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RENDELETEK\Rendeletek Erdősmárok\2021. évi költségvetés\"/>
    </mc:Choice>
  </mc:AlternateContent>
  <xr:revisionPtr revIDLastSave="0" documentId="13_ncr:1_{45C71EF6-3F4A-4198-9864-6638C414D735}" xr6:coauthVersionLast="36" xr6:coauthVersionMax="46" xr10:uidLastSave="{00000000-0000-0000-0000-000000000000}"/>
  <bookViews>
    <workbookView xWindow="0" yWindow="0" windowWidth="28800" windowHeight="12225" tabRatio="719" firstSheet="1" activeTab="3" xr2:uid="{00000000-000D-0000-FFFF-FFFF00000000}"/>
  </bookViews>
  <sheets>
    <sheet name="Tervezett" sheetId="5" state="hidden" r:id="rId1"/>
    <sheet name="Bevétel" sheetId="1" r:id="rId2"/>
    <sheet name="Működési" sheetId="9" r:id="rId3"/>
    <sheet name="Szociális" sheetId="10" r:id="rId4"/>
    <sheet name="Átadott" sheetId="4" r:id="rId5"/>
    <sheet name="Felhalmozási" sheetId="7" r:id="rId6"/>
    <sheet name="Kormányzati funkciók szerinti b" sheetId="14" r:id="rId7"/>
    <sheet name="Előirányzat-felhasználási ütemt" sheetId="21" r:id="rId8"/>
    <sheet name="Közvetett támogatás" sheetId="23" r:id="rId9"/>
    <sheet name="Többéves döntésről pénzügyi" sheetId="22" r:id="rId10"/>
    <sheet name="Mérleg" sheetId="8" r:id="rId11"/>
    <sheet name="Cofogos éves" sheetId="19" state="hidden" r:id="rId12"/>
    <sheet name="Bér" sheetId="17" state="hidden" r:id="rId13"/>
  </sheets>
  <definedNames>
    <definedName name="_xlnm.Print_Area" localSheetId="4">Átadott!$A$1:$F$17</definedName>
    <definedName name="_xlnm.Print_Area" localSheetId="5">Felhalmozási!$A$1:$F$20</definedName>
    <definedName name="_xlnm.Print_Area" localSheetId="10">Mérleg!$A$1:$F$25</definedName>
    <definedName name="_xlnm.Print_Area" localSheetId="2">Működési!$A$1:$I$28</definedName>
    <definedName name="_xlnm.Print_Area" localSheetId="3">Szociális!$A$1:$F$19</definedName>
  </definedNames>
  <calcPr calcId="191029"/>
</workbook>
</file>

<file path=xl/calcChain.xml><?xml version="1.0" encoding="utf-8"?>
<calcChain xmlns="http://schemas.openxmlformats.org/spreadsheetml/2006/main">
  <c r="H13" i="21" l="1"/>
  <c r="K13" i="21"/>
  <c r="D13" i="21"/>
  <c r="P55" i="21"/>
  <c r="C46" i="21"/>
  <c r="C14" i="21"/>
  <c r="C13" i="21"/>
  <c r="F13" i="21" s="1"/>
  <c r="C10" i="21"/>
  <c r="H10" i="21" s="1"/>
  <c r="P15" i="21"/>
  <c r="P17" i="21"/>
  <c r="P18" i="21"/>
  <c r="P20" i="21"/>
  <c r="P23" i="21"/>
  <c r="P25" i="21"/>
  <c r="P30" i="21"/>
  <c r="P31" i="21"/>
  <c r="P35" i="21"/>
  <c r="P39" i="21"/>
  <c r="P40" i="21"/>
  <c r="P41" i="21"/>
  <c r="P43" i="21"/>
  <c r="P46" i="21"/>
  <c r="P49" i="21"/>
  <c r="P50" i="21"/>
  <c r="P51" i="21"/>
  <c r="P53" i="21"/>
  <c r="P54" i="21"/>
  <c r="P8" i="21"/>
  <c r="E9" i="21"/>
  <c r="F9" i="21"/>
  <c r="G9" i="21"/>
  <c r="H9" i="21"/>
  <c r="I9" i="21"/>
  <c r="J9" i="21"/>
  <c r="K9" i="21"/>
  <c r="L9" i="21"/>
  <c r="M9" i="21"/>
  <c r="N9" i="21"/>
  <c r="O9" i="21"/>
  <c r="D9" i="21"/>
  <c r="C8" i="21"/>
  <c r="J55" i="19"/>
  <c r="C55" i="19" s="1"/>
  <c r="C49" i="21" s="1"/>
  <c r="I30" i="19"/>
  <c r="U30" i="19"/>
  <c r="U63" i="19" s="1"/>
  <c r="X30" i="19"/>
  <c r="C54" i="19"/>
  <c r="C48" i="21" s="1"/>
  <c r="Y41" i="19"/>
  <c r="V47" i="19"/>
  <c r="V48" i="19"/>
  <c r="V39" i="19"/>
  <c r="V34" i="19"/>
  <c r="V31" i="19"/>
  <c r="T40" i="19"/>
  <c r="T30" i="19" s="1"/>
  <c r="S48" i="19"/>
  <c r="S39" i="19"/>
  <c r="S38" i="19"/>
  <c r="S53" i="19"/>
  <c r="C53" i="19" s="1"/>
  <c r="C47" i="21" s="1"/>
  <c r="R48" i="19"/>
  <c r="R40" i="19"/>
  <c r="R39" i="19"/>
  <c r="R38" i="19"/>
  <c r="Q58" i="19"/>
  <c r="Q30" i="19" s="1"/>
  <c r="P52" i="19"/>
  <c r="C52" i="19" s="1"/>
  <c r="P48" i="19"/>
  <c r="P40" i="19"/>
  <c r="P31" i="19"/>
  <c r="P33" i="19"/>
  <c r="O38" i="19"/>
  <c r="O39" i="19"/>
  <c r="O40" i="19"/>
  <c r="O48" i="19"/>
  <c r="N48" i="19"/>
  <c r="N38" i="19"/>
  <c r="N30" i="19" s="1"/>
  <c r="M51" i="19"/>
  <c r="L31" i="19"/>
  <c r="L48" i="19"/>
  <c r="L40" i="19"/>
  <c r="K40" i="19"/>
  <c r="K48" i="19"/>
  <c r="H61" i="19"/>
  <c r="H56" i="19"/>
  <c r="G60" i="19"/>
  <c r="G30" i="19" s="1"/>
  <c r="F48" i="19"/>
  <c r="F46" i="19"/>
  <c r="F40" i="19"/>
  <c r="F39" i="19"/>
  <c r="F38" i="19"/>
  <c r="F35" i="19"/>
  <c r="E48" i="19"/>
  <c r="E38" i="19"/>
  <c r="C62" i="19"/>
  <c r="C55" i="21" s="1"/>
  <c r="V20" i="19"/>
  <c r="V25" i="19"/>
  <c r="V22" i="19" s="1"/>
  <c r="V29" i="19"/>
  <c r="V28" i="19" s="1"/>
  <c r="C175" i="14"/>
  <c r="F30" i="19" l="1"/>
  <c r="M13" i="21"/>
  <c r="E13" i="21"/>
  <c r="P13" i="21" s="1"/>
  <c r="R30" i="19"/>
  <c r="L13" i="21"/>
  <c r="E30" i="19"/>
  <c r="J13" i="21"/>
  <c r="I13" i="21"/>
  <c r="O13" i="21"/>
  <c r="G13" i="21"/>
  <c r="N13" i="21"/>
  <c r="J30" i="19"/>
  <c r="J63" i="19" s="1"/>
  <c r="K10" i="21"/>
  <c r="G10" i="21"/>
  <c r="O10" i="21"/>
  <c r="P9" i="21"/>
  <c r="N10" i="21"/>
  <c r="J10" i="21"/>
  <c r="F10" i="21"/>
  <c r="M10" i="21"/>
  <c r="I10" i="21"/>
  <c r="E10" i="21"/>
  <c r="D10" i="21"/>
  <c r="L10" i="21"/>
  <c r="L30" i="19"/>
  <c r="O30" i="19"/>
  <c r="K30" i="19"/>
  <c r="H30" i="19"/>
  <c r="P30" i="19"/>
  <c r="D49" i="19"/>
  <c r="D48" i="19"/>
  <c r="D43" i="19"/>
  <c r="D40" i="19"/>
  <c r="D35" i="19"/>
  <c r="D36" i="19"/>
  <c r="D31" i="19"/>
  <c r="D30" i="19" s="1"/>
  <c r="I29" i="19"/>
  <c r="I25" i="19"/>
  <c r="C19" i="19"/>
  <c r="H15" i="19"/>
  <c r="G14" i="19"/>
  <c r="I11" i="19"/>
  <c r="C19" i="8"/>
  <c r="P10" i="21" l="1"/>
  <c r="C123" i="14"/>
  <c r="C125" i="14"/>
  <c r="C77" i="14"/>
  <c r="C80" i="14" s="1"/>
  <c r="E15" i="7" l="1"/>
  <c r="E9" i="7"/>
  <c r="F22" i="1" l="1"/>
  <c r="C200" i="14"/>
  <c r="W59" i="19" s="1"/>
  <c r="W30" i="19" s="1"/>
  <c r="E18" i="7"/>
  <c r="C92" i="14"/>
  <c r="C96" i="14" s="1"/>
  <c r="C188" i="14"/>
  <c r="V46" i="19" s="1"/>
  <c r="V30" i="19" s="1"/>
  <c r="V63" i="19" s="1"/>
  <c r="C152" i="14"/>
  <c r="C16" i="21" l="1"/>
  <c r="X17" i="19"/>
  <c r="G16" i="9"/>
  <c r="C156" i="14"/>
  <c r="S25" i="19" s="1"/>
  <c r="C130" i="14"/>
  <c r="C135" i="14" l="1"/>
  <c r="C16" i="14"/>
  <c r="D29" i="19" s="1"/>
  <c r="C14" i="14"/>
  <c r="D23" i="19" s="1"/>
  <c r="C158" i="14"/>
  <c r="S29" i="19" s="1"/>
  <c r="C41" i="14"/>
  <c r="G12" i="9" s="1"/>
  <c r="C18" i="14"/>
  <c r="G10" i="9" s="1"/>
  <c r="F32" i="1"/>
  <c r="D9" i="19" s="1"/>
  <c r="G26" i="22"/>
  <c r="G22" i="22"/>
  <c r="G18" i="22"/>
  <c r="G14" i="22"/>
  <c r="F17" i="1"/>
  <c r="F11" i="1"/>
  <c r="C101" i="14"/>
  <c r="C39" i="14"/>
  <c r="F29" i="19" s="1"/>
  <c r="C102" i="14" l="1"/>
  <c r="M50" i="19"/>
  <c r="M30" i="19" s="1"/>
  <c r="C11" i="21"/>
  <c r="G12" i="19"/>
  <c r="C12" i="21"/>
  <c r="G13" i="19"/>
  <c r="F10" i="1"/>
  <c r="E23" i="23"/>
  <c r="D23" i="23"/>
  <c r="C23" i="23"/>
  <c r="F14" i="23"/>
  <c r="F23" i="23" s="1"/>
  <c r="E11" i="21" l="1"/>
  <c r="M11" i="21"/>
  <c r="F11" i="21"/>
  <c r="N11" i="21"/>
  <c r="G11" i="21"/>
  <c r="H11" i="21"/>
  <c r="D11" i="21"/>
  <c r="I11" i="21"/>
  <c r="J11" i="21"/>
  <c r="K11" i="21"/>
  <c r="O11" i="21"/>
  <c r="L11" i="21"/>
  <c r="D12" i="21"/>
  <c r="I12" i="21"/>
  <c r="K12" i="21"/>
  <c r="J12" i="21"/>
  <c r="L12" i="21"/>
  <c r="E12" i="21"/>
  <c r="M12" i="21"/>
  <c r="F12" i="21"/>
  <c r="N12" i="21"/>
  <c r="G12" i="21"/>
  <c r="O12" i="21"/>
  <c r="H12" i="21"/>
  <c r="F26" i="22"/>
  <c r="E26" i="22"/>
  <c r="D26" i="22"/>
  <c r="C26" i="22"/>
  <c r="F22" i="22"/>
  <c r="E22" i="22"/>
  <c r="D22" i="22"/>
  <c r="C22" i="22"/>
  <c r="F18" i="22"/>
  <c r="E18" i="22"/>
  <c r="D18" i="22"/>
  <c r="C18" i="22"/>
  <c r="F14" i="22"/>
  <c r="E14" i="22"/>
  <c r="D14" i="22"/>
  <c r="C14" i="22"/>
  <c r="P12" i="21" l="1"/>
  <c r="P11" i="21"/>
  <c r="O19" i="21"/>
  <c r="N19" i="21"/>
  <c r="L19" i="21"/>
  <c r="J19" i="21"/>
  <c r="E19" i="21"/>
  <c r="H19" i="21"/>
  <c r="G19" i="21"/>
  <c r="F19" i="21"/>
  <c r="I19" i="21"/>
  <c r="M19" i="21"/>
  <c r="P52" i="21"/>
  <c r="C11" i="19"/>
  <c r="C12" i="19"/>
  <c r="C13" i="19"/>
  <c r="C14" i="19"/>
  <c r="C15" i="19"/>
  <c r="C16" i="19"/>
  <c r="C17" i="19"/>
  <c r="C18" i="19"/>
  <c r="P44" i="21" l="1"/>
  <c r="P47" i="21"/>
  <c r="P48" i="21"/>
  <c r="P45" i="21"/>
  <c r="K19" i="21"/>
  <c r="P16" i="21"/>
  <c r="C19" i="21"/>
  <c r="C41" i="19"/>
  <c r="C59" i="19"/>
  <c r="C52" i="21" s="1"/>
  <c r="C56" i="19"/>
  <c r="C50" i="21" s="1"/>
  <c r="C57" i="19"/>
  <c r="C58" i="19"/>
  <c r="C51" i="21" s="1"/>
  <c r="C49" i="19"/>
  <c r="C43" i="21" s="1"/>
  <c r="C35" i="19"/>
  <c r="C32" i="21" s="1"/>
  <c r="C47" i="19"/>
  <c r="C41" i="21" s="1"/>
  <c r="X28" i="19"/>
  <c r="Y28" i="19"/>
  <c r="X22" i="19"/>
  <c r="Y22" i="19"/>
  <c r="X20" i="19"/>
  <c r="Y20" i="19"/>
  <c r="H32" i="21" l="1"/>
  <c r="D32" i="21"/>
  <c r="I32" i="21"/>
  <c r="K32" i="21"/>
  <c r="L32" i="21"/>
  <c r="E32" i="21"/>
  <c r="M32" i="21"/>
  <c r="F32" i="21"/>
  <c r="N32" i="21"/>
  <c r="J32" i="21"/>
  <c r="G32" i="21"/>
  <c r="O32" i="21"/>
  <c r="C37" i="21"/>
  <c r="X63" i="19"/>
  <c r="Q20" i="19"/>
  <c r="P20" i="19"/>
  <c r="O20" i="19"/>
  <c r="N20" i="19"/>
  <c r="M20" i="19"/>
  <c r="L20" i="19"/>
  <c r="K20" i="19"/>
  <c r="G20" i="19"/>
  <c r="H20" i="19"/>
  <c r="I20" i="19"/>
  <c r="F20" i="19"/>
  <c r="P32" i="21" l="1"/>
  <c r="E37" i="21"/>
  <c r="I37" i="21"/>
  <c r="M37" i="21"/>
  <c r="K37" i="21"/>
  <c r="H37" i="21"/>
  <c r="D37" i="21"/>
  <c r="F37" i="21"/>
  <c r="J37" i="21"/>
  <c r="N37" i="21"/>
  <c r="G37" i="21"/>
  <c r="O37" i="21"/>
  <c r="L37" i="21"/>
  <c r="C38" i="19"/>
  <c r="C34" i="21" s="1"/>
  <c r="C9" i="19"/>
  <c r="C61" i="19"/>
  <c r="C54" i="21" s="1"/>
  <c r="C60" i="19"/>
  <c r="C53" i="21" s="1"/>
  <c r="C51" i="19"/>
  <c r="C45" i="21" s="1"/>
  <c r="C50" i="19"/>
  <c r="C44" i="21" s="1"/>
  <c r="C46" i="19"/>
  <c r="C40" i="21" s="1"/>
  <c r="C45" i="19"/>
  <c r="C44" i="19"/>
  <c r="C43" i="19"/>
  <c r="C39" i="21" s="1"/>
  <c r="C40" i="19"/>
  <c r="C36" i="21" s="1"/>
  <c r="C39" i="19"/>
  <c r="C35" i="21" s="1"/>
  <c r="C37" i="19"/>
  <c r="C34" i="19"/>
  <c r="C33" i="19"/>
  <c r="C30" i="21" s="1"/>
  <c r="C32" i="19"/>
  <c r="C31" i="19"/>
  <c r="C29" i="19"/>
  <c r="W28" i="19"/>
  <c r="T28" i="19"/>
  <c r="S28" i="19"/>
  <c r="R28" i="19"/>
  <c r="Q28" i="19"/>
  <c r="P28" i="19"/>
  <c r="O28" i="19"/>
  <c r="N28" i="19"/>
  <c r="M28" i="19"/>
  <c r="L28" i="19"/>
  <c r="K28" i="19"/>
  <c r="I28" i="19"/>
  <c r="H28" i="19"/>
  <c r="G28" i="19"/>
  <c r="F28" i="19"/>
  <c r="E28" i="19"/>
  <c r="C27" i="19"/>
  <c r="C26" i="19"/>
  <c r="C25" i="21" s="1"/>
  <c r="C25" i="19"/>
  <c r="C24" i="21" s="1"/>
  <c r="C24" i="19"/>
  <c r="C23" i="19"/>
  <c r="C22" i="21" s="1"/>
  <c r="W22" i="19"/>
  <c r="T22" i="19"/>
  <c r="S22" i="19"/>
  <c r="R22" i="19"/>
  <c r="Q22" i="19"/>
  <c r="P22" i="19"/>
  <c r="O22" i="19"/>
  <c r="N22" i="19"/>
  <c r="M22" i="19"/>
  <c r="L22" i="19"/>
  <c r="K22" i="19"/>
  <c r="I22" i="19"/>
  <c r="H22" i="19"/>
  <c r="G22" i="19"/>
  <c r="F22" i="19"/>
  <c r="E22" i="19"/>
  <c r="W20" i="19"/>
  <c r="T20" i="19"/>
  <c r="S20" i="19"/>
  <c r="R20" i="19"/>
  <c r="E20" i="19"/>
  <c r="C29" i="21" l="1"/>
  <c r="H22" i="21"/>
  <c r="H21" i="21" s="1"/>
  <c r="K22" i="21"/>
  <c r="E22" i="21"/>
  <c r="F22" i="21"/>
  <c r="F21" i="21" s="1"/>
  <c r="G22" i="21"/>
  <c r="G21" i="21" s="1"/>
  <c r="M22" i="21"/>
  <c r="M21" i="21" s="1"/>
  <c r="D22" i="21"/>
  <c r="O22" i="21"/>
  <c r="N22" i="21"/>
  <c r="N21" i="21" s="1"/>
  <c r="I22" i="21"/>
  <c r="L22" i="21"/>
  <c r="J22" i="21"/>
  <c r="C21" i="21"/>
  <c r="E34" i="21"/>
  <c r="K34" i="21"/>
  <c r="H34" i="21"/>
  <c r="N34" i="21"/>
  <c r="G34" i="21"/>
  <c r="D34" i="21"/>
  <c r="J34" i="21"/>
  <c r="M34" i="21"/>
  <c r="L34" i="21"/>
  <c r="F34" i="21"/>
  <c r="I34" i="21"/>
  <c r="O34" i="21"/>
  <c r="H24" i="21"/>
  <c r="I24" i="21"/>
  <c r="G24" i="21"/>
  <c r="E24" i="21"/>
  <c r="L24" i="21"/>
  <c r="J24" i="21"/>
  <c r="N24" i="21"/>
  <c r="K24" i="21"/>
  <c r="M24" i="21"/>
  <c r="D24" i="21"/>
  <c r="F24" i="21"/>
  <c r="O24" i="21"/>
  <c r="C28" i="19"/>
  <c r="C27" i="21"/>
  <c r="L36" i="21"/>
  <c r="N36" i="21"/>
  <c r="E36" i="21"/>
  <c r="M36" i="21"/>
  <c r="F36" i="21"/>
  <c r="G36" i="21"/>
  <c r="O36" i="21"/>
  <c r="H36" i="21"/>
  <c r="D36" i="21"/>
  <c r="I36" i="21"/>
  <c r="J36" i="21"/>
  <c r="K36" i="21"/>
  <c r="P37" i="21"/>
  <c r="I63" i="19"/>
  <c r="N63" i="19"/>
  <c r="K63" i="19"/>
  <c r="G63" i="19"/>
  <c r="L63" i="19"/>
  <c r="H63" i="19"/>
  <c r="Q63" i="19"/>
  <c r="M63" i="19"/>
  <c r="R63" i="19"/>
  <c r="W63" i="19"/>
  <c r="C48" i="19"/>
  <c r="C42" i="21" s="1"/>
  <c r="E63" i="19"/>
  <c r="F63" i="19"/>
  <c r="O63" i="19"/>
  <c r="P63" i="19"/>
  <c r="T63" i="19"/>
  <c r="D22" i="19"/>
  <c r="D28" i="19"/>
  <c r="C22" i="19"/>
  <c r="I42" i="21" l="1"/>
  <c r="K42" i="21"/>
  <c r="J42" i="21"/>
  <c r="L42" i="21"/>
  <c r="E42" i="21"/>
  <c r="M42" i="21"/>
  <c r="F42" i="21"/>
  <c r="N42" i="21"/>
  <c r="G42" i="21"/>
  <c r="O42" i="21"/>
  <c r="H42" i="21"/>
  <c r="D42" i="21"/>
  <c r="L21" i="21"/>
  <c r="E21" i="21"/>
  <c r="P36" i="21"/>
  <c r="P24" i="21"/>
  <c r="I21" i="21"/>
  <c r="K21" i="21"/>
  <c r="P34" i="21"/>
  <c r="J21" i="21"/>
  <c r="H27" i="21"/>
  <c r="H26" i="21" s="1"/>
  <c r="M27" i="21"/>
  <c r="M26" i="21" s="1"/>
  <c r="K27" i="21"/>
  <c r="K26" i="21" s="1"/>
  <c r="I27" i="21"/>
  <c r="I26" i="21" s="1"/>
  <c r="E27" i="21"/>
  <c r="E26" i="21" s="1"/>
  <c r="L27" i="21"/>
  <c r="L26" i="21" s="1"/>
  <c r="O27" i="21"/>
  <c r="O26" i="21" s="1"/>
  <c r="N27" i="21"/>
  <c r="N26" i="21" s="1"/>
  <c r="F27" i="21"/>
  <c r="F26" i="21" s="1"/>
  <c r="J27" i="21"/>
  <c r="J26" i="21" s="1"/>
  <c r="G27" i="21"/>
  <c r="G26" i="21" s="1"/>
  <c r="D27" i="21"/>
  <c r="C26" i="21"/>
  <c r="O21" i="21"/>
  <c r="P22" i="21"/>
  <c r="D21" i="21"/>
  <c r="E29" i="21"/>
  <c r="M29" i="21"/>
  <c r="F29" i="21"/>
  <c r="N29" i="21"/>
  <c r="H29" i="21"/>
  <c r="D29" i="21"/>
  <c r="I29" i="21"/>
  <c r="J29" i="21"/>
  <c r="K29" i="21"/>
  <c r="G29" i="21"/>
  <c r="L29" i="21"/>
  <c r="O29" i="21"/>
  <c r="D63" i="19"/>
  <c r="P21" i="21" l="1"/>
  <c r="P42" i="21"/>
  <c r="P29" i="21"/>
  <c r="P27" i="21"/>
  <c r="D26" i="21"/>
  <c r="P26" i="21" s="1"/>
  <c r="C62" i="14"/>
  <c r="C30" i="14"/>
  <c r="C33" i="14" s="1"/>
  <c r="F40" i="1" l="1"/>
  <c r="C17" i="8" s="1"/>
  <c r="C65" i="14"/>
  <c r="F12" i="9" l="1"/>
  <c r="C48" i="14" l="1"/>
  <c r="C184" i="14"/>
  <c r="G23" i="9" s="1"/>
  <c r="F29" i="1"/>
  <c r="F28" i="1" s="1"/>
  <c r="E12" i="5" l="1"/>
  <c r="C100" i="14"/>
  <c r="C105" i="14" s="1"/>
  <c r="C54" i="14" l="1"/>
  <c r="G13" i="9"/>
  <c r="E10" i="4"/>
  <c r="C57" i="14"/>
  <c r="E9" i="4"/>
  <c r="F34" i="1"/>
  <c r="F14" i="9"/>
  <c r="E14" i="9"/>
  <c r="F41" i="1" l="1"/>
  <c r="D10" i="19"/>
  <c r="C213" i="14"/>
  <c r="Y42" i="19" s="1"/>
  <c r="C204" i="14"/>
  <c r="C206" i="14"/>
  <c r="C205" i="14"/>
  <c r="C170" i="14"/>
  <c r="C161" i="14"/>
  <c r="E11" i="4"/>
  <c r="E13" i="4" s="1"/>
  <c r="C111" i="14"/>
  <c r="G17" i="9" s="1"/>
  <c r="Y30" i="19" l="1"/>
  <c r="Y63" i="19" s="1"/>
  <c r="C42" i="19"/>
  <c r="C38" i="21" s="1"/>
  <c r="C160" i="14"/>
  <c r="G21" i="9" s="1"/>
  <c r="S36" i="19"/>
  <c r="C10" i="19"/>
  <c r="C20" i="19" s="1"/>
  <c r="D20" i="19"/>
  <c r="E11" i="10"/>
  <c r="G24" i="9" s="1"/>
  <c r="C208" i="14"/>
  <c r="C91" i="14"/>
  <c r="C86" i="14"/>
  <c r="G15" i="9" s="1"/>
  <c r="C148" i="14"/>
  <c r="G20" i="9" s="1"/>
  <c r="S30" i="19" l="1"/>
  <c r="S63" i="19" s="1"/>
  <c r="C36" i="19"/>
  <c r="E38" i="21"/>
  <c r="L38" i="21"/>
  <c r="O38" i="21"/>
  <c r="D38" i="21"/>
  <c r="G38" i="21"/>
  <c r="H38" i="21"/>
  <c r="K38" i="21"/>
  <c r="N38" i="21"/>
  <c r="M38" i="21"/>
  <c r="I38" i="21"/>
  <c r="J38" i="21"/>
  <c r="F38" i="21"/>
  <c r="P38" i="21" s="1"/>
  <c r="C73" i="14"/>
  <c r="C70" i="14" s="1"/>
  <c r="C38" i="14"/>
  <c r="F10" i="9"/>
  <c r="C26" i="14"/>
  <c r="E10" i="9"/>
  <c r="C13" i="14"/>
  <c r="J8" i="17"/>
  <c r="C33" i="21" l="1"/>
  <c r="C30" i="19"/>
  <c r="C63" i="19" s="1"/>
  <c r="H22" i="17"/>
  <c r="H21" i="17"/>
  <c r="H19" i="17"/>
  <c r="H15" i="17"/>
  <c r="H13" i="17"/>
  <c r="H6" i="17"/>
  <c r="I6" i="17" s="1"/>
  <c r="H11" i="17"/>
  <c r="H12" i="17"/>
  <c r="I12" i="17" s="1"/>
  <c r="H14" i="17"/>
  <c r="H17" i="17"/>
  <c r="I17" i="17" s="1"/>
  <c r="H5" i="17"/>
  <c r="I5" i="17" s="1"/>
  <c r="H4" i="17"/>
  <c r="C119" i="14"/>
  <c r="G18" i="9" s="1"/>
  <c r="C140" i="14"/>
  <c r="C214" i="14"/>
  <c r="G25" i="9" s="1"/>
  <c r="K33" i="21" l="1"/>
  <c r="K28" i="21" s="1"/>
  <c r="K56" i="21" s="1"/>
  <c r="M33" i="21"/>
  <c r="M28" i="21" s="1"/>
  <c r="M56" i="21" s="1"/>
  <c r="O33" i="21"/>
  <c r="O28" i="21" s="1"/>
  <c r="O56" i="21" s="1"/>
  <c r="L33" i="21"/>
  <c r="L28" i="21" s="1"/>
  <c r="L56" i="21" s="1"/>
  <c r="F33" i="21"/>
  <c r="F28" i="21" s="1"/>
  <c r="F56" i="21" s="1"/>
  <c r="N33" i="21"/>
  <c r="N28" i="21" s="1"/>
  <c r="N56" i="21" s="1"/>
  <c r="G33" i="21"/>
  <c r="G28" i="21" s="1"/>
  <c r="G56" i="21" s="1"/>
  <c r="D33" i="21"/>
  <c r="D28" i="21" s="1"/>
  <c r="H33" i="21"/>
  <c r="I33" i="21"/>
  <c r="I28" i="21" s="1"/>
  <c r="I56" i="21" s="1"/>
  <c r="J33" i="21"/>
  <c r="J28" i="21" s="1"/>
  <c r="J56" i="21" s="1"/>
  <c r="E33" i="21"/>
  <c r="E28" i="21" s="1"/>
  <c r="E56" i="21" s="1"/>
  <c r="C28" i="21"/>
  <c r="C56" i="21" s="1"/>
  <c r="J13" i="17"/>
  <c r="I21" i="17"/>
  <c r="I14" i="17"/>
  <c r="H8" i="17"/>
  <c r="I4" i="17"/>
  <c r="I8" i="17" s="1"/>
  <c r="K8" i="17" s="1"/>
  <c r="I11" i="17"/>
  <c r="I15" i="17"/>
  <c r="J22" i="17"/>
  <c r="C179" i="14"/>
  <c r="E23" i="9" s="1"/>
  <c r="I19" i="17"/>
  <c r="C14" i="8"/>
  <c r="C13" i="8"/>
  <c r="D56" i="21" l="1"/>
  <c r="P28" i="21"/>
  <c r="P33" i="21"/>
  <c r="H28" i="21"/>
  <c r="H56" i="21" s="1"/>
  <c r="F21" i="9"/>
  <c r="C155" i="14"/>
  <c r="C165" i="14" s="1"/>
  <c r="H16" i="9"/>
  <c r="C182" i="14"/>
  <c r="F23" i="9" s="1"/>
  <c r="H23" i="9" s="1"/>
  <c r="E14" i="8"/>
  <c r="D26" i="9"/>
  <c r="H11" i="9"/>
  <c r="H13" i="9"/>
  <c r="H14" i="9"/>
  <c r="H15" i="9"/>
  <c r="H17" i="9"/>
  <c r="H18" i="9"/>
  <c r="H19" i="9"/>
  <c r="H20" i="9"/>
  <c r="H22" i="9"/>
  <c r="H24" i="9"/>
  <c r="H25" i="9"/>
  <c r="H10" i="9"/>
  <c r="P56" i="21" l="1"/>
  <c r="E11" i="5"/>
  <c r="F11" i="5" s="1"/>
  <c r="E13" i="8"/>
  <c r="F26" i="9"/>
  <c r="E11" i="8" s="1"/>
  <c r="E21" i="9"/>
  <c r="F12" i="5"/>
  <c r="E17" i="8"/>
  <c r="E21" i="8" s="1"/>
  <c r="C21" i="8"/>
  <c r="C11" i="8"/>
  <c r="D10" i="5" l="1"/>
  <c r="D13" i="5" s="1"/>
  <c r="H21" i="9"/>
  <c r="E26" i="9"/>
  <c r="C10" i="5" s="1"/>
  <c r="C52" i="14"/>
  <c r="C55" i="14" s="1"/>
  <c r="C10" i="8"/>
  <c r="C12" i="8" l="1"/>
  <c r="C15" i="8" s="1"/>
  <c r="C23" i="8" s="1"/>
  <c r="D16" i="5"/>
  <c r="E10" i="8"/>
  <c r="C191" i="14"/>
  <c r="C13" i="5" l="1"/>
  <c r="H12" i="9"/>
  <c r="H26" i="9" s="1"/>
  <c r="G26" i="9" l="1"/>
  <c r="E10" i="5" s="1"/>
  <c r="F10" i="5" s="1"/>
  <c r="F13" i="5" s="1"/>
  <c r="D17" i="5" s="1"/>
  <c r="D18" i="5" s="1"/>
  <c r="E13" i="5" l="1"/>
  <c r="E12" i="8"/>
  <c r="E15" i="8" s="1"/>
  <c r="E23" i="8" s="1"/>
  <c r="P14" i="21" l="1"/>
  <c r="D19" i="21"/>
  <c r="P19" i="21" s="1"/>
</calcChain>
</file>

<file path=xl/sharedStrings.xml><?xml version="1.0" encoding="utf-8"?>
<sst xmlns="http://schemas.openxmlformats.org/spreadsheetml/2006/main" count="769" uniqueCount="395">
  <si>
    <t>Megnevezés</t>
  </si>
  <si>
    <t>Bevételek összesen:</t>
  </si>
  <si>
    <t>III. Helyi adók</t>
  </si>
  <si>
    <t>V. Lakossági kölcsön visszatérülés</t>
  </si>
  <si>
    <t>VI. Kamat bevétel</t>
  </si>
  <si>
    <t>Átadott pénzeszközök összesen:</t>
  </si>
  <si>
    <t>Összesen:</t>
  </si>
  <si>
    <t>Főkönyvi szám</t>
  </si>
  <si>
    <t>Felhalmozási kiadások</t>
  </si>
  <si>
    <t>Személyi juttatás</t>
  </si>
  <si>
    <t>091111</t>
  </si>
  <si>
    <t xml:space="preserve"> Kiadások összesen:</t>
  </si>
  <si>
    <t xml:space="preserve"> Felhalmozási célú kiadás össz.</t>
  </si>
  <si>
    <t xml:space="preserve"> 5. Finanszírozási bevételek</t>
  </si>
  <si>
    <t xml:space="preserve"> 4. Működési célú pénzeszk.átv.</t>
  </si>
  <si>
    <t xml:space="preserve"> 3. Dologi kiadások</t>
  </si>
  <si>
    <t xml:space="preserve"> 3. Önkormányzat költségvetési tám.</t>
  </si>
  <si>
    <t xml:space="preserve"> 2. Munkaadót terhelő járulék</t>
  </si>
  <si>
    <t xml:space="preserve"> 2. Helyi adók</t>
  </si>
  <si>
    <t xml:space="preserve"> 1. Személyi juttatások</t>
  </si>
  <si>
    <t xml:space="preserve"> 1. Intézményi működési bevételek</t>
  </si>
  <si>
    <t>Kiadások</t>
  </si>
  <si>
    <t>Bevételek</t>
  </si>
  <si>
    <t>Pénzügyi Mérlege</t>
  </si>
  <si>
    <t>MŰKÖDÉSI KIADÁSOK ÖSSZESEN:</t>
  </si>
  <si>
    <t>Pénzügyi műveletek</t>
  </si>
  <si>
    <t>900060</t>
  </si>
  <si>
    <t>Közművelődési - közösségi részvétel fejlesztése</t>
  </si>
  <si>
    <t xml:space="preserve"> 4. Működési célú átadott pénzeszköz</t>
  </si>
  <si>
    <t xml:space="preserve"> 5. Szociális juttatások</t>
  </si>
  <si>
    <t>1. Beuházás</t>
  </si>
  <si>
    <t>Felhalmozási célú bevétel összesen</t>
  </si>
  <si>
    <t xml:space="preserve"> Működési célú bevétel összesen</t>
  </si>
  <si>
    <t xml:space="preserve"> Működési célú kiadások összesen</t>
  </si>
  <si>
    <t xml:space="preserve">Erdősmárok Község Önkormányzatának </t>
  </si>
  <si>
    <t>számú melléklet</t>
  </si>
  <si>
    <t>Ft</t>
  </si>
  <si>
    <t>I.Normatív állami támogatások</t>
  </si>
  <si>
    <t xml:space="preserve">     - zöldterület gazdálkodás támogatása</t>
  </si>
  <si>
    <t xml:space="preserve">     - közvilágítás fenntartásának tám.</t>
  </si>
  <si>
    <t xml:space="preserve">     - köztemető fenntartással kapcsolatos fa. tám.</t>
  </si>
  <si>
    <t xml:space="preserve">     - közutak fenntartásának támogatása</t>
  </si>
  <si>
    <t>1. Helyi önkormányzatok működésének általános támogatása</t>
  </si>
  <si>
    <t>1. Építményadó</t>
  </si>
  <si>
    <t xml:space="preserve">2. Iparűzési adó </t>
  </si>
  <si>
    <t>4. Pótlék</t>
  </si>
  <si>
    <t>IV. Tulajdonosi bevételek</t>
  </si>
  <si>
    <t>VIII. Közfoglalkoztatási munkaprogramra  átvett pénzeszköz</t>
  </si>
  <si>
    <t>Kormányzati funkció</t>
  </si>
  <si>
    <t>018010</t>
  </si>
  <si>
    <t>Létszám</t>
  </si>
  <si>
    <t>Járulék</t>
  </si>
  <si>
    <t>Dologi kiadás</t>
  </si>
  <si>
    <t>Összesen</t>
  </si>
  <si>
    <t>Működési kiadás</t>
  </si>
  <si>
    <t>Közvilágítás</t>
  </si>
  <si>
    <t>Jogalkotás</t>
  </si>
  <si>
    <t>Köztemető fenntartás</t>
  </si>
  <si>
    <t>Önkormányzati vagyongazdálkodás</t>
  </si>
  <si>
    <t>Közfoglalkoztatási mintaprogram</t>
  </si>
  <si>
    <t>011130</t>
  </si>
  <si>
    <t>013320</t>
  </si>
  <si>
    <t>013350</t>
  </si>
  <si>
    <t>063020</t>
  </si>
  <si>
    <t>066010</t>
  </si>
  <si>
    <t>062020</t>
  </si>
  <si>
    <t>Települési vízellátás</t>
  </si>
  <si>
    <t>064010</t>
  </si>
  <si>
    <t>Szennyvíz</t>
  </si>
  <si>
    <t>Zölterület-kezelés</t>
  </si>
  <si>
    <t>Könyvtári szolgáltatások</t>
  </si>
  <si>
    <t>082044</t>
  </si>
  <si>
    <t>082091</t>
  </si>
  <si>
    <t>082092</t>
  </si>
  <si>
    <t>Közművelődés</t>
  </si>
  <si>
    <t>Egyéb szociális pénzbeli és term. ellátások</t>
  </si>
  <si>
    <t>051030</t>
  </si>
  <si>
    <t>Település hulladék</t>
  </si>
  <si>
    <t>Bevétel összesen</t>
  </si>
  <si>
    <t>Átadott pénzeszköz</t>
  </si>
  <si>
    <t>Felhalmozási kiadás</t>
  </si>
  <si>
    <t>Kiadás összesen</t>
  </si>
  <si>
    <t>Egyenleg</t>
  </si>
  <si>
    <t>Átadott pénzeszközök</t>
  </si>
  <si>
    <t>Kistérség müködési támogatása</t>
  </si>
  <si>
    <t>Óvodafenntartó Társulás támogatása</t>
  </si>
  <si>
    <t>Háziorvosi ügyelet ellátásának támogatása</t>
  </si>
  <si>
    <t>Összeg</t>
  </si>
  <si>
    <t>Felhalmozási kiadás összesen</t>
  </si>
  <si>
    <t>Szociális juttatások</t>
  </si>
  <si>
    <t>Szociális kiadások összesen</t>
  </si>
  <si>
    <t>Átmeneti segély</t>
  </si>
  <si>
    <t>ALAPBÉR (MT)</t>
  </si>
  <si>
    <t>MEGBÍZÁSI DÍJ</t>
  </si>
  <si>
    <t>ÖNK.TISZTSÉGVISELŐ, KÉPVISELŐ, BIZOTTSÁGI TAG TISZTELETDÍJA</t>
  </si>
  <si>
    <t xml:space="preserve">BAGAMERI ZSUZSANNA </t>
  </si>
  <si>
    <t xml:space="preserve">MÁRTON JÁNOS </t>
  </si>
  <si>
    <t xml:space="preserve">TÖREKI KRISZTIÁN </t>
  </si>
  <si>
    <t>SZOCHO 17,5 %</t>
  </si>
  <si>
    <t>018030</t>
  </si>
  <si>
    <t>041233</t>
  </si>
  <si>
    <t>052020</t>
  </si>
  <si>
    <t>072112</t>
  </si>
  <si>
    <t>900020</t>
  </si>
  <si>
    <t>HIPA</t>
  </si>
  <si>
    <t>I. Település- üzemeltetéshez kapcsolódó feladatellátás támogatása</t>
  </si>
  <si>
    <t>091131</t>
  </si>
  <si>
    <t>III.Települési önkormányzatok szoc.fa. támogatása</t>
  </si>
  <si>
    <t>091141</t>
  </si>
  <si>
    <t>IV.  Könyvtári , közművelődés  és múzeumi feladatok támogatása</t>
  </si>
  <si>
    <t>Bevételek összen</t>
  </si>
  <si>
    <t>059141</t>
  </si>
  <si>
    <t>Kiadások összesen</t>
  </si>
  <si>
    <t>055017</t>
  </si>
  <si>
    <t>Óvodafenntartó  Társulás mük.átadott</t>
  </si>
  <si>
    <t>Önkormányzatok funkcióra nem sorolható bevételei államháztartáson kívülről</t>
  </si>
  <si>
    <t>09361</t>
  </si>
  <si>
    <t>Pótlék</t>
  </si>
  <si>
    <t>Bevételek összesen</t>
  </si>
  <si>
    <t>Háziorvosi ügyeleti ellátás</t>
  </si>
  <si>
    <t>055121</t>
  </si>
  <si>
    <t>Válallkozásnak átadott</t>
  </si>
  <si>
    <t>Kiadás összesen:</t>
  </si>
  <si>
    <t xml:space="preserve">064010 </t>
  </si>
  <si>
    <t>0533111</t>
  </si>
  <si>
    <t>053511</t>
  </si>
  <si>
    <t>Működési célú előzetesen felszámított általános forgalmi adó</t>
  </si>
  <si>
    <t>053371</t>
  </si>
  <si>
    <t>053221</t>
  </si>
  <si>
    <t>SZJA</t>
  </si>
  <si>
    <t>TÁRGYHAVI ALAPILLETMÉNY 2019.12</t>
  </si>
  <si>
    <t>TÁRGYHAVI ALAPILLETMÉNY 2020.01-2020.11</t>
  </si>
  <si>
    <t>Dolgozó név</t>
  </si>
  <si>
    <t>Jogcím név</t>
  </si>
  <si>
    <t>Nyilvántartási szám</t>
  </si>
  <si>
    <t>Bruttó bér</t>
  </si>
  <si>
    <t>0511012</t>
  </si>
  <si>
    <t>051212</t>
  </si>
  <si>
    <t>Éves bérktg</t>
  </si>
  <si>
    <t>POLGÁRMESTER ILLETMÉNYE</t>
  </si>
  <si>
    <t>CÉGTELEFON</t>
  </si>
  <si>
    <t>Művház</t>
  </si>
  <si>
    <t>CAFETÉRIA</t>
  </si>
  <si>
    <t>REPREZENTÁCIÓ</t>
  </si>
  <si>
    <t>LAUER ISTVÁNNÉ</t>
  </si>
  <si>
    <t>Közfoglalkoztatott</t>
  </si>
  <si>
    <t>Falugondnok</t>
  </si>
  <si>
    <t xml:space="preserve">TÁRGYHAVI ALAPILLETMÉNY KÖZALKALMAZOTT  </t>
  </si>
  <si>
    <t>TÁRGYHAVI ALAPILLETMÉNY KÖZALKALMAZOTT  (havi 31,3 óra)</t>
  </si>
  <si>
    <t>107055</t>
  </si>
  <si>
    <t>Választott tisztségviselõk juttatásainak</t>
  </si>
  <si>
    <t>051211</t>
  </si>
  <si>
    <t>ÖSSZESEN</t>
  </si>
  <si>
    <t>0521</t>
  </si>
  <si>
    <t>Járulékok</t>
  </si>
  <si>
    <t>Üzemeltetési anyagok</t>
  </si>
  <si>
    <t>053121</t>
  </si>
  <si>
    <t xml:space="preserve"> Informatikai szolgáltatások</t>
  </si>
  <si>
    <t>053211</t>
  </si>
  <si>
    <t>Egyéb kommunikációs szolgáltatások</t>
  </si>
  <si>
    <t>053361</t>
  </si>
  <si>
    <t>Szakmai tevékenységet segítõ szolgáltatások (Goodwill Consulting Kft.)</t>
  </si>
  <si>
    <t>Egyéb szolgáltatások</t>
  </si>
  <si>
    <t>ÁFA</t>
  </si>
  <si>
    <t xml:space="preserve"> 053551</t>
  </si>
  <si>
    <t>Egyéb dologi kiadások (KÖSZ)</t>
  </si>
  <si>
    <t>0940821</t>
  </si>
  <si>
    <t>Kamatbevétel</t>
  </si>
  <si>
    <t>Kölcsöntörlesztés</t>
  </si>
  <si>
    <t xml:space="preserve">Dologi kiadás </t>
  </si>
  <si>
    <t>053311</t>
  </si>
  <si>
    <t xml:space="preserve">Közüzemi díjak </t>
  </si>
  <si>
    <t>Karbantartási, kisjavítási szolgáltatások</t>
  </si>
  <si>
    <t>053341</t>
  </si>
  <si>
    <t>Biztosítási díj (Ady 1, Ady 8)</t>
  </si>
  <si>
    <t>Önkormányzati vagyongazdálkodás (Ady E. u.1 Bolt)</t>
  </si>
  <si>
    <t>Közvetített szolgáltatások (áram)</t>
  </si>
  <si>
    <t>094031</t>
  </si>
  <si>
    <t>0981311</t>
  </si>
  <si>
    <t>0511011</t>
  </si>
  <si>
    <t>Törvény szerinti illetmények, munkabérek</t>
  </si>
  <si>
    <t>Települési hulladék</t>
  </si>
  <si>
    <t>Elkülönített állami pénzalaptól mûködési célú támogatások</t>
  </si>
  <si>
    <t>09161</t>
  </si>
  <si>
    <t>097531</t>
  </si>
  <si>
    <t>Háztartásoktól felhalmozási célú átvett pénzeszközök</t>
  </si>
  <si>
    <t>Közüzemi díj (Ady 3, Ady 5.)</t>
  </si>
  <si>
    <t>Közüzemi díj</t>
  </si>
  <si>
    <t>Karbantartás</t>
  </si>
  <si>
    <t>Egyéb szolgáltatás (aktív elemek)</t>
  </si>
  <si>
    <t>Zöldterület-kezelés</t>
  </si>
  <si>
    <t>053111</t>
  </si>
  <si>
    <t>Szakmai anyag</t>
  </si>
  <si>
    <t>Egyéb szolgáltatás (belterületi permetezés)</t>
  </si>
  <si>
    <t>Üzemeltetési anyagok (benzin, munkaruha)</t>
  </si>
  <si>
    <t>Közüzemi díjak (Ady 8.)</t>
  </si>
  <si>
    <t>Karbantartás (tűzoltókészülék)</t>
  </si>
  <si>
    <t>Egyéb szolgáltatás (kéményseprés)</t>
  </si>
  <si>
    <t>Könyvtári szolgáltatások  (Ady 8.)</t>
  </si>
  <si>
    <t>Cafetéria</t>
  </si>
  <si>
    <t xml:space="preserve">Személyi juttatás </t>
  </si>
  <si>
    <t>Közüzemi díjak (Ady 11., Ady 77.)</t>
  </si>
  <si>
    <t>Egyéb szolgáltatás</t>
  </si>
  <si>
    <t>05481</t>
  </si>
  <si>
    <t>Tűzifa szállítás</t>
  </si>
  <si>
    <t>Lakásfenntartási támogatás</t>
  </si>
  <si>
    <t>Gyermekétkeztetés támogatása</t>
  </si>
  <si>
    <t>Beiskolázási támogatás</t>
  </si>
  <si>
    <t>3. Települési adók (földadó)</t>
  </si>
  <si>
    <t>Építmény adó</t>
  </si>
  <si>
    <t>Települési adók (földadó)</t>
  </si>
  <si>
    <t>053531</t>
  </si>
  <si>
    <t>0591111</t>
  </si>
  <si>
    <t>Kamatkiadás</t>
  </si>
  <si>
    <t>Hitel törlesztés</t>
  </si>
  <si>
    <t>Egyéb szolgáltatások (bankktg)</t>
  </si>
  <si>
    <t>096431</t>
  </si>
  <si>
    <t>055061</t>
  </si>
  <si>
    <t>MTKT működési hozzájárulás</t>
  </si>
  <si>
    <t>Önkormányzatok elszámolásai a központi költségvetéssel</t>
  </si>
  <si>
    <t>Támogatási célú finanszírozási műveletek</t>
  </si>
  <si>
    <t>Falugodnoki szolgálat</t>
  </si>
  <si>
    <t>Üzemeltetési anyagok (gázolaj)</t>
  </si>
  <si>
    <t>0531241</t>
  </si>
  <si>
    <t>Munka és védőruha</t>
  </si>
  <si>
    <t xml:space="preserve">Karbantartás </t>
  </si>
  <si>
    <t>0535551</t>
  </si>
  <si>
    <t>Kötelező jellegű díjakat ( egyesületi díja,)</t>
  </si>
  <si>
    <t>Biztosítási díjak</t>
  </si>
  <si>
    <t>0533721</t>
  </si>
  <si>
    <t>Beruházási kiadások</t>
  </si>
  <si>
    <t>Felújítási kiadások</t>
  </si>
  <si>
    <t>Településfejlesztési projektek és támogatásuk</t>
  </si>
  <si>
    <t>05711, 05741</t>
  </si>
  <si>
    <t>05711</t>
  </si>
  <si>
    <t>05741</t>
  </si>
  <si>
    <t>05641</t>
  </si>
  <si>
    <t xml:space="preserve"> Szennyvíz gyűjtése, tisztítása, elhelyezése</t>
  </si>
  <si>
    <t>05641, 05671</t>
  </si>
  <si>
    <t>05621, 05671</t>
  </si>
  <si>
    <t xml:space="preserve">     - egyéb önkormányzati feladatok támogatása</t>
  </si>
  <si>
    <t>Telefon szoc.</t>
  </si>
  <si>
    <t>Dologi kiadások</t>
  </si>
  <si>
    <t>0511071</t>
  </si>
  <si>
    <t>Felújítási kiadás</t>
  </si>
  <si>
    <t>09351</t>
  </si>
  <si>
    <t>09341</t>
  </si>
  <si>
    <t>IX. Lakossági szennyvíz  befizetés</t>
  </si>
  <si>
    <t>Közüzemi ravatalozó</t>
  </si>
  <si>
    <t>1. Lakossági befizetések</t>
  </si>
  <si>
    <t xml:space="preserve">2. Felhalmozási támogatások </t>
  </si>
  <si>
    <t>Cofogos összevont</t>
  </si>
  <si>
    <t>Közfogl.bevétel</t>
  </si>
  <si>
    <t>Közhatalmi bevétel</t>
  </si>
  <si>
    <t xml:space="preserve">Személyi juttatások </t>
  </si>
  <si>
    <t>Választott tisz.</t>
  </si>
  <si>
    <t>Munkavégz.irányuló nem saját</t>
  </si>
  <si>
    <t>Törvény szerinti ill.</t>
  </si>
  <si>
    <t>Járulékok összesen</t>
  </si>
  <si>
    <t>Munkaadókat terhelő járulékok</t>
  </si>
  <si>
    <t>Dologi kiadások összesen</t>
  </si>
  <si>
    <t>Vásárolt élelmezés</t>
  </si>
  <si>
    <t>Munkaruha</t>
  </si>
  <si>
    <t>Inforatikai szolg. Igénybevétele</t>
  </si>
  <si>
    <t>Telefon</t>
  </si>
  <si>
    <t>Közüzemi díjak</t>
  </si>
  <si>
    <t>Egyéb szolgáltatások (posta, bankköltség,foglalkozás eü.,továbbképzés)</t>
  </si>
  <si>
    <t>Szakmai tev.szolg</t>
  </si>
  <si>
    <t>Televízios szolg.</t>
  </si>
  <si>
    <t>Reklám prop.</t>
  </si>
  <si>
    <t>Biztosítás</t>
  </si>
  <si>
    <t>Működési célú előzetesen felszámított ÁFA</t>
  </si>
  <si>
    <t>Házi segítsny.átadott</t>
  </si>
  <si>
    <t>Államházt.megel.</t>
  </si>
  <si>
    <t>MTKT-nak átadott</t>
  </si>
  <si>
    <t>Közvetített szolg. (áram)</t>
  </si>
  <si>
    <t>94031</t>
  </si>
  <si>
    <t>Állami támogatás (település üzemeltetés)</t>
  </si>
  <si>
    <t>Szoc. fa támogatás</t>
  </si>
  <si>
    <t>Óvodafennt. műk. át</t>
  </si>
  <si>
    <t>Háztartásoktól átvett</t>
  </si>
  <si>
    <t>05711 '05741</t>
  </si>
  <si>
    <t>Vállalkozásnak átadott</t>
  </si>
  <si>
    <t>Kötelező jellegű díjak</t>
  </si>
  <si>
    <t>107060</t>
  </si>
  <si>
    <t>Egyéb szoc. ellátások</t>
  </si>
  <si>
    <t>093</t>
  </si>
  <si>
    <t>Hiteltörlesztés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</si>
  <si>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</si>
  <si>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</si>
  <si>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</si>
  <si>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</si>
  <si>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</si>
  <si>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</si>
  <si>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</si>
  <si>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</si>
  <si>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</si>
  <si>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</si>
  <si>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</si>
  <si>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</si>
  <si>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többéves kihatással járó döntéseiről és azok pénzügyi vonzatáról</t>
  </si>
  <si>
    <t>Feladat megnevezése</t>
  </si>
  <si>
    <t>2022.</t>
  </si>
  <si>
    <t>Felhalmozási célú kiadások</t>
  </si>
  <si>
    <t>Lakásvásárlásra adott támogatások</t>
  </si>
  <si>
    <t>Felhalmozási célú kiadások összesen</t>
  </si>
  <si>
    <t>Felhalmozási bevételek</t>
  </si>
  <si>
    <t>Felhalmozási célú bevételek összesen</t>
  </si>
  <si>
    <t>Működési célú kiadások</t>
  </si>
  <si>
    <t>Működési kiadások összesen:</t>
  </si>
  <si>
    <t>Működési bevételek</t>
  </si>
  <si>
    <t>Működési bevételek összesen</t>
  </si>
  <si>
    <t>Adónem</t>
  </si>
  <si>
    <t>Közvetett támogatás</t>
  </si>
  <si>
    <t xml:space="preserve">Kedvezmény </t>
  </si>
  <si>
    <t>Mentesség</t>
  </si>
  <si>
    <t>Elengedés</t>
  </si>
  <si>
    <t>Magánszemély kommunális adó</t>
  </si>
  <si>
    <t>Iparűzési adó</t>
  </si>
  <si>
    <t>Termőföld bérbeadásából jöv.</t>
  </si>
  <si>
    <t>Gépjármű adó</t>
  </si>
  <si>
    <t>Késedelmi pótlék</t>
  </si>
  <si>
    <t>Bírság</t>
  </si>
  <si>
    <t>Egyéb bevétel</t>
  </si>
  <si>
    <t>Ellátottak térítési méltányossági díjának, kártérítésének elengedése</t>
  </si>
  <si>
    <t>Lakosság részére vissza nem térítendő kölcsön nyújtása</t>
  </si>
  <si>
    <t>Hulladékszállítás költségeienk támogatása</t>
  </si>
  <si>
    <t>Helységek, eszközök hasznosításából származó</t>
  </si>
  <si>
    <t>Egyéb nyújtott kedvezmény vagy kölcsön elengedése</t>
  </si>
  <si>
    <t>KÖZVETETT TÁMOGATÁSOK ÖSSZESEN</t>
  </si>
  <si>
    <t>2. Települési önkormányzatok szociális támogatása</t>
  </si>
  <si>
    <t>3. Közművelődés támogatása</t>
  </si>
  <si>
    <t>VII.  2020.évi pénzmaradvány</t>
  </si>
  <si>
    <t>Informatikai szolgáltatások</t>
  </si>
  <si>
    <t>2020.évi pénzmaradvány</t>
  </si>
  <si>
    <t>Hosszabb időtartamú közfoglalkoztatás</t>
  </si>
  <si>
    <t>Magyar Falu Program - Temető</t>
  </si>
  <si>
    <t>Magyar Falu Program -Játszótér felújítása</t>
  </si>
  <si>
    <t>2021. évi költségvetés</t>
  </si>
  <si>
    <t>Közvetített szolgáltatás (bolt továbbszámlázott)</t>
  </si>
  <si>
    <t>2021. év</t>
  </si>
  <si>
    <t>MFP-FVT/2020. Temető fejlesztés</t>
  </si>
  <si>
    <t>MFP-OJF/2020. Játszótér fejlesztés</t>
  </si>
  <si>
    <t>Telek eladás</t>
  </si>
  <si>
    <t xml:space="preserve">066010 </t>
  </si>
  <si>
    <t>Fűnyíró, fűkasza beszerzése</t>
  </si>
  <si>
    <t xml:space="preserve">Államháztartási megelőlegezés </t>
  </si>
  <si>
    <t>Személyi juttatások</t>
  </si>
  <si>
    <t xml:space="preserve"> </t>
  </si>
  <si>
    <t>05621 05671</t>
  </si>
  <si>
    <t>Áfa</t>
  </si>
  <si>
    <t xml:space="preserve">Felhalmozási kiadás </t>
  </si>
  <si>
    <t>05621</t>
  </si>
  <si>
    <t>05671</t>
  </si>
  <si>
    <t xml:space="preserve">   - Települési önkormányzatok szociális feladatainak támogatása</t>
  </si>
  <si>
    <t xml:space="preserve">   - Falugondnoki szolgáltatás támogatása</t>
  </si>
  <si>
    <t>Karácsonyi juttatás</t>
  </si>
  <si>
    <t>Laptop beszerzése</t>
  </si>
  <si>
    <t>3. 2020.évi pénzmaradvány</t>
  </si>
  <si>
    <t>Aprítógép beszerzése</t>
  </si>
  <si>
    <t>Sétány kialakítása</t>
  </si>
  <si>
    <t>Járda felújítás</t>
  </si>
  <si>
    <t>045160</t>
  </si>
  <si>
    <t>Közutak, hidak</t>
  </si>
  <si>
    <t xml:space="preserve">Bevételek összesen </t>
  </si>
  <si>
    <t>094041</t>
  </si>
  <si>
    <t>-</t>
  </si>
  <si>
    <t>Telek eladása</t>
  </si>
  <si>
    <t>Inforatikai szolg.</t>
  </si>
  <si>
    <t>084031</t>
  </si>
  <si>
    <t>Mentőszolgálat támogatása</t>
  </si>
  <si>
    <t>Civil szervezetek támogatása</t>
  </si>
  <si>
    <t>Mentőszolgálat tám.</t>
  </si>
  <si>
    <t>MFP- Játszótér felújítás</t>
  </si>
  <si>
    <t>MFP- Temető</t>
  </si>
  <si>
    <t>Tárgyi eszköz beszerzése (fűkasza, fűnyíró, aprítógép)</t>
  </si>
  <si>
    <t>Fűnyíró, aprítógép beszerzése</t>
  </si>
  <si>
    <t xml:space="preserve">Laptop beszerzése </t>
  </si>
  <si>
    <t>090020</t>
  </si>
  <si>
    <t>Mentőszolg. Tám.</t>
  </si>
  <si>
    <t xml:space="preserve"> Bevételek összesen:</t>
  </si>
  <si>
    <t>2021. évi költségvetésének közvetett támogatásai</t>
  </si>
  <si>
    <t>Kormányzati funkciók szerinti bontásban</t>
  </si>
  <si>
    <t>Előirányzat-felhasználási ütemterv</t>
  </si>
  <si>
    <t>Erdősmárok Község Önkormányzata</t>
  </si>
  <si>
    <t>1. melléklet</t>
  </si>
  <si>
    <t>2. melléklet</t>
  </si>
  <si>
    <t>3. melléklet</t>
  </si>
  <si>
    <t>4. melléklet</t>
  </si>
  <si>
    <t>5. melléklet</t>
  </si>
  <si>
    <t>6. melléklet</t>
  </si>
  <si>
    <t>7. melléklet</t>
  </si>
  <si>
    <t>8. melléklet</t>
  </si>
  <si>
    <t>9. melléklet</t>
  </si>
  <si>
    <t>10.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</si>
</sst>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Ft&quot;;\-#,##0\ &quot;Ft&quot;"/>
    <numFmt numFmtId="43" formatCode="_-* #,##0.00\ _F_t_-;\-* #,##0.00\ _F_t_-;_-* &quot;-&quot;??\ _F_t_-;_-@_-"/>
    <numFmt numFmtId="164" formatCode="_-* #,##0\ _F_t_-;\-* #,##0\ _F_t_-;_-* &quot;-&quot;??\ _F_t_-;_-@_-"/>
    <numFmt numFmtId="165" formatCode="#,##0.00_);[Red]\(#,##0.00\)"/>
    <numFmt numFmtId="166" formatCode="#,##0_);[Red]\(#,##0\)"/>
    <numFmt numFmtId="167" formatCode="General\ &quot;fő&quot;"/>
    <numFmt numFmtId="168" formatCode="_(* #,##0.00_);_(* \(#,##0.00\);_(* &quot;-&quot;??_);_(@_)"/>
    <numFmt numFmtId="169" formatCode="#,##0\ &quot;Ft&quot;"/>
  </numFmts>
  <fonts count="5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MS Sans Serif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8"/>
      <name val="Calibri"/>
      <family val="2"/>
      <charset val="238"/>
    </font>
    <font>
      <b/>
      <sz val="10"/>
      <name val="Times New Roman CE"/>
      <charset val="238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DCDCDC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43" fontId="21" fillId="0" borderId="0" applyFont="0" applyFill="0" applyBorder="0" applyAlignment="0" applyProtection="0"/>
    <xf numFmtId="0" fontId="25" fillId="0" borderId="0"/>
    <xf numFmtId="165" fontId="26" fillId="0" borderId="0" applyFont="0" applyFill="0" applyBorder="0" applyAlignment="0" applyProtection="0"/>
    <xf numFmtId="0" fontId="24" fillId="0" borderId="0"/>
    <xf numFmtId="0" fontId="23" fillId="0" borderId="0"/>
    <xf numFmtId="0" fontId="28" fillId="0" borderId="0"/>
    <xf numFmtId="43" fontId="30" fillId="0" borderId="0" applyFont="0" applyFill="0" applyBorder="0" applyAlignment="0" applyProtection="0"/>
    <xf numFmtId="0" fontId="26" fillId="0" borderId="0"/>
    <xf numFmtId="0" fontId="44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45" fillId="6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33">
    <xf numFmtId="0" fontId="0" fillId="0" borderId="0" xfId="0"/>
    <xf numFmtId="0" fontId="27" fillId="0" borderId="0" xfId="4" applyFont="1"/>
    <xf numFmtId="3" fontId="27" fillId="0" borderId="0" xfId="4" applyNumberFormat="1" applyFont="1"/>
    <xf numFmtId="0" fontId="31" fillId="0" borderId="0" xfId="2" applyFont="1"/>
    <xf numFmtId="0" fontId="29" fillId="0" borderId="0" xfId="2" applyFont="1"/>
    <xf numFmtId="4" fontId="29" fillId="0" borderId="0" xfId="2" applyNumberFormat="1" applyFont="1"/>
    <xf numFmtId="1" fontId="32" fillId="0" borderId="0" xfId="2" applyNumberFormat="1" applyFont="1"/>
    <xf numFmtId="4" fontId="32" fillId="0" borderId="0" xfId="2" applyNumberFormat="1" applyFont="1"/>
    <xf numFmtId="3" fontId="32" fillId="0" borderId="0" xfId="2" applyNumberFormat="1" applyFont="1"/>
    <xf numFmtId="0" fontId="33" fillId="0" borderId="0" xfId="2" applyFont="1"/>
    <xf numFmtId="0" fontId="37" fillId="0" borderId="0" xfId="0" applyFont="1"/>
    <xf numFmtId="0" fontId="37" fillId="0" borderId="17" xfId="0" applyFont="1" applyBorder="1"/>
    <xf numFmtId="0" fontId="35" fillId="0" borderId="0" xfId="0" applyFont="1"/>
    <xf numFmtId="0" fontId="37" fillId="0" borderId="0" xfId="0" applyFont="1" applyAlignment="1">
      <alignment horizontal="center"/>
    </xf>
    <xf numFmtId="164" fontId="37" fillId="0" borderId="0" xfId="1" applyNumberFormat="1" applyFont="1"/>
    <xf numFmtId="0" fontId="37" fillId="0" borderId="0" xfId="0" applyFont="1" applyAlignment="1">
      <alignment vertical="center"/>
    </xf>
    <xf numFmtId="164" fontId="37" fillId="0" borderId="0" xfId="1" applyNumberFormat="1" applyFont="1" applyAlignment="1">
      <alignment vertical="center"/>
    </xf>
    <xf numFmtId="0" fontId="37" fillId="0" borderId="14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4" fontId="37" fillId="0" borderId="13" xfId="1" applyNumberFormat="1" applyFont="1" applyBorder="1" applyAlignment="1">
      <alignment vertical="center"/>
    </xf>
    <xf numFmtId="164" fontId="37" fillId="0" borderId="13" xfId="1" applyNumberFormat="1" applyFont="1" applyBorder="1" applyAlignment="1">
      <alignment horizontal="center" vertical="center"/>
    </xf>
    <xf numFmtId="0" fontId="37" fillId="0" borderId="19" xfId="0" applyFont="1" applyBorder="1" applyAlignment="1">
      <alignment vertical="center"/>
    </xf>
    <xf numFmtId="164" fontId="37" fillId="0" borderId="10" xfId="1" applyNumberFormat="1" applyFont="1" applyBorder="1" applyAlignment="1">
      <alignment vertical="center"/>
    </xf>
    <xf numFmtId="164" fontId="37" fillId="0" borderId="10" xfId="1" applyNumberFormat="1" applyFont="1" applyBorder="1" applyAlignment="1">
      <alignment horizontal="right" vertical="center"/>
    </xf>
    <xf numFmtId="0" fontId="35" fillId="0" borderId="19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164" fontId="37" fillId="0" borderId="12" xfId="1" applyNumberFormat="1" applyFont="1" applyBorder="1" applyAlignment="1">
      <alignment vertical="center"/>
    </xf>
    <xf numFmtId="164" fontId="35" fillId="0" borderId="10" xfId="1" applyNumberFormat="1" applyFont="1" applyBorder="1" applyAlignment="1">
      <alignment vertical="center"/>
    </xf>
    <xf numFmtId="164" fontId="35" fillId="0" borderId="12" xfId="1" applyNumberFormat="1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7" fillId="0" borderId="0" xfId="1" applyNumberFormat="1" applyFont="1" applyAlignment="1">
      <alignment horizontal="right" vertical="center"/>
    </xf>
    <xf numFmtId="164" fontId="35" fillId="0" borderId="0" xfId="0" applyNumberFormat="1" applyFont="1"/>
    <xf numFmtId="0" fontId="35" fillId="0" borderId="0" xfId="2" applyFont="1" applyAlignment="1"/>
    <xf numFmtId="0" fontId="35" fillId="0" borderId="0" xfId="2" applyFont="1" applyAlignment="1">
      <alignment horizontal="center"/>
    </xf>
    <xf numFmtId="4" fontId="35" fillId="0" borderId="0" xfId="2" applyNumberFormat="1" applyFont="1" applyAlignment="1">
      <alignment horizontal="center"/>
    </xf>
    <xf numFmtId="0" fontId="35" fillId="0" borderId="0" xfId="2" applyFont="1"/>
    <xf numFmtId="4" fontId="35" fillId="0" borderId="0" xfId="2" applyNumberFormat="1" applyFont="1"/>
    <xf numFmtId="0" fontId="37" fillId="0" borderId="0" xfId="2" applyFont="1"/>
    <xf numFmtId="166" fontId="37" fillId="0" borderId="0" xfId="3" applyNumberFormat="1" applyFont="1" applyFill="1" applyBorder="1" applyAlignment="1" applyProtection="1"/>
    <xf numFmtId="0" fontId="37" fillId="0" borderId="0" xfId="2" applyFont="1" applyAlignment="1">
      <alignment horizontal="center"/>
    </xf>
    <xf numFmtId="164" fontId="37" fillId="0" borderId="0" xfId="7" applyNumberFormat="1" applyFont="1"/>
    <xf numFmtId="0" fontId="37" fillId="0" borderId="0" xfId="8" applyFont="1" applyAlignment="1">
      <alignment horizontal="center"/>
    </xf>
    <xf numFmtId="3" fontId="35" fillId="0" borderId="0" xfId="2" applyNumberFormat="1" applyFont="1"/>
    <xf numFmtId="164" fontId="37" fillId="0" borderId="0" xfId="1" applyNumberFormat="1" applyFont="1" applyAlignment="1">
      <alignment horizontal="right"/>
    </xf>
    <xf numFmtId="0" fontId="29" fillId="0" borderId="0" xfId="2" applyFont="1" applyAlignment="1"/>
    <xf numFmtId="0" fontId="37" fillId="0" borderId="0" xfId="0" applyFont="1" applyAlignment="1">
      <alignment horizontal="left" vertical="center"/>
    </xf>
    <xf numFmtId="164" fontId="35" fillId="3" borderId="2" xfId="1" applyNumberFormat="1" applyFont="1" applyFill="1" applyBorder="1" applyAlignment="1">
      <alignment vertical="center"/>
    </xf>
    <xf numFmtId="0" fontId="36" fillId="0" borderId="2" xfId="0" applyFont="1" applyBorder="1" applyAlignment="1">
      <alignment horizontal="center" vertical="center" wrapText="1"/>
    </xf>
    <xf numFmtId="164" fontId="35" fillId="0" borderId="5" xfId="1" applyNumberFormat="1" applyFont="1" applyFill="1" applyBorder="1"/>
    <xf numFmtId="164" fontId="35" fillId="2" borderId="5" xfId="1" applyNumberFormat="1" applyFont="1" applyFill="1" applyBorder="1"/>
    <xf numFmtId="164" fontId="37" fillId="0" borderId="5" xfId="1" applyNumberFormat="1" applyFont="1" applyFill="1" applyBorder="1"/>
    <xf numFmtId="0" fontId="35" fillId="0" borderId="15" xfId="0" applyFont="1" applyBorder="1"/>
    <xf numFmtId="0" fontId="37" fillId="0" borderId="15" xfId="0" applyFont="1" applyBorder="1"/>
    <xf numFmtId="164" fontId="40" fillId="2" borderId="5" xfId="1" applyNumberFormat="1" applyFont="1" applyFill="1" applyBorder="1"/>
    <xf numFmtId="0" fontId="36" fillId="0" borderId="23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39" fillId="0" borderId="17" xfId="6" quotePrefix="1" applyFont="1" applyBorder="1" applyAlignment="1" applyProtection="1">
      <alignment horizontal="center" vertical="center" wrapText="1" readingOrder="1"/>
      <protection locked="0"/>
    </xf>
    <xf numFmtId="0" fontId="37" fillId="0" borderId="0" xfId="2" applyFont="1" applyAlignment="1">
      <alignment horizontal="right"/>
    </xf>
    <xf numFmtId="0" fontId="31" fillId="0" borderId="0" xfId="2" applyFont="1" applyAlignment="1">
      <alignment vertical="center"/>
    </xf>
    <xf numFmtId="0" fontId="31" fillId="0" borderId="0" xfId="2" applyFont="1" applyAlignment="1">
      <alignment horizontal="center"/>
    </xf>
    <xf numFmtId="0" fontId="37" fillId="0" borderId="6" xfId="2" quotePrefix="1" applyFont="1" applyBorder="1" applyAlignment="1">
      <alignment horizontal="center" vertical="center"/>
    </xf>
    <xf numFmtId="0" fontId="37" fillId="0" borderId="5" xfId="2" quotePrefix="1" applyFont="1" applyBorder="1" applyAlignment="1">
      <alignment horizontal="center" vertical="center"/>
    </xf>
    <xf numFmtId="164" fontId="37" fillId="0" borderId="33" xfId="1" applyNumberFormat="1" applyFont="1" applyBorder="1" applyAlignment="1">
      <alignment vertical="center"/>
    </xf>
    <xf numFmtId="164" fontId="35" fillId="0" borderId="11" xfId="1" applyNumberFormat="1" applyFont="1" applyBorder="1" applyAlignment="1">
      <alignment vertical="center"/>
    </xf>
    <xf numFmtId="164" fontId="37" fillId="0" borderId="3" xfId="1" applyNumberFormat="1" applyFont="1" applyBorder="1" applyAlignment="1">
      <alignment vertical="center"/>
    </xf>
    <xf numFmtId="164" fontId="35" fillId="3" borderId="8" xfId="1" applyNumberFormat="1" applyFont="1" applyFill="1" applyBorder="1" applyAlignment="1">
      <alignment vertical="center"/>
    </xf>
    <xf numFmtId="0" fontId="35" fillId="0" borderId="2" xfId="0" applyFont="1" applyBorder="1" applyAlignment="1">
      <alignment horizontal="center" vertical="center" wrapText="1"/>
    </xf>
    <xf numFmtId="0" fontId="41" fillId="0" borderId="0" xfId="2" applyFont="1" applyAlignment="1">
      <alignment vertical="center"/>
    </xf>
    <xf numFmtId="0" fontId="37" fillId="0" borderId="0" xfId="2" applyFont="1" applyAlignment="1"/>
    <xf numFmtId="0" fontId="27" fillId="0" borderId="0" xfId="4" applyFont="1" applyAlignment="1">
      <alignment vertical="center"/>
    </xf>
    <xf numFmtId="164" fontId="27" fillId="0" borderId="0" xfId="1" applyNumberFormat="1" applyFont="1" applyAlignment="1">
      <alignment vertical="center"/>
    </xf>
    <xf numFmtId="164" fontId="27" fillId="0" borderId="0" xfId="1" applyNumberFormat="1" applyFont="1"/>
    <xf numFmtId="164" fontId="27" fillId="0" borderId="0" xfId="1" applyNumberFormat="1" applyFont="1" applyAlignment="1">
      <alignment horizontal="left" vertical="center" wrapText="1"/>
    </xf>
    <xf numFmtId="0" fontId="27" fillId="0" borderId="0" xfId="4" applyFont="1" applyAlignment="1">
      <alignment horizontal="left" vertical="center" wrapText="1"/>
    </xf>
    <xf numFmtId="164" fontId="37" fillId="0" borderId="9" xfId="1" applyNumberFormat="1" applyFont="1" applyBorder="1" applyAlignment="1"/>
    <xf numFmtId="164" fontId="37" fillId="0" borderId="5" xfId="1" applyNumberFormat="1" applyFont="1" applyBorder="1" applyAlignment="1">
      <alignment horizontal="left" vertical="center" wrapText="1"/>
    </xf>
    <xf numFmtId="164" fontId="37" fillId="0" borderId="3" xfId="1" applyNumberFormat="1" applyFont="1" applyBorder="1" applyAlignment="1">
      <alignment horizontal="left" vertical="center" wrapText="1"/>
    </xf>
    <xf numFmtId="164" fontId="37" fillId="0" borderId="9" xfId="1" applyNumberFormat="1" applyFont="1" applyBorder="1" applyAlignment="1">
      <alignment horizontal="right"/>
    </xf>
    <xf numFmtId="164" fontId="37" fillId="0" borderId="28" xfId="1" applyNumberFormat="1" applyFont="1" applyBorder="1"/>
    <xf numFmtId="0" fontId="37" fillId="0" borderId="29" xfId="0" applyFont="1" applyBorder="1" applyAlignment="1">
      <alignment horizontal="center" vertical="center" wrapText="1"/>
    </xf>
    <xf numFmtId="164" fontId="37" fillId="0" borderId="19" xfId="1" applyNumberFormat="1" applyFont="1" applyBorder="1" applyAlignment="1">
      <alignment horizontal="left" vertical="center" wrapText="1"/>
    </xf>
    <xf numFmtId="164" fontId="37" fillId="0" borderId="30" xfId="1" applyNumberFormat="1" applyFont="1" applyBorder="1" applyAlignment="1">
      <alignment horizontal="left" vertical="center" wrapText="1"/>
    </xf>
    <xf numFmtId="164" fontId="37" fillId="0" borderId="31" xfId="1" applyNumberFormat="1" applyFont="1" applyBorder="1" applyAlignment="1">
      <alignment horizontal="left" vertical="center" wrapText="1"/>
    </xf>
    <xf numFmtId="0" fontId="37" fillId="0" borderId="36" xfId="0" applyFont="1" applyBorder="1" applyAlignment="1">
      <alignment horizontal="center" vertical="center" wrapText="1"/>
    </xf>
    <xf numFmtId="164" fontId="37" fillId="0" borderId="16" xfId="1" applyNumberFormat="1" applyFont="1" applyBorder="1" applyAlignment="1">
      <alignment horizontal="left" vertical="center" wrapText="1"/>
    </xf>
    <xf numFmtId="164" fontId="37" fillId="0" borderId="37" xfId="1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4" fontId="37" fillId="0" borderId="27" xfId="1" applyNumberFormat="1" applyFont="1" applyBorder="1" applyAlignment="1">
      <alignment horizontal="left" vertical="center" wrapText="1"/>
    </xf>
    <xf numFmtId="0" fontId="37" fillId="0" borderId="0" xfId="2" applyFont="1" applyAlignment="1">
      <alignment vertical="center"/>
    </xf>
    <xf numFmtId="0" fontId="37" fillId="0" borderId="0" xfId="2" applyFont="1" applyAlignment="1">
      <alignment horizontal="left" vertical="center"/>
    </xf>
    <xf numFmtId="166" fontId="37" fillId="0" borderId="0" xfId="3" applyNumberFormat="1" applyFont="1" applyFill="1" applyBorder="1" applyAlignment="1" applyProtection="1">
      <alignment horizontal="left" vertical="center"/>
    </xf>
    <xf numFmtId="0" fontId="37" fillId="0" borderId="19" xfId="2" applyFont="1" applyBorder="1" applyAlignment="1">
      <alignment horizontal="left" vertical="center"/>
    </xf>
    <xf numFmtId="164" fontId="37" fillId="0" borderId="0" xfId="7" applyNumberFormat="1" applyFont="1" applyAlignment="1">
      <alignment horizontal="right"/>
    </xf>
    <xf numFmtId="164" fontId="35" fillId="0" borderId="32" xfId="7" applyNumberFormat="1" applyFont="1" applyBorder="1" applyAlignment="1">
      <alignment horizontal="center" vertical="center"/>
    </xf>
    <xf numFmtId="0" fontId="35" fillId="0" borderId="1" xfId="8" applyFont="1" applyBorder="1" applyAlignment="1">
      <alignment horizontal="center" vertical="center"/>
    </xf>
    <xf numFmtId="0" fontId="37" fillId="0" borderId="4" xfId="8" applyFont="1" applyBorder="1" applyAlignment="1">
      <alignment vertical="center"/>
    </xf>
    <xf numFmtId="0" fontId="37" fillId="0" borderId="16" xfId="2" applyFont="1" applyBorder="1" applyAlignment="1">
      <alignment vertical="center"/>
    </xf>
    <xf numFmtId="0" fontId="37" fillId="0" borderId="6" xfId="0" applyFont="1" applyBorder="1" applyAlignment="1">
      <alignment horizontal="left"/>
    </xf>
    <xf numFmtId="0" fontId="39" fillId="0" borderId="5" xfId="6" applyFont="1" applyBorder="1" applyAlignment="1" applyProtection="1">
      <alignment horizontal="left" vertical="center" wrapText="1" readingOrder="1"/>
      <protection locked="0"/>
    </xf>
    <xf numFmtId="0" fontId="37" fillId="0" borderId="17" xfId="0" applyFont="1" applyBorder="1" applyAlignment="1">
      <alignment horizontal="left"/>
    </xf>
    <xf numFmtId="0" fontId="37" fillId="0" borderId="19" xfId="2" applyFont="1" applyBorder="1" applyAlignment="1">
      <alignment horizontal="center" vertical="center"/>
    </xf>
    <xf numFmtId="164" fontId="35" fillId="3" borderId="34" xfId="1" applyNumberFormat="1" applyFont="1" applyFill="1" applyBorder="1" applyAlignment="1">
      <alignment vertical="center"/>
    </xf>
    <xf numFmtId="164" fontId="35" fillId="3" borderId="7" xfId="1" applyNumberFormat="1" applyFont="1" applyFill="1" applyBorder="1" applyAlignment="1">
      <alignment vertical="center"/>
    </xf>
    <xf numFmtId="167" fontId="37" fillId="0" borderId="33" xfId="1" applyNumberFormat="1" applyFont="1" applyBorder="1" applyAlignment="1">
      <alignment horizontal="center" vertical="center"/>
    </xf>
    <xf numFmtId="164" fontId="37" fillId="0" borderId="38" xfId="1" applyNumberFormat="1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27" fillId="0" borderId="0" xfId="10" applyFont="1"/>
    <xf numFmtId="0" fontId="20" fillId="0" borderId="0" xfId="11"/>
    <xf numFmtId="164" fontId="20" fillId="0" borderId="0" xfId="1" applyNumberFormat="1" applyFont="1" applyAlignment="1">
      <alignment vertical="center"/>
    </xf>
    <xf numFmtId="0" fontId="20" fillId="0" borderId="0" xfId="11" applyFont="1" applyAlignment="1">
      <alignment vertical="center"/>
    </xf>
    <xf numFmtId="164" fontId="36" fillId="0" borderId="0" xfId="1" applyNumberFormat="1" applyFont="1" applyAlignment="1">
      <alignment horizontal="center" vertical="center"/>
    </xf>
    <xf numFmtId="164" fontId="36" fillId="0" borderId="0" xfId="1" applyNumberFormat="1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64" fontId="42" fillId="0" borderId="0" xfId="1" applyNumberFormat="1" applyFont="1" applyAlignment="1">
      <alignment vertical="center"/>
    </xf>
    <xf numFmtId="164" fontId="42" fillId="0" borderId="0" xfId="1" applyNumberFormat="1" applyFont="1" applyAlignment="1">
      <alignment vertical="center" wrapText="1"/>
    </xf>
    <xf numFmtId="0" fontId="42" fillId="0" borderId="0" xfId="0" quotePrefix="1" applyFont="1" applyAlignment="1">
      <alignment vertical="center"/>
    </xf>
    <xf numFmtId="0" fontId="20" fillId="0" borderId="0" xfId="11" applyFont="1"/>
    <xf numFmtId="0" fontId="42" fillId="0" borderId="0" xfId="2" applyFont="1"/>
    <xf numFmtId="0" fontId="42" fillId="0" borderId="0" xfId="2" applyFont="1" applyAlignment="1"/>
    <xf numFmtId="0" fontId="20" fillId="0" borderId="0" xfId="10" applyFont="1"/>
    <xf numFmtId="0" fontId="20" fillId="0" borderId="3" xfId="11" quotePrefix="1" applyFont="1" applyBorder="1" applyAlignment="1">
      <alignment vertical="center"/>
    </xf>
    <xf numFmtId="0" fontId="42" fillId="2" borderId="3" xfId="11" applyNumberFormat="1" applyFont="1" applyFill="1" applyBorder="1" applyAlignment="1" applyProtection="1">
      <alignment vertical="center" wrapText="1"/>
    </xf>
    <xf numFmtId="0" fontId="42" fillId="2" borderId="3" xfId="11" applyNumberFormat="1" applyFont="1" applyFill="1" applyBorder="1" applyAlignment="1" applyProtection="1">
      <alignment vertical="center"/>
    </xf>
    <xf numFmtId="0" fontId="20" fillId="0" borderId="3" xfId="11" quotePrefix="1" applyFont="1" applyFill="1" applyBorder="1" applyAlignment="1">
      <alignment vertical="center"/>
    </xf>
    <xf numFmtId="0" fontId="20" fillId="0" borderId="3" xfId="11" applyFont="1" applyBorder="1" applyAlignment="1">
      <alignment vertical="center"/>
    </xf>
    <xf numFmtId="0" fontId="20" fillId="0" borderId="16" xfId="11" quotePrefix="1" applyFont="1" applyBorder="1" applyAlignment="1">
      <alignment vertical="center"/>
    </xf>
    <xf numFmtId="164" fontId="20" fillId="0" borderId="4" xfId="1" applyNumberFormat="1" applyFont="1" applyBorder="1" applyAlignment="1">
      <alignment vertical="center"/>
    </xf>
    <xf numFmtId="164" fontId="43" fillId="0" borderId="4" xfId="1" applyNumberFormat="1" applyFont="1" applyBorder="1" applyAlignment="1">
      <alignment vertical="center"/>
    </xf>
    <xf numFmtId="164" fontId="20" fillId="0" borderId="3" xfId="1" quotePrefix="1" applyNumberFormat="1" applyFont="1" applyBorder="1" applyAlignment="1">
      <alignment vertical="center"/>
    </xf>
    <xf numFmtId="164" fontId="20" fillId="0" borderId="3" xfId="1" applyNumberFormat="1" applyFont="1" applyBorder="1" applyAlignment="1">
      <alignment vertical="center"/>
    </xf>
    <xf numFmtId="164" fontId="20" fillId="0" borderId="3" xfId="1" applyNumberFormat="1" applyFont="1" applyBorder="1" applyAlignment="1">
      <alignment vertical="center" wrapText="1"/>
    </xf>
    <xf numFmtId="164" fontId="42" fillId="0" borderId="0" xfId="0" applyNumberFormat="1" applyFont="1" applyAlignment="1">
      <alignment vertical="center"/>
    </xf>
    <xf numFmtId="0" fontId="19" fillId="0" borderId="3" xfId="11" applyFont="1" applyBorder="1" applyAlignment="1">
      <alignment vertical="center"/>
    </xf>
    <xf numFmtId="0" fontId="19" fillId="0" borderId="16" xfId="11" quotePrefix="1" applyFont="1" applyBorder="1" applyAlignment="1">
      <alignment vertical="center"/>
    </xf>
    <xf numFmtId="164" fontId="19" fillId="0" borderId="4" xfId="1" applyNumberFormat="1" applyFont="1" applyBorder="1" applyAlignment="1">
      <alignment vertical="center"/>
    </xf>
    <xf numFmtId="0" fontId="43" fillId="4" borderId="0" xfId="11" quotePrefix="1" applyFont="1" applyFill="1" applyAlignment="1">
      <alignment horizontal="right" vertical="center"/>
    </xf>
    <xf numFmtId="0" fontId="43" fillId="4" borderId="0" xfId="11" applyFont="1" applyFill="1"/>
    <xf numFmtId="164" fontId="43" fillId="4" borderId="0" xfId="1" applyNumberFormat="1" applyFont="1" applyFill="1" applyAlignment="1">
      <alignment vertical="center"/>
    </xf>
    <xf numFmtId="164" fontId="19" fillId="0" borderId="3" xfId="1" applyNumberFormat="1" applyFont="1" applyBorder="1" applyAlignment="1">
      <alignment vertical="center"/>
    </xf>
    <xf numFmtId="164" fontId="19" fillId="0" borderId="3" xfId="1" quotePrefix="1" applyNumberFormat="1" applyFont="1" applyBorder="1" applyAlignment="1">
      <alignment vertical="center"/>
    </xf>
    <xf numFmtId="164" fontId="18" fillId="0" borderId="3" xfId="1" quotePrefix="1" applyNumberFormat="1" applyFont="1" applyBorder="1" applyAlignment="1">
      <alignment vertical="center"/>
    </xf>
    <xf numFmtId="0" fontId="42" fillId="5" borderId="0" xfId="0" applyFont="1" applyFill="1" applyAlignment="1">
      <alignment vertical="center"/>
    </xf>
    <xf numFmtId="164" fontId="17" fillId="0" borderId="3" xfId="1" quotePrefix="1" applyNumberFormat="1" applyFont="1" applyBorder="1" applyAlignment="1">
      <alignment vertical="center"/>
    </xf>
    <xf numFmtId="164" fontId="17" fillId="0" borderId="3" xfId="1" applyNumberFormat="1" applyFont="1" applyBorder="1" applyAlignment="1">
      <alignment vertical="center"/>
    </xf>
    <xf numFmtId="164" fontId="17" fillId="0" borderId="3" xfId="1" applyNumberFormat="1" applyFont="1" applyBorder="1" applyAlignment="1">
      <alignment vertical="center" wrapText="1"/>
    </xf>
    <xf numFmtId="164" fontId="20" fillId="0" borderId="0" xfId="1" quotePrefix="1" applyNumberFormat="1" applyFont="1" applyBorder="1" applyAlignment="1">
      <alignment vertical="center"/>
    </xf>
    <xf numFmtId="0" fontId="43" fillId="0" borderId="0" xfId="11" quotePrefix="1" applyFont="1" applyBorder="1" applyAlignment="1">
      <alignment vertical="center"/>
    </xf>
    <xf numFmtId="164" fontId="43" fillId="0" borderId="0" xfId="1" applyNumberFormat="1" applyFont="1" applyBorder="1" applyAlignment="1">
      <alignment vertical="center"/>
    </xf>
    <xf numFmtId="0" fontId="37" fillId="0" borderId="17" xfId="0" quotePrefix="1" applyFont="1" applyBorder="1" applyAlignment="1">
      <alignment horizontal="left"/>
    </xf>
    <xf numFmtId="0" fontId="37" fillId="0" borderId="17" xfId="0" quotePrefix="1" applyFont="1" applyBorder="1" applyAlignment="1">
      <alignment horizontal="center"/>
    </xf>
    <xf numFmtId="164" fontId="16" fillId="0" borderId="3" xfId="1" applyNumberFormat="1" applyFont="1" applyBorder="1" applyAlignment="1">
      <alignment vertical="center"/>
    </xf>
    <xf numFmtId="0" fontId="16" fillId="0" borderId="3" xfId="11" applyFont="1" applyBorder="1" applyAlignment="1">
      <alignment vertical="center"/>
    </xf>
    <xf numFmtId="0" fontId="16" fillId="0" borderId="3" xfId="11" quotePrefix="1" applyFont="1" applyBorder="1" applyAlignment="1">
      <alignment vertical="center"/>
    </xf>
    <xf numFmtId="0" fontId="16" fillId="0" borderId="3" xfId="11" quotePrefix="1" applyFont="1" applyFill="1" applyBorder="1" applyAlignment="1">
      <alignment vertical="center"/>
    </xf>
    <xf numFmtId="164" fontId="35" fillId="0" borderId="2" xfId="1" applyNumberFormat="1" applyFont="1" applyBorder="1" applyAlignment="1">
      <alignment horizontal="center" vertical="center"/>
    </xf>
    <xf numFmtId="164" fontId="45" fillId="6" borderId="0" xfId="24" applyNumberFormat="1" applyAlignment="1">
      <alignment vertical="center" wrapText="1"/>
    </xf>
    <xf numFmtId="164" fontId="16" fillId="0" borderId="3" xfId="1" applyNumberFormat="1" applyFont="1" applyBorder="1" applyAlignment="1">
      <alignment vertical="center" wrapText="1"/>
    </xf>
    <xf numFmtId="164" fontId="16" fillId="0" borderId="3" xfId="1" quotePrefix="1" applyNumberFormat="1" applyFont="1" applyBorder="1" applyAlignment="1">
      <alignment vertical="center"/>
    </xf>
    <xf numFmtId="164" fontId="15" fillId="0" borderId="3" xfId="1" quotePrefix="1" applyNumberFormat="1" applyFont="1" applyBorder="1" applyAlignment="1">
      <alignment vertical="center"/>
    </xf>
    <xf numFmtId="0" fontId="37" fillId="0" borderId="6" xfId="0" quotePrefix="1" applyFont="1" applyBorder="1" applyAlignment="1">
      <alignment horizontal="left" vertical="center"/>
    </xf>
    <xf numFmtId="0" fontId="37" fillId="0" borderId="35" xfId="8" applyFont="1" applyBorder="1" applyAlignment="1">
      <alignment vertical="center" wrapText="1"/>
    </xf>
    <xf numFmtId="0" fontId="37" fillId="0" borderId="6" xfId="0" quotePrefix="1" applyFont="1" applyBorder="1" applyAlignment="1">
      <alignment horizontal="center" vertical="center"/>
    </xf>
    <xf numFmtId="0" fontId="37" fillId="0" borderId="16" xfId="2" quotePrefix="1" applyFont="1" applyBorder="1" applyAlignment="1">
      <alignment horizontal="left" vertical="center"/>
    </xf>
    <xf numFmtId="0" fontId="37" fillId="0" borderId="5" xfId="0" quotePrefix="1" applyFont="1" applyBorder="1" applyAlignment="1">
      <alignment horizontal="center" vertical="center"/>
    </xf>
    <xf numFmtId="0" fontId="37" fillId="0" borderId="5" xfId="0" quotePrefix="1" applyFont="1" applyBorder="1" applyAlignment="1">
      <alignment horizontal="left" vertical="center"/>
    </xf>
    <xf numFmtId="164" fontId="14" fillId="0" borderId="3" xfId="1" applyNumberFormat="1" applyFont="1" applyBorder="1" applyAlignment="1">
      <alignment vertical="center"/>
    </xf>
    <xf numFmtId="0" fontId="14" fillId="0" borderId="0" xfId="11" applyFont="1" applyAlignment="1">
      <alignment vertical="center"/>
    </xf>
    <xf numFmtId="164" fontId="14" fillId="0" borderId="3" xfId="1" quotePrefix="1" applyNumberFormat="1" applyFont="1" applyBorder="1" applyAlignment="1">
      <alignment vertical="center"/>
    </xf>
    <xf numFmtId="0" fontId="14" fillId="0" borderId="0" xfId="11" applyFont="1"/>
    <xf numFmtId="164" fontId="13" fillId="0" borderId="3" xfId="1" quotePrefix="1" applyNumberFormat="1" applyFont="1" applyBorder="1" applyAlignment="1">
      <alignment vertical="center"/>
    </xf>
    <xf numFmtId="0" fontId="37" fillId="0" borderId="17" xfId="2" quotePrefix="1" applyFont="1" applyBorder="1" applyAlignment="1">
      <alignment horizontal="left" vertical="center"/>
    </xf>
    <xf numFmtId="0" fontId="13" fillId="0" borderId="3" xfId="11" applyFont="1" applyBorder="1" applyAlignment="1">
      <alignment vertical="center"/>
    </xf>
    <xf numFmtId="164" fontId="37" fillId="2" borderId="10" xfId="1" applyNumberFormat="1" applyFont="1" applyFill="1" applyBorder="1" applyAlignment="1" applyProtection="1">
      <alignment horizontal="left" vertical="center"/>
    </xf>
    <xf numFmtId="164" fontId="37" fillId="2" borderId="10" xfId="1" applyNumberFormat="1" applyFont="1" applyFill="1" applyBorder="1" applyAlignment="1">
      <alignment vertical="center"/>
    </xf>
    <xf numFmtId="164" fontId="37" fillId="2" borderId="11" xfId="1" applyNumberFormat="1" applyFont="1" applyFill="1" applyBorder="1" applyAlignment="1">
      <alignment vertical="center"/>
    </xf>
    <xf numFmtId="0" fontId="16" fillId="0" borderId="3" xfId="11" applyFont="1" applyBorder="1" applyAlignment="1">
      <alignment vertical="center" wrapText="1"/>
    </xf>
    <xf numFmtId="164" fontId="37" fillId="2" borderId="5" xfId="1" applyNumberFormat="1" applyFont="1" applyFill="1" applyBorder="1"/>
    <xf numFmtId="164" fontId="12" fillId="0" borderId="3" xfId="1" applyNumberFormat="1" applyFont="1" applyBorder="1" applyAlignment="1">
      <alignment vertical="center"/>
    </xf>
    <xf numFmtId="0" fontId="11" fillId="2" borderId="16" xfId="11" quotePrefix="1" applyFont="1" applyFill="1" applyBorder="1" applyAlignment="1">
      <alignment vertical="center"/>
    </xf>
    <xf numFmtId="164" fontId="11" fillId="2" borderId="4" xfId="1" applyNumberFormat="1" applyFont="1" applyFill="1" applyBorder="1" applyAlignment="1">
      <alignment vertical="center"/>
    </xf>
    <xf numFmtId="0" fontId="37" fillId="0" borderId="0" xfId="17" applyFont="1" applyAlignment="1">
      <alignment vertical="center"/>
    </xf>
    <xf numFmtId="0" fontId="37" fillId="0" borderId="0" xfId="17" applyFont="1"/>
    <xf numFmtId="0" fontId="34" fillId="0" borderId="0" xfId="17" applyFont="1" applyAlignment="1">
      <alignment horizontal="center" vertical="center"/>
    </xf>
    <xf numFmtId="0" fontId="10" fillId="0" borderId="0" xfId="25"/>
    <xf numFmtId="0" fontId="42" fillId="0" borderId="0" xfId="25" applyFont="1" applyAlignment="1">
      <alignment vertical="center"/>
    </xf>
    <xf numFmtId="0" fontId="0" fillId="0" borderId="0" xfId="26" applyFont="1" applyAlignment="1">
      <alignment horizontal="right" vertical="center"/>
    </xf>
    <xf numFmtId="0" fontId="10" fillId="0" borderId="0" xfId="26" applyAlignment="1">
      <alignment horizontal="left" vertical="center"/>
    </xf>
    <xf numFmtId="0" fontId="10" fillId="0" borderId="0" xfId="25" applyAlignment="1">
      <alignment vertical="center"/>
    </xf>
    <xf numFmtId="164" fontId="36" fillId="0" borderId="28" xfId="27" quotePrefix="1" applyNumberFormat="1" applyFont="1" applyFill="1" applyBorder="1" applyAlignment="1">
      <alignment vertical="center" wrapText="1"/>
    </xf>
    <xf numFmtId="164" fontId="47" fillId="0" borderId="19" xfId="1" applyNumberFormat="1" applyFont="1" applyFill="1" applyBorder="1" applyAlignment="1">
      <alignment vertical="center" wrapText="1" readingOrder="1"/>
    </xf>
    <xf numFmtId="164" fontId="47" fillId="0" borderId="3" xfId="1" applyNumberFormat="1" applyFont="1" applyFill="1" applyBorder="1" applyAlignment="1">
      <alignment vertical="center" wrapText="1" readingOrder="1"/>
    </xf>
    <xf numFmtId="164" fontId="10" fillId="0" borderId="3" xfId="1" applyNumberFormat="1" applyFont="1" applyBorder="1" applyAlignment="1">
      <alignment horizontal="left" vertical="center"/>
    </xf>
    <xf numFmtId="164" fontId="0" fillId="0" borderId="3" xfId="1" applyNumberFormat="1" applyFont="1" applyBorder="1" applyAlignment="1">
      <alignment vertical="center"/>
    </xf>
    <xf numFmtId="164" fontId="48" fillId="0" borderId="19" xfId="1" applyNumberFormat="1" applyFont="1" applyBorder="1" applyAlignment="1" applyProtection="1">
      <alignment vertical="center" wrapText="1" readingOrder="1"/>
      <protection locked="0"/>
    </xf>
    <xf numFmtId="164" fontId="42" fillId="0" borderId="19" xfId="1" applyNumberFormat="1" applyFont="1" applyBorder="1" applyAlignment="1">
      <alignment vertical="center"/>
    </xf>
    <xf numFmtId="164" fontId="49" fillId="7" borderId="42" xfId="1" applyNumberFormat="1" applyFont="1" applyFill="1" applyBorder="1" applyAlignment="1">
      <alignment vertical="center" wrapText="1" readingOrder="1"/>
    </xf>
    <xf numFmtId="164" fontId="47" fillId="4" borderId="42" xfId="1" applyNumberFormat="1" applyFont="1" applyFill="1" applyBorder="1" applyAlignment="1">
      <alignment vertical="center" wrapText="1" readingOrder="1"/>
    </xf>
    <xf numFmtId="164" fontId="43" fillId="4" borderId="42" xfId="1" applyNumberFormat="1" applyFont="1" applyFill="1" applyBorder="1" applyAlignment="1">
      <alignment horizontal="left" vertical="center"/>
    </xf>
    <xf numFmtId="164" fontId="42" fillId="0" borderId="0" xfId="1" applyNumberFormat="1" applyFont="1" applyBorder="1" applyAlignment="1">
      <alignment vertical="center"/>
    </xf>
    <xf numFmtId="164" fontId="42" fillId="0" borderId="40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horizontal="left" vertical="center"/>
    </xf>
    <xf numFmtId="164" fontId="0" fillId="0" borderId="41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4" fontId="49" fillId="7" borderId="28" xfId="1" applyNumberFormat="1" applyFont="1" applyFill="1" applyBorder="1" applyAlignment="1">
      <alignment vertical="center" wrapText="1" readingOrder="1"/>
    </xf>
    <xf numFmtId="164" fontId="49" fillId="7" borderId="29" xfId="1" applyNumberFormat="1" applyFont="1" applyFill="1" applyBorder="1" applyAlignment="1">
      <alignment horizontal="left" vertical="center" wrapText="1" readingOrder="1"/>
    </xf>
    <xf numFmtId="164" fontId="43" fillId="4" borderId="29" xfId="1" applyNumberFormat="1" applyFont="1" applyFill="1" applyBorder="1" applyAlignment="1">
      <alignment horizontal="left" vertical="center"/>
    </xf>
    <xf numFmtId="164" fontId="47" fillId="0" borderId="3" xfId="1" applyNumberFormat="1" applyFont="1" applyBorder="1" applyAlignment="1" applyProtection="1">
      <alignment horizontal="left" vertical="center" wrapText="1"/>
      <protection locked="0"/>
    </xf>
    <xf numFmtId="164" fontId="49" fillId="7" borderId="19" xfId="1" applyNumberFormat="1" applyFont="1" applyFill="1" applyBorder="1" applyAlignment="1">
      <alignment vertical="center" wrapText="1" readingOrder="1"/>
    </xf>
    <xf numFmtId="164" fontId="49" fillId="4" borderId="3" xfId="1" applyNumberFormat="1" applyFont="1" applyFill="1" applyBorder="1" applyAlignment="1" applyProtection="1">
      <alignment horizontal="left" vertical="center" wrapText="1"/>
      <protection locked="0"/>
    </xf>
    <xf numFmtId="164" fontId="43" fillId="4" borderId="3" xfId="1" applyNumberFormat="1" applyFont="1" applyFill="1" applyBorder="1" applyAlignment="1">
      <alignment horizontal="left" vertical="center"/>
    </xf>
    <xf numFmtId="164" fontId="49" fillId="7" borderId="3" xfId="1" applyNumberFormat="1" applyFont="1" applyFill="1" applyBorder="1" applyAlignment="1">
      <alignment horizontal="left" vertical="center" wrapText="1" readingOrder="1"/>
    </xf>
    <xf numFmtId="164" fontId="0" fillId="0" borderId="3" xfId="1" applyNumberFormat="1" applyFont="1" applyBorder="1" applyAlignment="1">
      <alignment horizontal="left" vertical="center"/>
    </xf>
    <xf numFmtId="164" fontId="49" fillId="7" borderId="42" xfId="1" applyNumberFormat="1" applyFont="1" applyFill="1" applyBorder="1" applyAlignment="1">
      <alignment horizontal="left" vertical="center" wrapText="1" readingOrder="1"/>
    </xf>
    <xf numFmtId="0" fontId="9" fillId="0" borderId="0" xfId="25" quotePrefix="1" applyFont="1"/>
    <xf numFmtId="164" fontId="42" fillId="0" borderId="19" xfId="1" applyNumberFormat="1" applyFont="1" applyBorder="1" applyAlignment="1">
      <alignment vertical="center" wrapText="1"/>
    </xf>
    <xf numFmtId="0" fontId="10" fillId="0" borderId="3" xfId="25" applyBorder="1"/>
    <xf numFmtId="164" fontId="20" fillId="0" borderId="0" xfId="11" applyNumberFormat="1"/>
    <xf numFmtId="164" fontId="42" fillId="0" borderId="23" xfId="1" applyNumberFormat="1" applyFont="1" applyBorder="1" applyAlignment="1">
      <alignment vertical="center"/>
    </xf>
    <xf numFmtId="164" fontId="42" fillId="0" borderId="24" xfId="1" applyNumberFormat="1" applyFont="1" applyBorder="1" applyAlignment="1">
      <alignment vertical="center"/>
    </xf>
    <xf numFmtId="164" fontId="36" fillId="0" borderId="43" xfId="27" quotePrefix="1" applyNumberFormat="1" applyFont="1" applyFill="1" applyBorder="1" applyAlignment="1">
      <alignment horizontal="center" vertical="center"/>
    </xf>
    <xf numFmtId="164" fontId="8" fillId="0" borderId="24" xfId="1" applyNumberFormat="1" applyFont="1" applyBorder="1" applyAlignment="1">
      <alignment horizontal="left" vertical="center"/>
    </xf>
    <xf numFmtId="164" fontId="42" fillId="0" borderId="21" xfId="1" applyNumberFormat="1" applyFont="1" applyBorder="1" applyAlignment="1">
      <alignment vertical="center"/>
    </xf>
    <xf numFmtId="164" fontId="8" fillId="0" borderId="0" xfId="25" applyNumberFormat="1" applyFont="1"/>
    <xf numFmtId="164" fontId="8" fillId="0" borderId="4" xfId="1" applyNumberFormat="1" applyFont="1" applyBorder="1" applyAlignment="1">
      <alignment horizontal="left" vertical="center"/>
    </xf>
    <xf numFmtId="164" fontId="42" fillId="0" borderId="3" xfId="1" applyNumberFormat="1" applyFont="1" applyBorder="1" applyAlignment="1">
      <alignment vertical="center"/>
    </xf>
    <xf numFmtId="164" fontId="42" fillId="0" borderId="10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horizontal="left" vertical="center"/>
    </xf>
    <xf numFmtId="164" fontId="8" fillId="0" borderId="10" xfId="1" applyNumberFormat="1" applyFont="1" applyBorder="1" applyAlignment="1">
      <alignment horizontal="left" vertical="center"/>
    </xf>
    <xf numFmtId="164" fontId="42" fillId="0" borderId="4" xfId="1" applyNumberFormat="1" applyFont="1" applyBorder="1" applyAlignment="1">
      <alignment horizontal="left" vertical="center"/>
    </xf>
    <xf numFmtId="164" fontId="42" fillId="0" borderId="10" xfId="1" applyNumberFormat="1" applyFont="1" applyBorder="1" applyAlignment="1">
      <alignment horizontal="left" vertical="center"/>
    </xf>
    <xf numFmtId="164" fontId="8" fillId="0" borderId="0" xfId="25" applyNumberFormat="1" applyFont="1" applyBorder="1"/>
    <xf numFmtId="0" fontId="46" fillId="0" borderId="0" xfId="26" applyFont="1" applyAlignment="1">
      <alignment horizontal="right" vertical="center"/>
    </xf>
    <xf numFmtId="164" fontId="36" fillId="0" borderId="24" xfId="1" applyNumberFormat="1" applyFont="1" applyBorder="1" applyAlignment="1">
      <alignment vertical="center"/>
    </xf>
    <xf numFmtId="0" fontId="43" fillId="0" borderId="0" xfId="25" applyFont="1" applyAlignment="1">
      <alignment vertical="center"/>
    </xf>
    <xf numFmtId="164" fontId="36" fillId="0" borderId="44" xfId="26" quotePrefix="1" applyNumberFormat="1" applyFont="1" applyBorder="1" applyAlignment="1">
      <alignment horizontal="center" vertical="center"/>
    </xf>
    <xf numFmtId="164" fontId="36" fillId="0" borderId="29" xfId="26" quotePrefix="1" applyNumberFormat="1" applyFont="1" applyBorder="1" applyAlignment="1">
      <alignment horizontal="center" vertical="center"/>
    </xf>
    <xf numFmtId="164" fontId="36" fillId="0" borderId="43" xfId="26" quotePrefix="1" applyNumberFormat="1" applyFont="1" applyBorder="1" applyAlignment="1">
      <alignment horizontal="center" vertical="center"/>
    </xf>
    <xf numFmtId="0" fontId="37" fillId="0" borderId="0" xfId="28" applyFont="1"/>
    <xf numFmtId="0" fontId="37" fillId="0" borderId="0" xfId="28" applyFont="1" applyAlignment="1">
      <alignment horizontal="left" vertical="center"/>
    </xf>
    <xf numFmtId="164" fontId="37" fillId="0" borderId="0" xfId="29" applyNumberFormat="1" applyFont="1"/>
    <xf numFmtId="0" fontId="37" fillId="0" borderId="0" xfId="28" applyFont="1" applyAlignment="1">
      <alignment horizontal="center"/>
    </xf>
    <xf numFmtId="0" fontId="35" fillId="0" borderId="0" xfId="28" applyFont="1" applyAlignment="1">
      <alignment horizontal="center" vertical="center"/>
    </xf>
    <xf numFmtId="0" fontId="7" fillId="0" borderId="0" xfId="30" applyAlignment="1">
      <alignment vertical="center"/>
    </xf>
    <xf numFmtId="0" fontId="7" fillId="0" borderId="0" xfId="30" applyAlignment="1">
      <alignment vertical="center" wrapText="1"/>
    </xf>
    <xf numFmtId="0" fontId="43" fillId="0" borderId="3" xfId="30" applyFont="1" applyBorder="1" applyAlignment="1">
      <alignment horizontal="center" vertical="center"/>
    </xf>
    <xf numFmtId="0" fontId="7" fillId="0" borderId="19" xfId="30" applyBorder="1" applyAlignment="1">
      <alignment vertical="center" wrapText="1"/>
    </xf>
    <xf numFmtId="169" fontId="7" fillId="0" borderId="3" xfId="30" applyNumberFormat="1" applyBorder="1" applyAlignment="1">
      <alignment vertical="center"/>
    </xf>
    <xf numFmtId="0" fontId="7" fillId="0" borderId="19" xfId="30" applyBorder="1" applyAlignment="1">
      <alignment vertical="center"/>
    </xf>
    <xf numFmtId="169" fontId="0" fillId="0" borderId="3" xfId="31" applyNumberFormat="1" applyFont="1" applyBorder="1" applyAlignment="1">
      <alignment vertical="center"/>
    </xf>
    <xf numFmtId="0" fontId="43" fillId="4" borderId="19" xfId="30" applyFont="1" applyFill="1" applyBorder="1" applyAlignment="1">
      <alignment vertical="center" wrapText="1"/>
    </xf>
    <xf numFmtId="169" fontId="43" fillId="4" borderId="3" xfId="30" applyNumberFormat="1" applyFont="1" applyFill="1" applyBorder="1" applyAlignment="1">
      <alignment vertical="center"/>
    </xf>
    <xf numFmtId="169" fontId="7" fillId="4" borderId="3" xfId="30" applyNumberFormat="1" applyFill="1" applyBorder="1" applyAlignment="1">
      <alignment vertical="center"/>
    </xf>
    <xf numFmtId="0" fontId="43" fillId="4" borderId="20" xfId="30" applyFont="1" applyFill="1" applyBorder="1" applyAlignment="1">
      <alignment vertical="center" wrapText="1"/>
    </xf>
    <xf numFmtId="169" fontId="7" fillId="4" borderId="42" xfId="30" applyNumberFormat="1" applyFill="1" applyBorder="1" applyAlignment="1">
      <alignment vertical="center"/>
    </xf>
    <xf numFmtId="0" fontId="7" fillId="0" borderId="0" xfId="30"/>
    <xf numFmtId="0" fontId="7" fillId="0" borderId="0" xfId="30" applyAlignment="1">
      <alignment wrapText="1"/>
    </xf>
    <xf numFmtId="0" fontId="7" fillId="2" borderId="19" xfId="30" applyFill="1" applyBorder="1" applyAlignment="1">
      <alignment vertical="center" wrapText="1"/>
    </xf>
    <xf numFmtId="169" fontId="7" fillId="2" borderId="3" xfId="30" applyNumberFormat="1" applyFill="1" applyBorder="1" applyAlignment="1">
      <alignment vertical="center"/>
    </xf>
    <xf numFmtId="0" fontId="35" fillId="0" borderId="0" xfId="28" applyFont="1" applyAlignment="1">
      <alignment vertical="center"/>
    </xf>
    <xf numFmtId="0" fontId="7" fillId="0" borderId="0" xfId="30" applyAlignment="1">
      <alignment horizontal="center" vertical="center"/>
    </xf>
    <xf numFmtId="0" fontId="43" fillId="0" borderId="43" xfId="30" applyFont="1" applyBorder="1" applyAlignment="1">
      <alignment horizontal="center" vertical="center"/>
    </xf>
    <xf numFmtId="0" fontId="7" fillId="0" borderId="10" xfId="30" applyBorder="1" applyAlignment="1">
      <alignment horizontal="center" vertical="center"/>
    </xf>
    <xf numFmtId="5" fontId="0" fillId="0" borderId="3" xfId="31" applyNumberFormat="1" applyFont="1" applyBorder="1" applyAlignment="1">
      <alignment vertical="center"/>
    </xf>
    <xf numFmtId="5" fontId="0" fillId="0" borderId="10" xfId="31" applyNumberFormat="1" applyFont="1" applyBorder="1" applyAlignment="1">
      <alignment vertical="center"/>
    </xf>
    <xf numFmtId="5" fontId="43" fillId="4" borderId="42" xfId="31" applyNumberFormat="1" applyFont="1" applyFill="1" applyBorder="1" applyAlignment="1">
      <alignment vertical="center"/>
    </xf>
    <xf numFmtId="5" fontId="43" fillId="4" borderId="12" xfId="31" applyNumberFormat="1" applyFont="1" applyFill="1" applyBorder="1" applyAlignment="1">
      <alignment vertical="center"/>
    </xf>
    <xf numFmtId="0" fontId="37" fillId="0" borderId="15" xfId="0" quotePrefix="1" applyFont="1" applyBorder="1"/>
    <xf numFmtId="0" fontId="6" fillId="0" borderId="0" xfId="11" applyFont="1"/>
    <xf numFmtId="0" fontId="6" fillId="0" borderId="3" xfId="11" applyFont="1" applyBorder="1" applyAlignment="1">
      <alignment vertical="center"/>
    </xf>
    <xf numFmtId="0" fontId="6" fillId="2" borderId="3" xfId="11" applyFont="1" applyFill="1" applyBorder="1" applyAlignment="1">
      <alignment vertical="center"/>
    </xf>
    <xf numFmtId="164" fontId="6" fillId="0" borderId="3" xfId="1" applyNumberFormat="1" applyFont="1" applyBorder="1" applyAlignment="1">
      <alignment vertical="center" wrapText="1"/>
    </xf>
    <xf numFmtId="164" fontId="6" fillId="0" borderId="3" xfId="1" quotePrefix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0" fontId="35" fillId="0" borderId="17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0" fontId="43" fillId="0" borderId="26" xfId="30" applyFont="1" applyBorder="1" applyAlignment="1">
      <alignment horizontal="center" vertical="center"/>
    </xf>
    <xf numFmtId="0" fontId="43" fillId="0" borderId="15" xfId="30" applyFont="1" applyBorder="1" applyAlignment="1">
      <alignment horizontal="center" vertical="center"/>
    </xf>
    <xf numFmtId="169" fontId="7" fillId="0" borderId="15" xfId="30" applyNumberForma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0" fontId="5" fillId="0" borderId="3" xfId="11" applyFont="1" applyBorder="1" applyAlignment="1">
      <alignment vertical="center"/>
    </xf>
    <xf numFmtId="0" fontId="5" fillId="0" borderId="0" xfId="11" applyFont="1"/>
    <xf numFmtId="0" fontId="43" fillId="0" borderId="3" xfId="11" applyFont="1" applyBorder="1" applyAlignment="1">
      <alignment horizontal="right" vertical="center"/>
    </xf>
    <xf numFmtId="164" fontId="4" fillId="0" borderId="3" xfId="1" applyNumberFormat="1" applyFont="1" applyBorder="1" applyAlignment="1">
      <alignment vertical="center"/>
    </xf>
    <xf numFmtId="164" fontId="43" fillId="0" borderId="3" xfId="1" applyNumberFormat="1" applyFont="1" applyBorder="1" applyAlignment="1">
      <alignment horizontal="right" vertical="center"/>
    </xf>
    <xf numFmtId="164" fontId="4" fillId="0" borderId="3" xfId="1" quotePrefix="1" applyNumberFormat="1" applyFont="1" applyBorder="1" applyAlignment="1">
      <alignment vertical="center"/>
    </xf>
    <xf numFmtId="0" fontId="31" fillId="0" borderId="0" xfId="2" applyFont="1" applyFill="1"/>
    <xf numFmtId="0" fontId="33" fillId="0" borderId="0" xfId="2" applyFont="1" applyFill="1"/>
    <xf numFmtId="0" fontId="41" fillId="0" borderId="0" xfId="2" applyFont="1" applyFill="1" applyAlignment="1">
      <alignment vertical="center"/>
    </xf>
    <xf numFmtId="0" fontId="31" fillId="0" borderId="0" xfId="2" applyFont="1" applyFill="1" applyAlignment="1">
      <alignment vertical="center"/>
    </xf>
    <xf numFmtId="0" fontId="37" fillId="0" borderId="18" xfId="2" quotePrefix="1" applyFont="1" applyBorder="1" applyAlignment="1">
      <alignment horizontal="left" vertical="center"/>
    </xf>
    <xf numFmtId="0" fontId="37" fillId="0" borderId="47" xfId="2" applyFont="1" applyBorder="1" applyAlignment="1">
      <alignment horizontal="left" vertical="center"/>
    </xf>
    <xf numFmtId="164" fontId="37" fillId="2" borderId="11" xfId="1" applyNumberFormat="1" applyFont="1" applyFill="1" applyBorder="1" applyAlignment="1" applyProtection="1">
      <alignment horizontal="left" vertical="center"/>
    </xf>
    <xf numFmtId="0" fontId="35" fillId="0" borderId="48" xfId="8" applyFont="1" applyBorder="1" applyAlignment="1">
      <alignment horizontal="center" vertical="center"/>
    </xf>
    <xf numFmtId="164" fontId="35" fillId="0" borderId="49" xfId="7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vertical="center" wrapText="1"/>
    </xf>
    <xf numFmtId="164" fontId="3" fillId="0" borderId="3" xfId="1" quotePrefix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20" fillId="0" borderId="3" xfId="1" applyNumberFormat="1" applyFont="1" applyFill="1" applyBorder="1" applyAlignment="1">
      <alignment vertical="center"/>
    </xf>
    <xf numFmtId="164" fontId="43" fillId="0" borderId="4" xfId="1" applyNumberFormat="1" applyFont="1" applyFill="1" applyBorder="1" applyAlignment="1">
      <alignment vertical="center"/>
    </xf>
    <xf numFmtId="164" fontId="20" fillId="0" borderId="4" xfId="1" applyNumberFormat="1" applyFont="1" applyFill="1" applyBorder="1" applyAlignment="1">
      <alignment vertical="center"/>
    </xf>
    <xf numFmtId="164" fontId="43" fillId="0" borderId="3" xfId="1" applyNumberFormat="1" applyFont="1" applyFill="1" applyBorder="1" applyAlignment="1">
      <alignment vertical="center"/>
    </xf>
    <xf numFmtId="164" fontId="16" fillId="0" borderId="3" xfId="1" applyNumberFormat="1" applyFont="1" applyFill="1" applyBorder="1" applyAlignment="1">
      <alignment vertical="center"/>
    </xf>
    <xf numFmtId="164" fontId="42" fillId="0" borderId="3" xfId="1" applyNumberFormat="1" applyFont="1" applyFill="1" applyBorder="1" applyAlignment="1" applyProtection="1">
      <alignment vertical="center"/>
    </xf>
    <xf numFmtId="164" fontId="19" fillId="0" borderId="4" xfId="1" applyNumberFormat="1" applyFont="1" applyFill="1" applyBorder="1" applyAlignment="1">
      <alignment vertical="center"/>
    </xf>
    <xf numFmtId="164" fontId="2" fillId="0" borderId="3" xfId="1" quotePrefix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20" fillId="0" borderId="0" xfId="11" applyBorder="1"/>
    <xf numFmtId="164" fontId="2" fillId="0" borderId="0" xfId="1" quotePrefix="1" applyNumberFormat="1" applyFont="1" applyBorder="1" applyAlignment="1">
      <alignment vertical="center"/>
    </xf>
    <xf numFmtId="164" fontId="43" fillId="4" borderId="39" xfId="1" applyNumberFormat="1" applyFont="1" applyFill="1" applyBorder="1" applyAlignment="1">
      <alignment vertical="center"/>
    </xf>
    <xf numFmtId="164" fontId="37" fillId="0" borderId="38" xfId="1" quotePrefix="1" applyNumberFormat="1" applyFont="1" applyBorder="1" applyAlignment="1">
      <alignment vertical="center"/>
    </xf>
    <xf numFmtId="164" fontId="35" fillId="9" borderId="6" xfId="1" applyNumberFormat="1" applyFont="1" applyFill="1" applyBorder="1"/>
    <xf numFmtId="164" fontId="35" fillId="9" borderId="5" xfId="1" applyNumberFormat="1" applyFont="1" applyFill="1" applyBorder="1"/>
    <xf numFmtId="164" fontId="35" fillId="10" borderId="2" xfId="1" applyNumberFormat="1" applyFont="1" applyFill="1" applyBorder="1"/>
    <xf numFmtId="0" fontId="37" fillId="10" borderId="23" xfId="2" applyFont="1" applyFill="1" applyBorder="1" applyAlignment="1">
      <alignment horizontal="center" vertical="center"/>
    </xf>
    <xf numFmtId="3" fontId="35" fillId="10" borderId="1" xfId="2" applyNumberFormat="1" applyFont="1" applyFill="1" applyBorder="1" applyAlignment="1">
      <alignment vertical="center"/>
    </xf>
    <xf numFmtId="167" fontId="35" fillId="10" borderId="8" xfId="1" applyNumberFormat="1" applyFont="1" applyFill="1" applyBorder="1" applyAlignment="1">
      <alignment horizontal="center" vertical="center"/>
    </xf>
    <xf numFmtId="164" fontId="35" fillId="10" borderId="8" xfId="1" applyNumberFormat="1" applyFont="1" applyFill="1" applyBorder="1" applyAlignment="1">
      <alignment vertical="center"/>
    </xf>
    <xf numFmtId="164" fontId="35" fillId="10" borderId="32" xfId="1" applyNumberFormat="1" applyFont="1" applyFill="1" applyBorder="1" applyAlignment="1">
      <alignment vertical="center"/>
    </xf>
    <xf numFmtId="0" fontId="35" fillId="8" borderId="2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5" fillId="8" borderId="8" xfId="0" applyFont="1" applyFill="1" applyBorder="1" applyAlignment="1">
      <alignment horizontal="center" vertical="center" wrapText="1"/>
    </xf>
    <xf numFmtId="0" fontId="35" fillId="8" borderId="32" xfId="0" applyFont="1" applyFill="1" applyBorder="1" applyAlignment="1">
      <alignment horizontal="center" vertical="center" wrapText="1"/>
    </xf>
    <xf numFmtId="0" fontId="37" fillId="8" borderId="6" xfId="2" quotePrefix="1" applyFont="1" applyFill="1" applyBorder="1" applyAlignment="1">
      <alignment horizontal="center" vertical="center"/>
    </xf>
    <xf numFmtId="0" fontId="37" fillId="8" borderId="5" xfId="2" quotePrefix="1" applyFont="1" applyFill="1" applyBorder="1" applyAlignment="1">
      <alignment horizontal="center" vertical="center"/>
    </xf>
    <xf numFmtId="0" fontId="37" fillId="8" borderId="5" xfId="2" applyFont="1" applyFill="1" applyBorder="1" applyAlignment="1">
      <alignment horizontal="center" vertical="center"/>
    </xf>
    <xf numFmtId="0" fontId="35" fillId="8" borderId="35" xfId="2" applyFont="1" applyFill="1" applyBorder="1" applyAlignment="1">
      <alignment vertical="center"/>
    </xf>
    <xf numFmtId="0" fontId="35" fillId="8" borderId="4" xfId="2" applyFont="1" applyFill="1" applyBorder="1" applyAlignment="1">
      <alignment vertical="center"/>
    </xf>
    <xf numFmtId="0" fontId="35" fillId="8" borderId="4" xfId="2" applyFont="1" applyFill="1" applyBorder="1" applyAlignment="1">
      <alignment vertical="center" wrapText="1"/>
    </xf>
    <xf numFmtId="0" fontId="37" fillId="10" borderId="23" xfId="2" applyFont="1" applyFill="1" applyBorder="1" applyAlignment="1">
      <alignment horizontal="left" vertical="center"/>
    </xf>
    <xf numFmtId="0" fontId="37" fillId="10" borderId="24" xfId="2" applyFont="1" applyFill="1" applyBorder="1" applyAlignment="1">
      <alignment horizontal="left" vertical="center"/>
    </xf>
    <xf numFmtId="0" fontId="35" fillId="10" borderId="1" xfId="2" applyFont="1" applyFill="1" applyBorder="1" applyAlignment="1">
      <alignment horizontal="left" vertical="center"/>
    </xf>
    <xf numFmtId="164" fontId="35" fillId="10" borderId="32" xfId="1" applyNumberFormat="1" applyFont="1" applyFill="1" applyBorder="1" applyAlignment="1" applyProtection="1">
      <alignment horizontal="left" vertical="center"/>
    </xf>
    <xf numFmtId="0" fontId="35" fillId="10" borderId="5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 wrapText="1"/>
    </xf>
    <xf numFmtId="0" fontId="35" fillId="10" borderId="4" xfId="8" applyFont="1" applyFill="1" applyBorder="1" applyAlignment="1">
      <alignment horizontal="left" vertical="center"/>
    </xf>
    <xf numFmtId="164" fontId="35" fillId="10" borderId="10" xfId="7" applyNumberFormat="1" applyFont="1" applyFill="1" applyBorder="1" applyAlignment="1">
      <alignment horizontal="center" vertical="center"/>
    </xf>
    <xf numFmtId="0" fontId="37" fillId="10" borderId="23" xfId="0" applyFont="1" applyFill="1" applyBorder="1" applyAlignment="1">
      <alignment vertical="center"/>
    </xf>
    <xf numFmtId="0" fontId="37" fillId="10" borderId="24" xfId="0" applyFont="1" applyFill="1" applyBorder="1" applyAlignment="1">
      <alignment vertical="center"/>
    </xf>
    <xf numFmtId="0" fontId="35" fillId="10" borderId="1" xfId="8" applyFont="1" applyFill="1" applyBorder="1" applyAlignment="1">
      <alignment vertical="center"/>
    </xf>
    <xf numFmtId="0" fontId="35" fillId="10" borderId="41" xfId="0" applyFont="1" applyFill="1" applyBorder="1" applyAlignment="1">
      <alignment horizontal="center" vertical="center" wrapText="1"/>
    </xf>
    <xf numFmtId="0" fontId="36" fillId="10" borderId="41" xfId="0" applyFont="1" applyFill="1" applyBorder="1" applyAlignment="1">
      <alignment horizontal="center" vertical="center" wrapText="1"/>
    </xf>
    <xf numFmtId="0" fontId="35" fillId="10" borderId="39" xfId="8" applyFont="1" applyFill="1" applyBorder="1" applyAlignment="1">
      <alignment horizontal="left" vertical="center"/>
    </xf>
    <xf numFmtId="164" fontId="35" fillId="10" borderId="40" xfId="7" applyNumberFormat="1" applyFont="1" applyFill="1" applyBorder="1" applyAlignment="1">
      <alignment horizontal="center" vertical="center"/>
    </xf>
    <xf numFmtId="0" fontId="35" fillId="10" borderId="24" xfId="2" applyFont="1" applyFill="1" applyBorder="1" applyAlignment="1">
      <alignment vertical="center"/>
    </xf>
    <xf numFmtId="164" fontId="35" fillId="10" borderId="21" xfId="1" applyNumberFormat="1" applyFont="1" applyFill="1" applyBorder="1" applyAlignment="1">
      <alignment vertical="center"/>
    </xf>
    <xf numFmtId="0" fontId="43" fillId="10" borderId="16" xfId="11" quotePrefix="1" applyFont="1" applyFill="1" applyBorder="1" applyAlignment="1">
      <alignment vertical="center"/>
    </xf>
    <xf numFmtId="0" fontId="43" fillId="10" borderId="3" xfId="11" applyFont="1" applyFill="1" applyBorder="1" applyAlignment="1">
      <alignment vertical="center"/>
    </xf>
    <xf numFmtId="164" fontId="43" fillId="10" borderId="4" xfId="1" applyNumberFormat="1" applyFont="1" applyFill="1" applyBorder="1" applyAlignment="1">
      <alignment vertical="center"/>
    </xf>
    <xf numFmtId="0" fontId="20" fillId="11" borderId="16" xfId="11" applyFont="1" applyFill="1" applyBorder="1" applyAlignment="1">
      <alignment vertical="center"/>
    </xf>
    <xf numFmtId="0" fontId="43" fillId="11" borderId="3" xfId="11" applyFont="1" applyFill="1" applyBorder="1" applyAlignment="1">
      <alignment vertical="center"/>
    </xf>
    <xf numFmtId="164" fontId="43" fillId="11" borderId="4" xfId="1" applyNumberFormat="1" applyFont="1" applyFill="1" applyBorder="1" applyAlignment="1">
      <alignment vertical="center"/>
    </xf>
    <xf numFmtId="164" fontId="20" fillId="11" borderId="3" xfId="1" quotePrefix="1" applyNumberFormat="1" applyFont="1" applyFill="1" applyBorder="1" applyAlignment="1">
      <alignment vertical="center"/>
    </xf>
    <xf numFmtId="0" fontId="20" fillId="11" borderId="3" xfId="11" applyFont="1" applyFill="1" applyBorder="1" applyAlignment="1">
      <alignment vertical="center"/>
    </xf>
    <xf numFmtId="164" fontId="43" fillId="11" borderId="3" xfId="1" applyNumberFormat="1" applyFont="1" applyFill="1" applyBorder="1" applyAlignment="1">
      <alignment vertical="center"/>
    </xf>
    <xf numFmtId="0" fontId="43" fillId="12" borderId="16" xfId="11" quotePrefix="1" applyFont="1" applyFill="1" applyBorder="1" applyAlignment="1">
      <alignment vertical="center"/>
    </xf>
    <xf numFmtId="0" fontId="43" fillId="12" borderId="3" xfId="11" applyFont="1" applyFill="1" applyBorder="1" applyAlignment="1">
      <alignment vertical="center"/>
    </xf>
    <xf numFmtId="164" fontId="43" fillId="12" borderId="4" xfId="1" applyNumberFormat="1" applyFont="1" applyFill="1" applyBorder="1" applyAlignment="1">
      <alignment vertical="center"/>
    </xf>
    <xf numFmtId="164" fontId="42" fillId="11" borderId="3" xfId="1" quotePrefix="1" applyNumberFormat="1" applyFont="1" applyFill="1" applyBorder="1" applyAlignment="1">
      <alignment vertical="center"/>
    </xf>
    <xf numFmtId="0" fontId="36" fillId="11" borderId="3" xfId="11" quotePrefix="1" applyFont="1" applyFill="1" applyBorder="1" applyAlignment="1">
      <alignment vertical="center"/>
    </xf>
    <xf numFmtId="164" fontId="36" fillId="11" borderId="4" xfId="1" applyNumberFormat="1" applyFont="1" applyFill="1" applyBorder="1" applyAlignment="1">
      <alignment vertical="center"/>
    </xf>
    <xf numFmtId="0" fontId="20" fillId="12" borderId="3" xfId="11" applyFont="1" applyFill="1" applyBorder="1" applyAlignment="1">
      <alignment vertical="center"/>
    </xf>
    <xf numFmtId="164" fontId="43" fillId="12" borderId="3" xfId="1" applyNumberFormat="1" applyFont="1" applyFill="1" applyBorder="1" applyAlignment="1">
      <alignment vertical="center"/>
    </xf>
    <xf numFmtId="164" fontId="36" fillId="8" borderId="28" xfId="27" quotePrefix="1" applyNumberFormat="1" applyFont="1" applyFill="1" applyBorder="1" applyAlignment="1">
      <alignment vertical="center" wrapText="1"/>
    </xf>
    <xf numFmtId="164" fontId="36" fillId="8" borderId="29" xfId="27" quotePrefix="1" applyNumberFormat="1" applyFont="1" applyFill="1" applyBorder="1" applyAlignment="1">
      <alignment horizontal="center" vertical="center"/>
    </xf>
    <xf numFmtId="0" fontId="43" fillId="8" borderId="29" xfId="25" quotePrefix="1" applyFont="1" applyFill="1" applyBorder="1" applyAlignment="1">
      <alignment horizontal="center" vertical="center"/>
    </xf>
    <xf numFmtId="0" fontId="46" fillId="8" borderId="29" xfId="26" quotePrefix="1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vertical="center" wrapText="1"/>
    </xf>
    <xf numFmtId="164" fontId="2" fillId="0" borderId="4" xfId="1" applyNumberFormat="1" applyFont="1" applyFill="1" applyBorder="1" applyAlignment="1">
      <alignment vertical="center"/>
    </xf>
    <xf numFmtId="164" fontId="48" fillId="0" borderId="30" xfId="1" applyNumberFormat="1" applyFont="1" applyBorder="1" applyAlignment="1" applyProtection="1">
      <alignment vertical="center" wrapText="1" readingOrder="1"/>
      <protection locked="0"/>
    </xf>
    <xf numFmtId="164" fontId="8" fillId="0" borderId="50" xfId="1" applyNumberFormat="1" applyFont="1" applyBorder="1" applyAlignment="1">
      <alignment horizontal="left" vertical="center"/>
    </xf>
    <xf numFmtId="164" fontId="42" fillId="0" borderId="31" xfId="1" applyNumberFormat="1" applyFont="1" applyBorder="1" applyAlignment="1">
      <alignment vertical="center"/>
    </xf>
    <xf numFmtId="164" fontId="42" fillId="0" borderId="51" xfId="1" applyNumberFormat="1" applyFont="1" applyBorder="1" applyAlignment="1">
      <alignment vertical="center"/>
    </xf>
    <xf numFmtId="164" fontId="49" fillId="8" borderId="10" xfId="1" applyNumberFormat="1" applyFont="1" applyFill="1" applyBorder="1" applyAlignment="1">
      <alignment vertical="center" wrapText="1" readingOrder="1"/>
    </xf>
    <xf numFmtId="164" fontId="49" fillId="8" borderId="12" xfId="1" applyNumberFormat="1" applyFont="1" applyFill="1" applyBorder="1" applyAlignment="1">
      <alignment vertical="center" wrapText="1" readingOrder="1"/>
    </xf>
    <xf numFmtId="164" fontId="49" fillId="13" borderId="20" xfId="1" applyNumberFormat="1" applyFont="1" applyFill="1" applyBorder="1" applyAlignment="1">
      <alignment vertical="center" wrapText="1" readingOrder="1"/>
    </xf>
    <xf numFmtId="164" fontId="43" fillId="8" borderId="45" xfId="1" applyNumberFormat="1" applyFont="1" applyFill="1" applyBorder="1" applyAlignment="1">
      <alignment horizontal="left" vertical="center"/>
    </xf>
    <xf numFmtId="164" fontId="43" fillId="8" borderId="42" xfId="1" applyNumberFormat="1" applyFont="1" applyFill="1" applyBorder="1" applyAlignment="1">
      <alignment horizontal="left" vertical="center"/>
    </xf>
    <xf numFmtId="164" fontId="43" fillId="8" borderId="12" xfId="1" applyNumberFormat="1" applyFont="1" applyFill="1" applyBorder="1" applyAlignment="1">
      <alignment horizontal="left" vertical="center"/>
    </xf>
    <xf numFmtId="164" fontId="49" fillId="13" borderId="28" xfId="1" applyNumberFormat="1" applyFont="1" applyFill="1" applyBorder="1" applyAlignment="1">
      <alignment vertical="center" wrapText="1" readingOrder="1"/>
    </xf>
    <xf numFmtId="164" fontId="49" fillId="13" borderId="43" xfId="1" applyNumberFormat="1" applyFont="1" applyFill="1" applyBorder="1" applyAlignment="1">
      <alignment horizontal="left" vertical="center" wrapText="1" readingOrder="1"/>
    </xf>
    <xf numFmtId="164" fontId="43" fillId="8" borderId="44" xfId="1" applyNumberFormat="1" applyFont="1" applyFill="1" applyBorder="1" applyAlignment="1">
      <alignment horizontal="left" vertical="center"/>
    </xf>
    <xf numFmtId="164" fontId="43" fillId="8" borderId="29" xfId="1" applyNumberFormat="1" applyFont="1" applyFill="1" applyBorder="1" applyAlignment="1">
      <alignment horizontal="left" vertical="center"/>
    </xf>
    <xf numFmtId="164" fontId="43" fillId="8" borderId="43" xfId="1" applyNumberFormat="1" applyFont="1" applyFill="1" applyBorder="1" applyAlignment="1">
      <alignment horizontal="left" vertical="center"/>
    </xf>
    <xf numFmtId="164" fontId="49" fillId="8" borderId="10" xfId="1" applyNumberFormat="1" applyFont="1" applyFill="1" applyBorder="1" applyAlignment="1" applyProtection="1">
      <alignment horizontal="left" vertical="center" wrapText="1"/>
      <protection locked="0"/>
    </xf>
    <xf numFmtId="164" fontId="49" fillId="13" borderId="10" xfId="1" applyNumberFormat="1" applyFont="1" applyFill="1" applyBorder="1" applyAlignment="1">
      <alignment horizontal="left" vertical="center" wrapText="1" readingOrder="1"/>
    </xf>
    <xf numFmtId="164" fontId="49" fillId="13" borderId="19" xfId="1" applyNumberFormat="1" applyFont="1" applyFill="1" applyBorder="1" applyAlignment="1">
      <alignment vertical="center" wrapText="1" readingOrder="1"/>
    </xf>
    <xf numFmtId="164" fontId="43" fillId="8" borderId="4" xfId="1" applyNumberFormat="1" applyFont="1" applyFill="1" applyBorder="1" applyAlignment="1">
      <alignment horizontal="left" vertical="center"/>
    </xf>
    <xf numFmtId="164" fontId="43" fillId="8" borderId="3" xfId="1" applyNumberFormat="1" applyFont="1" applyFill="1" applyBorder="1" applyAlignment="1">
      <alignment horizontal="left" vertical="center"/>
    </xf>
    <xf numFmtId="164" fontId="43" fillId="8" borderId="10" xfId="1" applyNumberFormat="1" applyFont="1" applyFill="1" applyBorder="1" applyAlignment="1">
      <alignment horizontal="left" vertical="center"/>
    </xf>
    <xf numFmtId="164" fontId="49" fillId="13" borderId="51" xfId="1" applyNumberFormat="1" applyFont="1" applyFill="1" applyBorder="1" applyAlignment="1">
      <alignment horizontal="left" vertical="center" wrapText="1" readingOrder="1"/>
    </xf>
    <xf numFmtId="164" fontId="49" fillId="13" borderId="12" xfId="1" applyNumberFormat="1" applyFont="1" applyFill="1" applyBorder="1" applyAlignment="1">
      <alignment horizontal="left" vertical="center" wrapText="1" readingOrder="1"/>
    </xf>
    <xf numFmtId="0" fontId="35" fillId="11" borderId="2" xfId="0" applyFont="1" applyFill="1" applyBorder="1" applyAlignment="1">
      <alignment vertical="center"/>
    </xf>
    <xf numFmtId="164" fontId="35" fillId="11" borderId="2" xfId="1" applyNumberFormat="1" applyFont="1" applyFill="1" applyBorder="1" applyAlignment="1">
      <alignment vertical="center"/>
    </xf>
    <xf numFmtId="0" fontId="35" fillId="12" borderId="2" xfId="0" applyFont="1" applyFill="1" applyBorder="1" applyAlignment="1">
      <alignment vertical="center"/>
    </xf>
    <xf numFmtId="164" fontId="35" fillId="12" borderId="2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horizontal="right" vertical="center"/>
    </xf>
    <xf numFmtId="0" fontId="1" fillId="0" borderId="0" xfId="25" applyFont="1" applyAlignment="1">
      <alignment horizontal="right" vertical="center"/>
    </xf>
    <xf numFmtId="0" fontId="1" fillId="0" borderId="0" xfId="30" applyFont="1" applyAlignment="1">
      <alignment horizontal="right"/>
    </xf>
    <xf numFmtId="0" fontId="1" fillId="0" borderId="0" xfId="30" applyFont="1" applyAlignment="1">
      <alignment horizontal="right" vertical="center"/>
    </xf>
    <xf numFmtId="164" fontId="38" fillId="0" borderId="0" xfId="1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9" borderId="17" xfId="0" applyFont="1" applyFill="1" applyBorder="1" applyAlignment="1">
      <alignment horizontal="left"/>
    </xf>
    <xf numFmtId="0" fontId="35" fillId="9" borderId="15" xfId="0" applyFont="1" applyFill="1" applyBorder="1" applyAlignment="1">
      <alignment horizontal="left"/>
    </xf>
    <xf numFmtId="0" fontId="35" fillId="0" borderId="17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0" fontId="35" fillId="9" borderId="25" xfId="0" applyFont="1" applyFill="1" applyBorder="1" applyAlignment="1">
      <alignment horizontal="left"/>
    </xf>
    <xf numFmtId="0" fontId="35" fillId="9" borderId="26" xfId="0" applyFont="1" applyFill="1" applyBorder="1" applyAlignment="1">
      <alignment horizontal="left"/>
    </xf>
    <xf numFmtId="0" fontId="35" fillId="0" borderId="2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7" fillId="10" borderId="23" xfId="0" applyFont="1" applyFill="1" applyBorder="1" applyAlignment="1">
      <alignment horizontal="center"/>
    </xf>
    <xf numFmtId="0" fontId="37" fillId="10" borderId="24" xfId="0" applyFont="1" applyFill="1" applyBorder="1" applyAlignment="1">
      <alignment horizontal="center"/>
    </xf>
    <xf numFmtId="0" fontId="35" fillId="10" borderId="21" xfId="0" applyFont="1" applyFill="1" applyBorder="1" applyAlignment="1">
      <alignment horizontal="left"/>
    </xf>
    <xf numFmtId="0" fontId="35" fillId="10" borderId="23" xfId="0" applyFont="1" applyFill="1" applyBorder="1" applyAlignment="1">
      <alignment horizontal="left"/>
    </xf>
    <xf numFmtId="0" fontId="35" fillId="0" borderId="0" xfId="2" applyFont="1" applyAlignment="1">
      <alignment horizontal="center"/>
    </xf>
    <xf numFmtId="0" fontId="43" fillId="0" borderId="16" xfId="11" quotePrefix="1" applyFont="1" applyBorder="1" applyAlignment="1">
      <alignment horizontal="right" vertical="center"/>
    </xf>
    <xf numFmtId="0" fontId="43" fillId="0" borderId="4" xfId="11" quotePrefix="1" applyFont="1" applyBorder="1" applyAlignment="1">
      <alignment horizontal="right" vertical="center"/>
    </xf>
    <xf numFmtId="0" fontId="35" fillId="0" borderId="0" xfId="17" applyFont="1" applyAlignment="1">
      <alignment horizontal="center" vertical="center"/>
    </xf>
    <xf numFmtId="0" fontId="34" fillId="0" borderId="0" xfId="17" applyFont="1" applyAlignment="1">
      <alignment horizontal="center" vertical="center"/>
    </xf>
    <xf numFmtId="3" fontId="35" fillId="0" borderId="0" xfId="17" applyNumberFormat="1" applyFont="1" applyAlignment="1">
      <alignment horizontal="center" vertical="center"/>
    </xf>
    <xf numFmtId="0" fontId="35" fillId="0" borderId="0" xfId="28" applyFont="1" applyAlignment="1">
      <alignment horizontal="center" vertical="center"/>
    </xf>
    <xf numFmtId="0" fontId="43" fillId="0" borderId="46" xfId="30" applyFont="1" applyBorder="1" applyAlignment="1">
      <alignment horizontal="center" vertical="center" wrapText="1"/>
    </xf>
    <xf numFmtId="0" fontId="43" fillId="0" borderId="47" xfId="30" applyFont="1" applyBorder="1" applyAlignment="1">
      <alignment horizontal="center" vertical="center" wrapText="1"/>
    </xf>
    <xf numFmtId="0" fontId="43" fillId="0" borderId="29" xfId="30" applyFont="1" applyBorder="1" applyAlignment="1">
      <alignment horizontal="center" vertical="center"/>
    </xf>
    <xf numFmtId="0" fontId="43" fillId="0" borderId="36" xfId="3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</cellXfs>
  <cellStyles count="32">
    <cellStyle name="Ezres" xfId="1" builtinId="3"/>
    <cellStyle name="Ezres 2" xfId="3" xr:uid="{00000000-0005-0000-0000-000001000000}"/>
    <cellStyle name="Ezres 2 2" xfId="12" xr:uid="{00000000-0005-0000-0000-000002000000}"/>
    <cellStyle name="Ezres 2 2 2" xfId="29" xr:uid="{214E2ABB-1D59-449D-9920-91DB5223F3DB}"/>
    <cellStyle name="Ezres 2 3" xfId="27" xr:uid="{73A5301F-D093-4909-97D8-E5387117B7B9}"/>
    <cellStyle name="Ezres 3" xfId="7" xr:uid="{00000000-0005-0000-0000-000003000000}"/>
    <cellStyle name="Ezres 4" xfId="13" xr:uid="{00000000-0005-0000-0000-000004000000}"/>
    <cellStyle name="Ezres 4 2" xfId="31" xr:uid="{3EE2D7DE-5837-4AA0-8D87-19F8BDB2761F}"/>
    <cellStyle name="Ezres 5" xfId="14" xr:uid="{00000000-0005-0000-0000-000005000000}"/>
    <cellStyle name="Ezres 6" xfId="15" xr:uid="{00000000-0005-0000-0000-000006000000}"/>
    <cellStyle name="Ezres 7" xfId="16" xr:uid="{00000000-0005-0000-0000-000007000000}"/>
    <cellStyle name="Jelölőszín 5" xfId="24" builtinId="45"/>
    <cellStyle name="Normál" xfId="0" builtinId="0"/>
    <cellStyle name="Normál 10" xfId="17" xr:uid="{00000000-0005-0000-0000-00000B000000}"/>
    <cellStyle name="Normál 10 2" xfId="25" xr:uid="{1DF49EA7-29B3-4945-81BD-8F9778CD56A7}"/>
    <cellStyle name="Normál 2" xfId="2" xr:uid="{00000000-0005-0000-0000-00000C000000}"/>
    <cellStyle name="Normál 2 2" xfId="5" xr:uid="{00000000-0005-0000-0000-00000D000000}"/>
    <cellStyle name="Normál 2 3" xfId="18" xr:uid="{00000000-0005-0000-0000-00000E000000}"/>
    <cellStyle name="Normál 2 3 2" xfId="26" xr:uid="{499934D3-F1C7-44A1-883C-93B973F460A1}"/>
    <cellStyle name="Normál 2 4" xfId="28" xr:uid="{500C5390-5A01-4DC9-97AE-21372695D021}"/>
    <cellStyle name="Normál 3" xfId="4" xr:uid="{00000000-0005-0000-0000-00000F000000}"/>
    <cellStyle name="Normál 3 2" xfId="10" xr:uid="{00000000-0005-0000-0000-000010000000}"/>
    <cellStyle name="Normál 4" xfId="6" xr:uid="{00000000-0005-0000-0000-000011000000}"/>
    <cellStyle name="Normál 5" xfId="9" xr:uid="{00000000-0005-0000-0000-000012000000}"/>
    <cellStyle name="Normál 5 2" xfId="23" xr:uid="{00000000-0005-0000-0000-000013000000}"/>
    <cellStyle name="Normál 6" xfId="11" xr:uid="{00000000-0005-0000-0000-000014000000}"/>
    <cellStyle name="Normál 6 2" xfId="30" xr:uid="{95D65E57-63A0-4B46-A03C-6A5247791FEA}"/>
    <cellStyle name="Normál 7" xfId="19" xr:uid="{00000000-0005-0000-0000-000015000000}"/>
    <cellStyle name="Normál 8" xfId="20" xr:uid="{00000000-0005-0000-0000-000016000000}"/>
    <cellStyle name="Normál 9" xfId="21" xr:uid="{00000000-0005-0000-0000-000017000000}"/>
    <cellStyle name="Normál_Munka1" xfId="8" xr:uid="{00000000-0005-0000-0000-000018000000}"/>
    <cellStyle name="Százalék 2" xfId="22" xr:uid="{00000000-0005-0000-0000-000019000000}"/>
  </cellStyles>
  <dxfs count="0"/>
  <tableStyles count="0" defaultTableStyle="TableStyleMedium9" defaultPivotStyle="PivotStyleLight16"/>
  <colors>
    <mruColors>
      <color rgb="FF84E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workbookViewId="0">
      <selection activeCell="D18" sqref="D18"/>
    </sheetView>
  </sheetViews>
  <sheetFormatPr defaultColWidth="9.140625" defaultRowHeight="31.5" customHeight="1" x14ac:dyDescent="0.25"/>
  <cols>
    <col min="1" max="1" width="9.140625" style="1"/>
    <col min="2" max="2" width="16.7109375" style="1" customWidth="1"/>
    <col min="3" max="3" width="14.85546875" style="1" customWidth="1"/>
    <col min="4" max="5" width="16.140625" style="1" bestFit="1" customWidth="1"/>
    <col min="6" max="6" width="17.140625" style="1" customWidth="1"/>
    <col min="7" max="16384" width="9.140625" style="1"/>
  </cols>
  <sheetData>
    <row r="1" spans="1:8" ht="31.5" customHeight="1" x14ac:dyDescent="0.25">
      <c r="B1" s="71" t="s">
        <v>35</v>
      </c>
    </row>
    <row r="3" spans="1:8" ht="20.100000000000001" customHeight="1" x14ac:dyDescent="0.25">
      <c r="A3" s="405" t="s">
        <v>34</v>
      </c>
      <c r="B3" s="405"/>
      <c r="C3" s="405"/>
      <c r="D3" s="405"/>
      <c r="E3" s="405"/>
      <c r="F3" s="405"/>
      <c r="G3" s="405"/>
      <c r="H3" s="18"/>
    </row>
    <row r="4" spans="1:8" ht="20.100000000000001" customHeight="1" x14ac:dyDescent="0.25">
      <c r="A4" s="31"/>
      <c r="B4" s="31"/>
      <c r="C4" s="31"/>
      <c r="D4" s="31"/>
      <c r="E4" s="31"/>
      <c r="F4" s="31"/>
      <c r="G4" s="31"/>
      <c r="H4" s="18"/>
    </row>
    <row r="5" spans="1:8" s="3" customFormat="1" ht="20.100000000000001" customHeight="1" x14ac:dyDescent="0.2">
      <c r="A5" s="405" t="s">
        <v>338</v>
      </c>
      <c r="B5" s="405"/>
      <c r="C5" s="405"/>
      <c r="D5" s="405"/>
      <c r="E5" s="405"/>
      <c r="F5" s="405"/>
      <c r="G5" s="405"/>
      <c r="H5" s="18"/>
    </row>
    <row r="6" spans="1:8" s="3" customFormat="1" ht="20.100000000000001" customHeight="1" x14ac:dyDescent="0.2">
      <c r="A6" s="405" t="s">
        <v>21</v>
      </c>
      <c r="B6" s="405"/>
      <c r="C6" s="405"/>
      <c r="D6" s="405"/>
      <c r="E6" s="405"/>
      <c r="F6" s="405"/>
      <c r="G6" s="405"/>
      <c r="H6" s="31"/>
    </row>
    <row r="8" spans="1:8" ht="31.5" customHeight="1" thickBot="1" x14ac:dyDescent="0.3">
      <c r="B8" s="14"/>
      <c r="C8" s="77"/>
      <c r="D8" s="77"/>
      <c r="E8" s="77"/>
      <c r="F8" s="80" t="s">
        <v>36</v>
      </c>
      <c r="G8" s="74"/>
    </row>
    <row r="9" spans="1:8" ht="36" customHeight="1" thickTop="1" x14ac:dyDescent="0.25">
      <c r="B9" s="81"/>
      <c r="C9" s="82" t="s">
        <v>9</v>
      </c>
      <c r="D9" s="82" t="s">
        <v>51</v>
      </c>
      <c r="E9" s="86" t="s">
        <v>52</v>
      </c>
      <c r="F9" s="89" t="s">
        <v>53</v>
      </c>
      <c r="G9" s="74"/>
    </row>
    <row r="10" spans="1:8" s="76" customFormat="1" ht="36" customHeight="1" x14ac:dyDescent="0.2">
      <c r="B10" s="83" t="s">
        <v>54</v>
      </c>
      <c r="C10" s="79">
        <f>Működési!E26</f>
        <v>11298467</v>
      </c>
      <c r="D10" s="79">
        <f>Működési!F26</f>
        <v>1505244</v>
      </c>
      <c r="E10" s="87">
        <f>Működési!G26</f>
        <v>10130617</v>
      </c>
      <c r="F10" s="78">
        <f>SUM(C10:E10)</f>
        <v>22934328</v>
      </c>
      <c r="G10" s="75"/>
    </row>
    <row r="11" spans="1:8" s="76" customFormat="1" ht="36" customHeight="1" x14ac:dyDescent="0.2">
      <c r="B11" s="83" t="s">
        <v>79</v>
      </c>
      <c r="C11" s="79"/>
      <c r="D11" s="79"/>
      <c r="E11" s="87">
        <f>Átadott!E13</f>
        <v>84140</v>
      </c>
      <c r="F11" s="78">
        <f>SUM(C11:E11)</f>
        <v>84140</v>
      </c>
      <c r="G11" s="75"/>
    </row>
    <row r="12" spans="1:8" s="76" customFormat="1" ht="36" customHeight="1" thickBot="1" x14ac:dyDescent="0.25">
      <c r="B12" s="84" t="s">
        <v>80</v>
      </c>
      <c r="C12" s="85"/>
      <c r="D12" s="85"/>
      <c r="E12" s="88">
        <f>Felhalmozási!E18</f>
        <v>17666027</v>
      </c>
      <c r="F12" s="90">
        <f>SUM(C12:E12)</f>
        <v>17666027</v>
      </c>
      <c r="G12" s="75"/>
    </row>
    <row r="13" spans="1:8" s="72" customFormat="1" ht="36" customHeight="1" thickTop="1" thickBot="1" x14ac:dyDescent="0.25">
      <c r="B13" s="104" t="s">
        <v>6</v>
      </c>
      <c r="C13" s="68">
        <f>SUM(C10:C12)</f>
        <v>11298467</v>
      </c>
      <c r="D13" s="68">
        <f>SUM(D10:D12)</f>
        <v>1505244</v>
      </c>
      <c r="E13" s="105">
        <f>SUM(E10:E12)</f>
        <v>27880784</v>
      </c>
      <c r="F13" s="48">
        <f>SUM(F10:F12)</f>
        <v>40684495</v>
      </c>
      <c r="G13" s="73"/>
    </row>
    <row r="14" spans="1:8" ht="31.5" customHeight="1" thickTop="1" x14ac:dyDescent="0.25">
      <c r="B14" s="14"/>
      <c r="C14" s="14"/>
      <c r="D14" s="14"/>
      <c r="E14" s="14"/>
      <c r="F14" s="14"/>
      <c r="G14" s="74"/>
    </row>
    <row r="15" spans="1:8" ht="31.5" customHeight="1" x14ac:dyDescent="0.25">
      <c r="B15" s="74"/>
      <c r="C15" s="74"/>
      <c r="D15" s="74"/>
      <c r="E15" s="74"/>
      <c r="F15" s="74"/>
      <c r="G15" s="74"/>
    </row>
    <row r="16" spans="1:8" ht="31.5" customHeight="1" x14ac:dyDescent="0.25">
      <c r="B16" s="404" t="s">
        <v>78</v>
      </c>
      <c r="C16" s="404"/>
      <c r="D16" s="73">
        <f>Bevétel!F41</f>
        <v>40684495</v>
      </c>
    </row>
    <row r="17" spans="2:4" ht="31.5" customHeight="1" x14ac:dyDescent="0.25">
      <c r="B17" s="404" t="s">
        <v>81</v>
      </c>
      <c r="C17" s="404"/>
      <c r="D17" s="73">
        <f>F13</f>
        <v>40684495</v>
      </c>
    </row>
    <row r="18" spans="2:4" ht="31.5" customHeight="1" x14ac:dyDescent="0.25">
      <c r="B18" s="404" t="s">
        <v>82</v>
      </c>
      <c r="C18" s="404"/>
      <c r="D18" s="73">
        <f>D16-D17</f>
        <v>0</v>
      </c>
    </row>
    <row r="19" spans="2:4" ht="31.5" customHeight="1" x14ac:dyDescent="0.25">
      <c r="C19" s="2"/>
    </row>
  </sheetData>
  <mergeCells count="6">
    <mergeCell ref="B18:C18"/>
    <mergeCell ref="B16:C16"/>
    <mergeCell ref="B17:C17"/>
    <mergeCell ref="A3:G3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2C958-1EF1-4E37-A94B-C6C10DF2E71D}">
  <sheetPr>
    <tabColor rgb="FF84E155"/>
  </sheetPr>
  <dimension ref="A1:G29"/>
  <sheetViews>
    <sheetView workbookViewId="0">
      <selection activeCell="B1" sqref="B1"/>
    </sheetView>
  </sheetViews>
  <sheetFormatPr defaultColWidth="9.140625" defaultRowHeight="15" x14ac:dyDescent="0.25"/>
  <cols>
    <col min="1" max="1" width="9.140625" style="259"/>
    <col min="2" max="2" width="31.140625" style="260" customWidth="1"/>
    <col min="3" max="3" width="10.7109375" style="259" customWidth="1"/>
    <col min="4" max="4" width="11.5703125" style="259" customWidth="1"/>
    <col min="5" max="5" width="11.28515625" style="259" customWidth="1"/>
    <col min="6" max="6" width="11.5703125" style="259" customWidth="1"/>
    <col min="7" max="7" width="12" style="259" customWidth="1"/>
    <col min="8" max="16384" width="9.140625" style="259"/>
  </cols>
  <sheetData>
    <row r="1" spans="1:7" s="242" customFormat="1" ht="15.75" x14ac:dyDescent="0.25">
      <c r="B1" s="243" t="s">
        <v>393</v>
      </c>
      <c r="E1" s="244"/>
    </row>
    <row r="2" spans="1:7" s="242" customFormat="1" ht="15.75" x14ac:dyDescent="0.25">
      <c r="B2" s="245"/>
      <c r="E2" s="244"/>
    </row>
    <row r="3" spans="1:7" s="242" customFormat="1" ht="20.100000000000001" customHeight="1" x14ac:dyDescent="0.25">
      <c r="A3" s="424" t="s">
        <v>384</v>
      </c>
      <c r="B3" s="424"/>
      <c r="C3" s="424"/>
      <c r="D3" s="424"/>
      <c r="E3" s="424"/>
      <c r="F3" s="424"/>
      <c r="G3" s="424"/>
    </row>
    <row r="4" spans="1:7" s="242" customFormat="1" ht="20.100000000000001" customHeight="1" x14ac:dyDescent="0.25">
      <c r="A4" s="424"/>
      <c r="B4" s="424"/>
      <c r="C4" s="424"/>
      <c r="D4" s="424"/>
      <c r="E4" s="424"/>
      <c r="F4" s="424"/>
      <c r="G4" s="424"/>
    </row>
    <row r="5" spans="1:7" s="242" customFormat="1" ht="20.100000000000001" customHeight="1" x14ac:dyDescent="0.25">
      <c r="A5" s="424" t="s">
        <v>340</v>
      </c>
      <c r="B5" s="424"/>
      <c r="C5" s="424"/>
      <c r="D5" s="424"/>
      <c r="E5" s="424"/>
      <c r="F5" s="424"/>
      <c r="G5" s="424"/>
    </row>
    <row r="6" spans="1:7" s="242" customFormat="1" ht="20.100000000000001" customHeight="1" x14ac:dyDescent="0.25">
      <c r="A6" s="424" t="s">
        <v>300</v>
      </c>
      <c r="B6" s="424"/>
      <c r="C6" s="424"/>
      <c r="D6" s="424"/>
      <c r="E6" s="424"/>
      <c r="F6" s="424"/>
      <c r="G6" s="424"/>
    </row>
    <row r="7" spans="1:7" s="242" customFormat="1" ht="20.100000000000001" customHeight="1" x14ac:dyDescent="0.25">
      <c r="A7" s="246"/>
      <c r="B7" s="246"/>
      <c r="C7" s="246"/>
      <c r="D7" s="246"/>
      <c r="E7" s="246"/>
    </row>
    <row r="8" spans="1:7" s="247" customFormat="1" ht="20.100000000000001" customHeight="1" thickBot="1" x14ac:dyDescent="0.25">
      <c r="B8" s="248"/>
      <c r="G8" s="403" t="s">
        <v>36</v>
      </c>
    </row>
    <row r="9" spans="1:7" s="247" customFormat="1" ht="20.100000000000001" customHeight="1" thickTop="1" x14ac:dyDescent="0.2">
      <c r="B9" s="425" t="s">
        <v>301</v>
      </c>
      <c r="C9" s="427"/>
      <c r="D9" s="427"/>
      <c r="E9" s="427"/>
      <c r="F9" s="428"/>
      <c r="G9" s="280"/>
    </row>
    <row r="10" spans="1:7" s="247" customFormat="1" ht="20.100000000000001" customHeight="1" x14ac:dyDescent="0.2">
      <c r="B10" s="426"/>
      <c r="C10" s="249">
        <v>2021</v>
      </c>
      <c r="D10" s="249" t="s">
        <v>302</v>
      </c>
      <c r="E10" s="249">
        <v>2023</v>
      </c>
      <c r="F10" s="249">
        <v>2024</v>
      </c>
      <c r="G10" s="281">
        <v>2025</v>
      </c>
    </row>
    <row r="11" spans="1:7" s="247" customFormat="1" ht="20.100000000000001" customHeight="1" x14ac:dyDescent="0.2">
      <c r="B11" s="250" t="s">
        <v>303</v>
      </c>
      <c r="C11" s="251"/>
      <c r="D11" s="251"/>
      <c r="E11" s="251"/>
      <c r="F11" s="251"/>
      <c r="G11" s="282"/>
    </row>
    <row r="12" spans="1:7" s="247" customFormat="1" ht="20.100000000000001" customHeight="1" x14ac:dyDescent="0.2">
      <c r="B12" s="252" t="s">
        <v>304</v>
      </c>
      <c r="C12" s="251"/>
      <c r="D12" s="253"/>
      <c r="E12" s="253"/>
      <c r="F12" s="253"/>
      <c r="G12" s="282"/>
    </row>
    <row r="13" spans="1:7" s="247" customFormat="1" ht="20.100000000000001" customHeight="1" x14ac:dyDescent="0.2">
      <c r="B13" s="250"/>
      <c r="C13" s="251"/>
      <c r="D13" s="251"/>
      <c r="E13" s="251"/>
      <c r="F13" s="251"/>
      <c r="G13" s="282"/>
    </row>
    <row r="14" spans="1:7" s="247" customFormat="1" ht="30" x14ac:dyDescent="0.2">
      <c r="B14" s="254" t="s">
        <v>305</v>
      </c>
      <c r="C14" s="255">
        <f t="shared" ref="C14:G14" si="0">SUM(C11:C12)</f>
        <v>0</v>
      </c>
      <c r="D14" s="255">
        <f t="shared" si="0"/>
        <v>0</v>
      </c>
      <c r="E14" s="255">
        <f t="shared" si="0"/>
        <v>0</v>
      </c>
      <c r="F14" s="255">
        <f t="shared" si="0"/>
        <v>0</v>
      </c>
      <c r="G14" s="255">
        <f t="shared" si="0"/>
        <v>0</v>
      </c>
    </row>
    <row r="15" spans="1:7" s="247" customFormat="1" ht="20.100000000000001" customHeight="1" x14ac:dyDescent="0.2">
      <c r="B15" s="250"/>
      <c r="C15" s="251"/>
      <c r="D15" s="251"/>
      <c r="E15" s="251"/>
      <c r="F15" s="251"/>
      <c r="G15" s="282"/>
    </row>
    <row r="16" spans="1:7" s="247" customFormat="1" ht="20.100000000000001" customHeight="1" x14ac:dyDescent="0.2">
      <c r="B16" s="250" t="s">
        <v>306</v>
      </c>
      <c r="C16" s="251"/>
      <c r="D16" s="251"/>
      <c r="E16" s="251"/>
      <c r="F16" s="251"/>
      <c r="G16" s="282"/>
    </row>
    <row r="17" spans="2:7" s="247" customFormat="1" ht="20.100000000000001" customHeight="1" x14ac:dyDescent="0.2">
      <c r="B17" s="250"/>
      <c r="C17" s="251"/>
      <c r="D17" s="251"/>
      <c r="E17" s="251"/>
      <c r="F17" s="251"/>
      <c r="G17" s="282"/>
    </row>
    <row r="18" spans="2:7" s="247" customFormat="1" ht="30" x14ac:dyDescent="0.2">
      <c r="B18" s="254" t="s">
        <v>307</v>
      </c>
      <c r="C18" s="256">
        <f t="shared" ref="C18:E18" si="1">SUM(C16)</f>
        <v>0</v>
      </c>
      <c r="D18" s="256">
        <f t="shared" si="1"/>
        <v>0</v>
      </c>
      <c r="E18" s="256">
        <f t="shared" si="1"/>
        <v>0</v>
      </c>
      <c r="F18" s="256">
        <f>SUM(F16)</f>
        <v>0</v>
      </c>
      <c r="G18" s="256">
        <f>SUM(G16)</f>
        <v>0</v>
      </c>
    </row>
    <row r="19" spans="2:7" s="247" customFormat="1" ht="20.100000000000001" customHeight="1" x14ac:dyDescent="0.2">
      <c r="B19" s="250"/>
      <c r="C19" s="251"/>
      <c r="D19" s="251"/>
      <c r="E19" s="251"/>
      <c r="F19" s="251"/>
      <c r="G19" s="282"/>
    </row>
    <row r="20" spans="2:7" s="247" customFormat="1" ht="20.100000000000001" customHeight="1" x14ac:dyDescent="0.2">
      <c r="B20" s="261" t="s">
        <v>308</v>
      </c>
      <c r="C20" s="262">
        <v>629229</v>
      </c>
      <c r="D20" s="262">
        <v>90413</v>
      </c>
      <c r="E20" s="262">
        <v>0</v>
      </c>
      <c r="F20" s="262">
        <v>0</v>
      </c>
      <c r="G20" s="262">
        <v>0</v>
      </c>
    </row>
    <row r="21" spans="2:7" s="247" customFormat="1" ht="20.100000000000001" customHeight="1" x14ac:dyDescent="0.2">
      <c r="B21" s="250"/>
      <c r="C21" s="251"/>
      <c r="D21" s="251"/>
      <c r="E21" s="251"/>
      <c r="F21" s="251"/>
      <c r="G21" s="282"/>
    </row>
    <row r="22" spans="2:7" s="247" customFormat="1" ht="20.100000000000001" customHeight="1" x14ac:dyDescent="0.2">
      <c r="B22" s="254" t="s">
        <v>309</v>
      </c>
      <c r="C22" s="256">
        <f t="shared" ref="C22:E22" si="2">SUM(C20)</f>
        <v>629229</v>
      </c>
      <c r="D22" s="256">
        <f t="shared" si="2"/>
        <v>90413</v>
      </c>
      <c r="E22" s="256">
        <f t="shared" si="2"/>
        <v>0</v>
      </c>
      <c r="F22" s="256">
        <f>SUM(F20)</f>
        <v>0</v>
      </c>
      <c r="G22" s="256">
        <f>SUM(G20)</f>
        <v>0</v>
      </c>
    </row>
    <row r="23" spans="2:7" s="247" customFormat="1" ht="20.100000000000001" customHeight="1" x14ac:dyDescent="0.2">
      <c r="B23" s="250"/>
      <c r="C23" s="251"/>
      <c r="D23" s="251"/>
      <c r="E23" s="251"/>
      <c r="F23" s="251"/>
      <c r="G23" s="282"/>
    </row>
    <row r="24" spans="2:7" s="247" customFormat="1" ht="20.100000000000001" customHeight="1" x14ac:dyDescent="0.2">
      <c r="B24" s="250" t="s">
        <v>310</v>
      </c>
      <c r="C24" s="251"/>
      <c r="D24" s="251"/>
      <c r="E24" s="251"/>
      <c r="F24" s="251"/>
      <c r="G24" s="282"/>
    </row>
    <row r="25" spans="2:7" s="247" customFormat="1" ht="20.100000000000001" customHeight="1" x14ac:dyDescent="0.2">
      <c r="B25" s="250"/>
      <c r="C25" s="251"/>
      <c r="D25" s="251"/>
      <c r="E25" s="251"/>
      <c r="F25" s="251"/>
      <c r="G25" s="282"/>
    </row>
    <row r="26" spans="2:7" s="247" customFormat="1" ht="20.100000000000001" customHeight="1" thickBot="1" x14ac:dyDescent="0.25">
      <c r="B26" s="257" t="s">
        <v>311</v>
      </c>
      <c r="C26" s="258">
        <f t="shared" ref="C26:E26" si="3">SUM(C24)</f>
        <v>0</v>
      </c>
      <c r="D26" s="258">
        <f t="shared" si="3"/>
        <v>0</v>
      </c>
      <c r="E26" s="258">
        <f t="shared" si="3"/>
        <v>0</v>
      </c>
      <c r="F26" s="258">
        <f>SUM(F24)</f>
        <v>0</v>
      </c>
      <c r="G26" s="258">
        <f>SUM(G24)</f>
        <v>0</v>
      </c>
    </row>
    <row r="27" spans="2:7" s="247" customFormat="1" ht="20.100000000000001" customHeight="1" thickTop="1" x14ac:dyDescent="0.2">
      <c r="B27" s="248"/>
    </row>
    <row r="28" spans="2:7" s="247" customFormat="1" ht="20.100000000000001" customHeight="1" x14ac:dyDescent="0.2">
      <c r="B28" s="248"/>
    </row>
    <row r="29" spans="2:7" s="247" customFormat="1" ht="20.100000000000001" customHeight="1" x14ac:dyDescent="0.2">
      <c r="B29" s="248"/>
    </row>
  </sheetData>
  <mergeCells count="6">
    <mergeCell ref="A3:G3"/>
    <mergeCell ref="A4:G4"/>
    <mergeCell ref="A5:G5"/>
    <mergeCell ref="A6:G6"/>
    <mergeCell ref="B9:B10"/>
    <mergeCell ref="C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view="pageBreakPreview" zoomScale="110" zoomScaleNormal="110" zoomScaleSheetLayoutView="110" workbookViewId="0">
      <selection activeCell="A6" sqref="A6:F6"/>
    </sheetView>
  </sheetViews>
  <sheetFormatPr defaultColWidth="9.140625" defaultRowHeight="15.75" x14ac:dyDescent="0.25"/>
  <cols>
    <col min="1" max="1" width="9.140625" style="10"/>
    <col min="2" max="2" width="36.5703125" style="10" bestFit="1" customWidth="1"/>
    <col min="3" max="3" width="20.140625" style="14" customWidth="1"/>
    <col min="4" max="4" width="37.28515625" style="10" bestFit="1" customWidth="1"/>
    <col min="5" max="5" width="18.7109375" style="14" bestFit="1" customWidth="1"/>
    <col min="6" max="16384" width="9.140625" style="10"/>
  </cols>
  <sheetData>
    <row r="1" spans="1:6" x14ac:dyDescent="0.25">
      <c r="A1" s="15"/>
      <c r="B1" s="15" t="s">
        <v>394</v>
      </c>
      <c r="C1" s="16"/>
      <c r="D1" s="15"/>
      <c r="E1" s="16"/>
      <c r="F1" s="15"/>
    </row>
    <row r="2" spans="1:6" x14ac:dyDescent="0.25">
      <c r="A2" s="15"/>
      <c r="B2" s="15"/>
      <c r="C2" s="16"/>
      <c r="D2" s="15"/>
      <c r="E2" s="16"/>
      <c r="F2" s="15"/>
    </row>
    <row r="3" spans="1:6" ht="20.100000000000001" customHeight="1" x14ac:dyDescent="0.25">
      <c r="A3" s="429" t="s">
        <v>384</v>
      </c>
      <c r="B3" s="429"/>
      <c r="C3" s="429"/>
      <c r="D3" s="429"/>
      <c r="E3" s="429"/>
      <c r="F3" s="429"/>
    </row>
    <row r="4" spans="1:6" ht="20.100000000000001" customHeight="1" x14ac:dyDescent="0.25">
      <c r="A4" s="30"/>
      <c r="B4" s="30"/>
      <c r="C4" s="30"/>
      <c r="D4" s="30"/>
      <c r="E4" s="30"/>
      <c r="F4" s="30"/>
    </row>
    <row r="5" spans="1:6" ht="20.100000000000001" customHeight="1" x14ac:dyDescent="0.25">
      <c r="A5" s="405" t="s">
        <v>338</v>
      </c>
      <c r="B5" s="405"/>
      <c r="C5" s="405"/>
      <c r="D5" s="405"/>
      <c r="E5" s="405"/>
      <c r="F5" s="405"/>
    </row>
    <row r="6" spans="1:6" ht="20.100000000000001" customHeight="1" x14ac:dyDescent="0.25">
      <c r="A6" s="432" t="s">
        <v>23</v>
      </c>
      <c r="B6" s="432"/>
      <c r="C6" s="432"/>
      <c r="D6" s="432"/>
      <c r="E6" s="432"/>
      <c r="F6" s="432"/>
    </row>
    <row r="7" spans="1:6" ht="16.5" thickBot="1" x14ac:dyDescent="0.3">
      <c r="A7" s="15"/>
      <c r="B7" s="15"/>
      <c r="C7" s="16"/>
      <c r="D7" s="15"/>
      <c r="E7" s="32" t="s">
        <v>36</v>
      </c>
      <c r="F7" s="15"/>
    </row>
    <row r="8" spans="1:6" ht="17.25" thickTop="1" thickBot="1" x14ac:dyDescent="0.3">
      <c r="A8" s="15"/>
      <c r="B8" s="430" t="s">
        <v>22</v>
      </c>
      <c r="C8" s="430"/>
      <c r="D8" s="431" t="s">
        <v>21</v>
      </c>
      <c r="E8" s="431"/>
      <c r="F8" s="15"/>
    </row>
    <row r="9" spans="1:6" ht="16.5" thickTop="1" x14ac:dyDescent="0.25">
      <c r="A9" s="15"/>
      <c r="B9" s="17"/>
      <c r="C9" s="21"/>
      <c r="D9" s="19"/>
      <c r="E9" s="20"/>
      <c r="F9" s="15"/>
    </row>
    <row r="10" spans="1:6" x14ac:dyDescent="0.25">
      <c r="A10" s="15"/>
      <c r="B10" s="22" t="s">
        <v>20</v>
      </c>
      <c r="C10" s="107">
        <f>Bevétel!F28+Bevétel!F34</f>
        <v>952000</v>
      </c>
      <c r="D10" s="22" t="s">
        <v>19</v>
      </c>
      <c r="E10" s="23">
        <f>Működési!E26</f>
        <v>11298467</v>
      </c>
      <c r="F10" s="15"/>
    </row>
    <row r="11" spans="1:6" x14ac:dyDescent="0.25">
      <c r="A11" s="15"/>
      <c r="B11" s="22" t="s">
        <v>18</v>
      </c>
      <c r="C11" s="107">
        <f>Bevétel!F22</f>
        <v>2910000</v>
      </c>
      <c r="D11" s="22" t="s">
        <v>17</v>
      </c>
      <c r="E11" s="23">
        <f>Működési!F26</f>
        <v>1505244</v>
      </c>
      <c r="F11" s="15"/>
    </row>
    <row r="12" spans="1:6" x14ac:dyDescent="0.25">
      <c r="A12" s="15"/>
      <c r="B12" s="22" t="s">
        <v>16</v>
      </c>
      <c r="C12" s="107">
        <f>Bevétel!F10</f>
        <v>22654318</v>
      </c>
      <c r="D12" s="22" t="s">
        <v>15</v>
      </c>
      <c r="E12" s="23">
        <f>Működési!G26-E14</f>
        <v>6945617</v>
      </c>
      <c r="F12" s="15"/>
    </row>
    <row r="13" spans="1:6" x14ac:dyDescent="0.25">
      <c r="A13" s="15"/>
      <c r="B13" s="22" t="s">
        <v>14</v>
      </c>
      <c r="C13" s="107">
        <f>Bevétel!F38</f>
        <v>2967444</v>
      </c>
      <c r="D13" s="22" t="s">
        <v>28</v>
      </c>
      <c r="E13" s="23">
        <f>Átadott!E13</f>
        <v>84140</v>
      </c>
      <c r="F13" s="15"/>
    </row>
    <row r="14" spans="1:6" x14ac:dyDescent="0.25">
      <c r="A14" s="15"/>
      <c r="B14" s="22" t="s">
        <v>13</v>
      </c>
      <c r="C14" s="107">
        <f>Bevétel!F32</f>
        <v>50000</v>
      </c>
      <c r="D14" s="22" t="s">
        <v>29</v>
      </c>
      <c r="E14" s="23">
        <f>Szociális!E11</f>
        <v>3185000</v>
      </c>
      <c r="F14" s="15"/>
    </row>
    <row r="15" spans="1:6" x14ac:dyDescent="0.25">
      <c r="A15" s="15"/>
      <c r="B15" s="25" t="s">
        <v>32</v>
      </c>
      <c r="C15" s="28">
        <f>SUM(C10:C14)</f>
        <v>29533762</v>
      </c>
      <c r="D15" s="25" t="s">
        <v>33</v>
      </c>
      <c r="E15" s="28">
        <f>SUM(E10:E14)</f>
        <v>23018468</v>
      </c>
      <c r="F15" s="15"/>
    </row>
    <row r="16" spans="1:6" x14ac:dyDescent="0.25">
      <c r="A16" s="15"/>
      <c r="B16" s="22"/>
      <c r="C16" s="23"/>
      <c r="D16" s="22"/>
      <c r="E16" s="23"/>
      <c r="F16" s="15"/>
    </row>
    <row r="17" spans="1:6" x14ac:dyDescent="0.25">
      <c r="A17" s="15"/>
      <c r="B17" s="22" t="s">
        <v>249</v>
      </c>
      <c r="C17" s="107">
        <f>Bevétel!F40</f>
        <v>300000</v>
      </c>
      <c r="D17" s="22" t="s">
        <v>30</v>
      </c>
      <c r="E17" s="23">
        <f>Felhalmozási!E18</f>
        <v>17666027</v>
      </c>
      <c r="F17" s="15"/>
    </row>
    <row r="18" spans="1:6" x14ac:dyDescent="0.25">
      <c r="A18" s="15"/>
      <c r="B18" s="22" t="s">
        <v>250</v>
      </c>
      <c r="C18" s="314" t="s">
        <v>366</v>
      </c>
      <c r="D18" s="22"/>
      <c r="E18" s="24"/>
      <c r="F18" s="15"/>
    </row>
    <row r="19" spans="1:6" x14ac:dyDescent="0.25">
      <c r="A19" s="15"/>
      <c r="B19" s="22" t="s">
        <v>358</v>
      </c>
      <c r="C19" s="107">
        <f>Bevétel!F36</f>
        <v>10850733</v>
      </c>
      <c r="D19" s="22"/>
      <c r="E19" s="24"/>
      <c r="F19" s="15"/>
    </row>
    <row r="20" spans="1:6" x14ac:dyDescent="0.25">
      <c r="A20" s="15"/>
      <c r="B20" s="22"/>
      <c r="D20" s="22"/>
      <c r="E20" s="24"/>
      <c r="F20" s="15"/>
    </row>
    <row r="21" spans="1:6" x14ac:dyDescent="0.25">
      <c r="A21" s="15"/>
      <c r="B21" s="25" t="s">
        <v>31</v>
      </c>
      <c r="C21" s="28">
        <f>SUM(C17:C19)</f>
        <v>11150733</v>
      </c>
      <c r="D21" s="25" t="s">
        <v>12</v>
      </c>
      <c r="E21" s="28">
        <f>SUM(E17:E20)</f>
        <v>17666027</v>
      </c>
      <c r="F21" s="15"/>
    </row>
    <row r="22" spans="1:6" ht="16.5" thickBot="1" x14ac:dyDescent="0.3">
      <c r="A22" s="15"/>
      <c r="B22" s="26"/>
      <c r="C22" s="27"/>
      <c r="D22" s="26"/>
      <c r="E22" s="29"/>
      <c r="F22" s="15"/>
    </row>
    <row r="23" spans="1:6" s="12" customFormat="1" ht="17.25" thickTop="1" thickBot="1" x14ac:dyDescent="0.3">
      <c r="A23" s="18"/>
      <c r="B23" s="398" t="s">
        <v>380</v>
      </c>
      <c r="C23" s="399">
        <f>C15+C21</f>
        <v>40684495</v>
      </c>
      <c r="D23" s="396" t="s">
        <v>11</v>
      </c>
      <c r="E23" s="397">
        <f>E15+E21</f>
        <v>40684495</v>
      </c>
      <c r="F23" s="18"/>
    </row>
    <row r="24" spans="1:6" ht="16.5" thickTop="1" x14ac:dyDescent="0.25">
      <c r="A24" s="15"/>
      <c r="B24" s="15"/>
      <c r="C24" s="16"/>
      <c r="D24" s="15"/>
      <c r="E24" s="16"/>
      <c r="F24" s="15"/>
    </row>
    <row r="25" spans="1:6" x14ac:dyDescent="0.25">
      <c r="A25" s="15"/>
      <c r="B25" s="15"/>
      <c r="C25" s="16"/>
      <c r="D25" s="15"/>
      <c r="E25" s="16"/>
      <c r="F25" s="15"/>
    </row>
    <row r="26" spans="1:6" x14ac:dyDescent="0.25">
      <c r="A26" s="15"/>
      <c r="B26" s="15"/>
      <c r="C26" s="16"/>
      <c r="D26" s="15"/>
      <c r="E26" s="16"/>
      <c r="F26" s="15"/>
    </row>
    <row r="27" spans="1:6" x14ac:dyDescent="0.25">
      <c r="A27" s="15"/>
      <c r="B27" s="15"/>
      <c r="C27" s="16"/>
      <c r="D27" s="15"/>
      <c r="E27" s="16"/>
      <c r="F27" s="15"/>
    </row>
    <row r="28" spans="1:6" x14ac:dyDescent="0.25">
      <c r="A28" s="15"/>
      <c r="B28" s="15"/>
      <c r="C28" s="16"/>
      <c r="D28" s="15"/>
      <c r="E28" s="16"/>
      <c r="F28" s="15"/>
    </row>
  </sheetData>
  <mergeCells count="5">
    <mergeCell ref="A3:F3"/>
    <mergeCell ref="A5:F5"/>
    <mergeCell ref="B8:C8"/>
    <mergeCell ref="D8:E8"/>
    <mergeCell ref="A6:F6"/>
  </mergeCells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DDF8-30F6-4FC8-ACDF-83B392FACDAD}">
  <sheetPr>
    <tabColor rgb="FF84E155"/>
  </sheetPr>
  <dimension ref="A1:Y64"/>
  <sheetViews>
    <sheetView zoomScaleNormal="10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C63" sqref="C63"/>
    </sheetView>
  </sheetViews>
  <sheetFormatPr defaultColWidth="9.140625" defaultRowHeight="15" x14ac:dyDescent="0.25"/>
  <cols>
    <col min="1" max="1" width="12.7109375" style="188" customWidth="1"/>
    <col min="2" max="2" width="27.7109375" style="192" customWidth="1"/>
    <col min="3" max="3" width="22.28515625" style="192" customWidth="1"/>
    <col min="4" max="4" width="15.140625" style="192" bestFit="1" customWidth="1"/>
    <col min="5" max="5" width="11.5703125" style="192" bestFit="1" customWidth="1"/>
    <col min="6" max="6" width="15.140625" style="192" bestFit="1" customWidth="1"/>
    <col min="7" max="9" width="15.28515625" style="192" bestFit="1" customWidth="1"/>
    <col min="10" max="10" width="15.28515625" style="192" customWidth="1"/>
    <col min="11" max="11" width="15.28515625" style="192" bestFit="1" customWidth="1"/>
    <col min="12" max="12" width="11" style="192" bestFit="1" customWidth="1"/>
    <col min="13" max="13" width="13.7109375" style="192" bestFit="1" customWidth="1"/>
    <col min="14" max="14" width="15.28515625" style="192" bestFit="1" customWidth="1"/>
    <col min="15" max="16" width="12.5703125" style="192" bestFit="1" customWidth="1"/>
    <col min="17" max="17" width="15.28515625" style="192" bestFit="1" customWidth="1"/>
    <col min="18" max="18" width="16.28515625" style="192" bestFit="1" customWidth="1"/>
    <col min="19" max="19" width="12.5703125" style="192" bestFit="1" customWidth="1"/>
    <col min="20" max="20" width="13.7109375" style="192" bestFit="1" customWidth="1"/>
    <col min="21" max="21" width="13.7109375" style="192" customWidth="1"/>
    <col min="22" max="22" width="16.28515625" style="192" bestFit="1" customWidth="1"/>
    <col min="23" max="23" width="13.7109375" style="192" bestFit="1" customWidth="1"/>
    <col min="24" max="24" width="12.5703125" style="192" bestFit="1" customWidth="1"/>
    <col min="25" max="25" width="13.7109375" style="192" bestFit="1" customWidth="1"/>
    <col min="26" max="16384" width="9.140625" style="188"/>
  </cols>
  <sheetData>
    <row r="1" spans="1:25" s="186" customFormat="1" ht="15.75" x14ac:dyDescent="0.25">
      <c r="A1" s="185"/>
      <c r="B1" s="185" t="s">
        <v>35</v>
      </c>
      <c r="C1" s="16"/>
      <c r="D1" s="185"/>
      <c r="E1" s="16"/>
      <c r="F1" s="185"/>
    </row>
    <row r="2" spans="1:25" s="186" customFormat="1" ht="15.75" x14ac:dyDescent="0.25">
      <c r="A2" s="185"/>
      <c r="B2" s="185"/>
      <c r="C2" s="16"/>
      <c r="D2" s="185"/>
      <c r="E2" s="16"/>
      <c r="F2" s="185"/>
    </row>
    <row r="3" spans="1:25" s="186" customFormat="1" ht="20.100000000000001" customHeight="1" x14ac:dyDescent="0.25">
      <c r="B3" s="422" t="s">
        <v>34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</row>
    <row r="4" spans="1:25" s="186" customFormat="1" ht="20.100000000000001" customHeight="1" x14ac:dyDescent="0.25">
      <c r="A4" s="187"/>
      <c r="B4" s="187"/>
      <c r="C4" s="187"/>
      <c r="D4" s="187"/>
      <c r="E4" s="187"/>
      <c r="F4" s="187"/>
    </row>
    <row r="5" spans="1:25" s="186" customFormat="1" ht="20.100000000000001" customHeight="1" x14ac:dyDescent="0.25">
      <c r="B5" s="421" t="s">
        <v>338</v>
      </c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</row>
    <row r="6" spans="1:25" s="186" customFormat="1" ht="20.100000000000001" customHeight="1" x14ac:dyDescent="0.25">
      <c r="B6" s="423" t="s">
        <v>251</v>
      </c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</row>
    <row r="7" spans="1:25" ht="15.75" thickBot="1" x14ac:dyDescent="0.3">
      <c r="B7" s="189"/>
      <c r="C7" s="190" t="s">
        <v>36</v>
      </c>
      <c r="D7" s="191"/>
    </row>
    <row r="8" spans="1:25" ht="15.75" customHeight="1" thickTop="1" x14ac:dyDescent="0.25">
      <c r="B8" s="367" t="s">
        <v>0</v>
      </c>
      <c r="C8" s="368" t="s">
        <v>87</v>
      </c>
      <c r="D8" s="370" t="s">
        <v>60</v>
      </c>
      <c r="E8" s="369" t="s">
        <v>61</v>
      </c>
      <c r="F8" s="370" t="s">
        <v>62</v>
      </c>
      <c r="G8" s="369" t="s">
        <v>49</v>
      </c>
      <c r="H8" s="370" t="s">
        <v>99</v>
      </c>
      <c r="I8" s="369" t="s">
        <v>100</v>
      </c>
      <c r="J8" s="369" t="s">
        <v>362</v>
      </c>
      <c r="K8" s="370" t="s">
        <v>76</v>
      </c>
      <c r="L8" s="369" t="s">
        <v>101</v>
      </c>
      <c r="M8" s="370" t="s">
        <v>65</v>
      </c>
      <c r="N8" s="369" t="s">
        <v>63</v>
      </c>
      <c r="O8" s="370" t="s">
        <v>67</v>
      </c>
      <c r="P8" s="369" t="s">
        <v>64</v>
      </c>
      <c r="Q8" s="369" t="s">
        <v>102</v>
      </c>
      <c r="R8" s="370" t="s">
        <v>71</v>
      </c>
      <c r="S8" s="369" t="s">
        <v>72</v>
      </c>
      <c r="T8" s="369" t="s">
        <v>73</v>
      </c>
      <c r="U8" s="369" t="s">
        <v>369</v>
      </c>
      <c r="V8" s="370" t="s">
        <v>149</v>
      </c>
      <c r="W8" s="369" t="s">
        <v>284</v>
      </c>
      <c r="X8" s="369" t="s">
        <v>378</v>
      </c>
      <c r="Y8" s="370" t="s">
        <v>26</v>
      </c>
    </row>
    <row r="9" spans="1:25" ht="15" customHeight="1" x14ac:dyDescent="0.25">
      <c r="A9" s="188" t="s">
        <v>216</v>
      </c>
      <c r="B9" s="194" t="s">
        <v>168</v>
      </c>
      <c r="C9" s="195">
        <f t="shared" ref="C9:C18" si="0">SUM(D9:Y9)</f>
        <v>50000</v>
      </c>
      <c r="D9" s="196">
        <f>Bevétel!F32</f>
        <v>50000</v>
      </c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</row>
    <row r="10" spans="1:25" ht="15" customHeight="1" x14ac:dyDescent="0.25">
      <c r="A10" s="188" t="s">
        <v>166</v>
      </c>
      <c r="B10" s="194" t="s">
        <v>167</v>
      </c>
      <c r="C10" s="195">
        <f t="shared" si="0"/>
        <v>2000</v>
      </c>
      <c r="D10" s="196">
        <f>Bevétel!F34</f>
        <v>2000</v>
      </c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</row>
    <row r="11" spans="1:25" ht="15" customHeight="1" x14ac:dyDescent="0.25">
      <c r="A11" s="218" t="s">
        <v>183</v>
      </c>
      <c r="B11" s="194" t="s">
        <v>252</v>
      </c>
      <c r="C11" s="195">
        <f t="shared" si="0"/>
        <v>2967444</v>
      </c>
      <c r="D11" s="196"/>
      <c r="E11" s="196"/>
      <c r="F11" s="196"/>
      <c r="G11" s="196"/>
      <c r="H11" s="196"/>
      <c r="I11" s="196">
        <f>Bevétel!F38</f>
        <v>2967444</v>
      </c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</row>
    <row r="12" spans="1:25" ht="30.6" customHeight="1" x14ac:dyDescent="0.25">
      <c r="A12" s="218" t="s">
        <v>10</v>
      </c>
      <c r="B12" s="219" t="s">
        <v>277</v>
      </c>
      <c r="C12" s="195">
        <f t="shared" si="0"/>
        <v>12720318</v>
      </c>
      <c r="D12" s="196"/>
      <c r="E12" s="197"/>
      <c r="F12" s="197"/>
      <c r="G12" s="197">
        <f>Bevétel!F11</f>
        <v>12720318</v>
      </c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</row>
    <row r="13" spans="1:25" x14ac:dyDescent="0.25">
      <c r="A13" s="218" t="s">
        <v>106</v>
      </c>
      <c r="B13" s="199" t="s">
        <v>278</v>
      </c>
      <c r="C13" s="195">
        <f t="shared" si="0"/>
        <v>7664000</v>
      </c>
      <c r="D13" s="196"/>
      <c r="E13" s="197"/>
      <c r="F13" s="197"/>
      <c r="G13" s="197">
        <f>Bevétel!F17</f>
        <v>7664000</v>
      </c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</row>
    <row r="14" spans="1:25" x14ac:dyDescent="0.25">
      <c r="A14" s="218" t="s">
        <v>108</v>
      </c>
      <c r="B14" s="199" t="s">
        <v>74</v>
      </c>
      <c r="C14" s="195">
        <f t="shared" si="0"/>
        <v>2270000</v>
      </c>
      <c r="D14" s="196"/>
      <c r="E14" s="197"/>
      <c r="F14" s="197"/>
      <c r="G14" s="197">
        <f>Bevétel!F20</f>
        <v>2270000</v>
      </c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</row>
    <row r="15" spans="1:25" x14ac:dyDescent="0.25">
      <c r="A15" s="218" t="s">
        <v>178</v>
      </c>
      <c r="B15" s="199" t="s">
        <v>334</v>
      </c>
      <c r="C15" s="195">
        <f t="shared" si="0"/>
        <v>10850733</v>
      </c>
      <c r="D15" s="196"/>
      <c r="E15" s="197"/>
      <c r="F15" s="197"/>
      <c r="G15" s="197"/>
      <c r="H15" s="197">
        <f>Bevétel!F36</f>
        <v>10850733</v>
      </c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</row>
    <row r="16" spans="1:25" x14ac:dyDescent="0.25">
      <c r="A16" s="218" t="s">
        <v>184</v>
      </c>
      <c r="B16" s="199" t="s">
        <v>280</v>
      </c>
      <c r="C16" s="195">
        <f t="shared" si="0"/>
        <v>300000</v>
      </c>
      <c r="D16" s="196"/>
      <c r="E16" s="197"/>
      <c r="F16" s="197"/>
      <c r="G16" s="197"/>
      <c r="H16" s="197"/>
      <c r="I16" s="197"/>
      <c r="J16" s="197"/>
      <c r="K16" s="197"/>
      <c r="L16" s="197">
        <v>300000</v>
      </c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</row>
    <row r="17" spans="1:25" x14ac:dyDescent="0.25">
      <c r="A17" s="218" t="s">
        <v>286</v>
      </c>
      <c r="B17" s="199" t="s">
        <v>253</v>
      </c>
      <c r="C17" s="195">
        <f t="shared" si="0"/>
        <v>2910000</v>
      </c>
      <c r="D17" s="196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>
        <f>Bevétel!F22</f>
        <v>2910000</v>
      </c>
      <c r="Y17" s="197"/>
    </row>
    <row r="18" spans="1:25" x14ac:dyDescent="0.25">
      <c r="A18" s="218" t="s">
        <v>276</v>
      </c>
      <c r="B18" s="199" t="s">
        <v>275</v>
      </c>
      <c r="C18" s="195">
        <f t="shared" si="0"/>
        <v>150000</v>
      </c>
      <c r="D18" s="196"/>
      <c r="E18" s="197"/>
      <c r="F18" s="197">
        <v>150000</v>
      </c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</row>
    <row r="19" spans="1:25" x14ac:dyDescent="0.25">
      <c r="B19" s="199" t="s">
        <v>367</v>
      </c>
      <c r="C19" s="195">
        <f>Bevétel!F30</f>
        <v>800000</v>
      </c>
      <c r="D19" s="196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</row>
    <row r="20" spans="1:25" ht="15.75" thickBot="1" x14ac:dyDescent="0.3">
      <c r="B20" s="200" t="s">
        <v>78</v>
      </c>
      <c r="C20" s="201">
        <f>SUM(C9:C19)</f>
        <v>40684495</v>
      </c>
      <c r="D20" s="202">
        <f>SUM(D9:D11)</f>
        <v>52000</v>
      </c>
      <c r="E20" s="202">
        <f>SUM(E9:E11)</f>
        <v>0</v>
      </c>
      <c r="F20" s="202">
        <f>SUM(F9:F19)</f>
        <v>150000</v>
      </c>
      <c r="G20" s="202">
        <f>SUM(G9:G19)</f>
        <v>22654318</v>
      </c>
      <c r="H20" s="202">
        <f>SUM(H9:H19)</f>
        <v>10850733</v>
      </c>
      <c r="I20" s="202">
        <f>SUM(I9:I19)</f>
        <v>2967444</v>
      </c>
      <c r="J20" s="202"/>
      <c r="K20" s="202">
        <f t="shared" ref="K20:Q20" si="1">SUM(K9:K19)</f>
        <v>0</v>
      </c>
      <c r="L20" s="202">
        <f t="shared" si="1"/>
        <v>300000</v>
      </c>
      <c r="M20" s="202">
        <f t="shared" si="1"/>
        <v>0</v>
      </c>
      <c r="N20" s="202">
        <f t="shared" si="1"/>
        <v>0</v>
      </c>
      <c r="O20" s="202">
        <f t="shared" si="1"/>
        <v>0</v>
      </c>
      <c r="P20" s="202">
        <f t="shared" si="1"/>
        <v>0</v>
      </c>
      <c r="Q20" s="202">
        <f t="shared" si="1"/>
        <v>0</v>
      </c>
      <c r="R20" s="202">
        <f>SUM(R9:R11)</f>
        <v>0</v>
      </c>
      <c r="S20" s="202">
        <f>SUM(S9:S11)</f>
        <v>0</v>
      </c>
      <c r="T20" s="202">
        <f>SUM(T9:T12)</f>
        <v>0</v>
      </c>
      <c r="U20" s="202"/>
      <c r="V20" s="202">
        <f>SUM(V9:V15)</f>
        <v>0</v>
      </c>
      <c r="W20" s="202">
        <f>SUM(W9:W17)</f>
        <v>0</v>
      </c>
      <c r="X20" s="202">
        <f>SUM(X9:X17)</f>
        <v>2910000</v>
      </c>
      <c r="Y20" s="202">
        <f>SUM(Y9:Y17)</f>
        <v>0</v>
      </c>
    </row>
    <row r="21" spans="1:25" ht="16.5" thickTop="1" thickBot="1" x14ac:dyDescent="0.3">
      <c r="B21" s="203"/>
      <c r="C21" s="204"/>
      <c r="D21" s="205"/>
      <c r="E21" s="206"/>
      <c r="F21" s="207"/>
      <c r="G21" s="206"/>
      <c r="H21" s="207"/>
      <c r="I21" s="206"/>
      <c r="J21" s="207"/>
      <c r="K21" s="207"/>
      <c r="L21" s="206"/>
      <c r="M21" s="207"/>
      <c r="N21" s="206"/>
      <c r="O21" s="207"/>
      <c r="P21" s="206"/>
      <c r="Q21" s="206"/>
      <c r="R21" s="207"/>
      <c r="S21" s="206"/>
      <c r="T21" s="206"/>
      <c r="U21" s="207"/>
      <c r="V21" s="207"/>
      <c r="W21" s="206"/>
      <c r="X21" s="206"/>
      <c r="Y21" s="207"/>
    </row>
    <row r="22" spans="1:25" ht="15.75" customHeight="1" thickTop="1" x14ac:dyDescent="0.25">
      <c r="B22" s="208" t="s">
        <v>254</v>
      </c>
      <c r="C22" s="209">
        <f t="shared" ref="C22:I22" si="2">SUM(C23:C27)</f>
        <v>11298467</v>
      </c>
      <c r="D22" s="210">
        <f t="shared" si="2"/>
        <v>4608960</v>
      </c>
      <c r="E22" s="210">
        <f t="shared" si="2"/>
        <v>0</v>
      </c>
      <c r="F22" s="210">
        <f t="shared" si="2"/>
        <v>0</v>
      </c>
      <c r="G22" s="210">
        <f t="shared" si="2"/>
        <v>0</v>
      </c>
      <c r="H22" s="210">
        <f t="shared" si="2"/>
        <v>0</v>
      </c>
      <c r="I22" s="210">
        <f t="shared" si="2"/>
        <v>3060000</v>
      </c>
      <c r="J22" s="210"/>
      <c r="K22" s="210">
        <f t="shared" ref="K22:T22" si="3">SUM(K23:K27)</f>
        <v>0</v>
      </c>
      <c r="L22" s="210">
        <f t="shared" si="3"/>
        <v>0</v>
      </c>
      <c r="M22" s="210">
        <f t="shared" si="3"/>
        <v>0</v>
      </c>
      <c r="N22" s="210">
        <f t="shared" si="3"/>
        <v>0</v>
      </c>
      <c r="O22" s="210">
        <f t="shared" si="3"/>
        <v>0</v>
      </c>
      <c r="P22" s="210">
        <f t="shared" si="3"/>
        <v>0</v>
      </c>
      <c r="Q22" s="210">
        <f t="shared" si="3"/>
        <v>0</v>
      </c>
      <c r="R22" s="210">
        <f t="shared" si="3"/>
        <v>0</v>
      </c>
      <c r="S22" s="210">
        <f t="shared" si="3"/>
        <v>642723</v>
      </c>
      <c r="T22" s="210">
        <f t="shared" si="3"/>
        <v>0</v>
      </c>
      <c r="U22" s="210"/>
      <c r="V22" s="210">
        <f>SUM(V23:V27)</f>
        <v>2986784</v>
      </c>
      <c r="W22" s="210">
        <f>SUM(W23:W27)</f>
        <v>0</v>
      </c>
      <c r="X22" s="210">
        <f>SUM(X23:X27)</f>
        <v>0</v>
      </c>
      <c r="Y22" s="210">
        <f>SUM(Y23:Y27)</f>
        <v>0</v>
      </c>
    </row>
    <row r="23" spans="1:25" ht="15" customHeight="1" x14ac:dyDescent="0.25">
      <c r="B23" s="198" t="s">
        <v>255</v>
      </c>
      <c r="C23" s="211">
        <f>SUM(D23:Y23)</f>
        <v>4608960</v>
      </c>
      <c r="D23" s="196">
        <f>'Kormányzati funkciók szerinti b'!C14</f>
        <v>4608960</v>
      </c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</row>
    <row r="24" spans="1:25" ht="15" customHeight="1" x14ac:dyDescent="0.25">
      <c r="B24" s="198" t="s">
        <v>256</v>
      </c>
      <c r="C24" s="211">
        <f>SUM(D24:Y24)</f>
        <v>0</v>
      </c>
      <c r="D24" s="196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</row>
    <row r="25" spans="1:25" ht="15" customHeight="1" x14ac:dyDescent="0.25">
      <c r="B25" s="198" t="s">
        <v>257</v>
      </c>
      <c r="C25" s="211">
        <f>SUM(D25:Y25)</f>
        <v>6523840</v>
      </c>
      <c r="D25" s="196"/>
      <c r="E25" s="197"/>
      <c r="F25" s="197"/>
      <c r="G25" s="197"/>
      <c r="H25" s="197"/>
      <c r="I25" s="197">
        <f>'Kormányzati funkciók szerinti b'!C71</f>
        <v>3060000</v>
      </c>
      <c r="J25" s="197"/>
      <c r="K25" s="197"/>
      <c r="L25" s="197"/>
      <c r="M25" s="197"/>
      <c r="N25" s="197"/>
      <c r="O25" s="197"/>
      <c r="P25" s="197"/>
      <c r="Q25" s="197"/>
      <c r="R25" s="197"/>
      <c r="S25" s="197">
        <f>'Kormányzati funkciók szerinti b'!C156</f>
        <v>626056</v>
      </c>
      <c r="T25" s="197"/>
      <c r="U25" s="197"/>
      <c r="V25" s="197">
        <f>'Kormányzati funkciók szerinti b'!C180</f>
        <v>2837784</v>
      </c>
      <c r="W25" s="197"/>
      <c r="X25" s="197"/>
      <c r="Y25" s="197"/>
    </row>
    <row r="26" spans="1:25" ht="15" customHeight="1" x14ac:dyDescent="0.25">
      <c r="B26" s="198" t="s">
        <v>199</v>
      </c>
      <c r="C26" s="211">
        <f>SUM(D26:Y26)</f>
        <v>165667</v>
      </c>
      <c r="D26" s="196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>
        <v>16667</v>
      </c>
      <c r="T26" s="197"/>
      <c r="U26" s="197"/>
      <c r="V26" s="197">
        <v>149000</v>
      </c>
      <c r="W26" s="197"/>
      <c r="X26" s="197"/>
      <c r="Y26" s="197"/>
    </row>
    <row r="27" spans="1:25" x14ac:dyDescent="0.25">
      <c r="B27" s="198"/>
      <c r="C27" s="211">
        <f>SUM(D27:Y27)</f>
        <v>0</v>
      </c>
      <c r="D27" s="196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</row>
    <row r="28" spans="1:25" ht="15" customHeight="1" x14ac:dyDescent="0.25">
      <c r="B28" s="212" t="s">
        <v>258</v>
      </c>
      <c r="C28" s="213">
        <f>SUM(C29)</f>
        <v>1505244</v>
      </c>
      <c r="D28" s="214">
        <f t="shared" ref="D28:Y28" si="4">SUM(D29:D29)</f>
        <v>706949</v>
      </c>
      <c r="E28" s="214">
        <f t="shared" si="4"/>
        <v>0</v>
      </c>
      <c r="F28" s="214">
        <f t="shared" si="4"/>
        <v>1500</v>
      </c>
      <c r="G28" s="214">
        <f t="shared" si="4"/>
        <v>0</v>
      </c>
      <c r="H28" s="214">
        <f t="shared" si="4"/>
        <v>0</v>
      </c>
      <c r="I28" s="214">
        <f t="shared" si="4"/>
        <v>237168</v>
      </c>
      <c r="J28" s="214"/>
      <c r="K28" s="214">
        <f t="shared" si="4"/>
        <v>0</v>
      </c>
      <c r="L28" s="214">
        <f t="shared" si="4"/>
        <v>0</v>
      </c>
      <c r="M28" s="214">
        <f t="shared" si="4"/>
        <v>0</v>
      </c>
      <c r="N28" s="214">
        <f t="shared" si="4"/>
        <v>0</v>
      </c>
      <c r="O28" s="214">
        <f t="shared" si="4"/>
        <v>0</v>
      </c>
      <c r="P28" s="214">
        <f t="shared" si="4"/>
        <v>0</v>
      </c>
      <c r="Q28" s="214">
        <f t="shared" si="4"/>
        <v>0</v>
      </c>
      <c r="R28" s="214">
        <f t="shared" si="4"/>
        <v>0</v>
      </c>
      <c r="S28" s="214">
        <f t="shared" si="4"/>
        <v>97420</v>
      </c>
      <c r="T28" s="214">
        <f t="shared" si="4"/>
        <v>0</v>
      </c>
      <c r="U28" s="214"/>
      <c r="V28" s="214">
        <f t="shared" si="4"/>
        <v>462207</v>
      </c>
      <c r="W28" s="214">
        <f t="shared" si="4"/>
        <v>0</v>
      </c>
      <c r="X28" s="214">
        <f t="shared" si="4"/>
        <v>0</v>
      </c>
      <c r="Y28" s="214">
        <f t="shared" si="4"/>
        <v>0</v>
      </c>
    </row>
    <row r="29" spans="1:25" ht="31.15" customHeight="1" x14ac:dyDescent="0.25">
      <c r="B29" s="198" t="s">
        <v>259</v>
      </c>
      <c r="C29" s="211">
        <f>SUM(D29:Y29)</f>
        <v>1505244</v>
      </c>
      <c r="D29" s="196">
        <f>'Kormányzati funkciók szerinti b'!C16</f>
        <v>706949</v>
      </c>
      <c r="E29" s="197"/>
      <c r="F29" s="197">
        <f>'Kormányzati funkciók szerinti b'!C39</f>
        <v>1500</v>
      </c>
      <c r="G29" s="197"/>
      <c r="H29" s="197"/>
      <c r="I29" s="197">
        <f>'Kormányzati funkciók szerinti b'!C72</f>
        <v>237168</v>
      </c>
      <c r="J29" s="197"/>
      <c r="K29" s="197"/>
      <c r="L29" s="197"/>
      <c r="M29" s="197"/>
      <c r="N29" s="197"/>
      <c r="O29" s="197"/>
      <c r="P29" s="197"/>
      <c r="Q29" s="197"/>
      <c r="R29" s="197"/>
      <c r="S29" s="197">
        <f>'Kormányzati funkciók szerinti b'!C158</f>
        <v>97420</v>
      </c>
      <c r="T29" s="197"/>
      <c r="U29" s="197"/>
      <c r="V29" s="197">
        <f>'Kormányzati funkciók szerinti b'!C183</f>
        <v>462207</v>
      </c>
      <c r="W29" s="197"/>
      <c r="X29" s="197"/>
      <c r="Y29" s="197"/>
    </row>
    <row r="30" spans="1:25" ht="15" customHeight="1" x14ac:dyDescent="0.25">
      <c r="B30" s="212" t="s">
        <v>260</v>
      </c>
      <c r="C30" s="215">
        <f>SUM(C31:C62)</f>
        <v>27880784</v>
      </c>
      <c r="D30" s="214">
        <f>SUM(D31:D62)</f>
        <v>1012000</v>
      </c>
      <c r="E30" s="214">
        <f t="shared" ref="E30:Y30" si="5">SUM(E31:E62)</f>
        <v>2050</v>
      </c>
      <c r="F30" s="214">
        <f t="shared" si="5"/>
        <v>372757</v>
      </c>
      <c r="G30" s="214">
        <f t="shared" si="5"/>
        <v>906173</v>
      </c>
      <c r="H30" s="214">
        <f t="shared" si="5"/>
        <v>44140</v>
      </c>
      <c r="I30" s="214">
        <f t="shared" si="5"/>
        <v>0</v>
      </c>
      <c r="J30" s="214">
        <f t="shared" si="5"/>
        <v>4189462</v>
      </c>
      <c r="K30" s="214">
        <f t="shared" si="5"/>
        <v>15200</v>
      </c>
      <c r="L30" s="214">
        <f t="shared" si="5"/>
        <v>903275</v>
      </c>
      <c r="M30" s="214">
        <f t="shared" si="5"/>
        <v>7520675</v>
      </c>
      <c r="N30" s="214">
        <f t="shared" si="5"/>
        <v>4600</v>
      </c>
      <c r="O30" s="214">
        <f t="shared" si="5"/>
        <v>277500</v>
      </c>
      <c r="P30" s="214">
        <f t="shared" si="5"/>
        <v>6928000</v>
      </c>
      <c r="Q30" s="214">
        <f t="shared" si="5"/>
        <v>20000</v>
      </c>
      <c r="R30" s="214">
        <f t="shared" si="5"/>
        <v>74000</v>
      </c>
      <c r="S30" s="214">
        <f t="shared" si="5"/>
        <v>286270</v>
      </c>
      <c r="T30" s="214">
        <f t="shared" si="5"/>
        <v>50000</v>
      </c>
      <c r="U30" s="214">
        <f t="shared" si="5"/>
        <v>20000</v>
      </c>
      <c r="V30" s="214">
        <f t="shared" si="5"/>
        <v>1440453</v>
      </c>
      <c r="W30" s="214">
        <f t="shared" si="5"/>
        <v>3185000</v>
      </c>
      <c r="X30" s="214">
        <f t="shared" si="5"/>
        <v>0</v>
      </c>
      <c r="Y30" s="214">
        <f t="shared" si="5"/>
        <v>629229</v>
      </c>
    </row>
    <row r="31" spans="1:25" ht="15" customHeight="1" x14ac:dyDescent="0.25">
      <c r="A31" s="188" t="s">
        <v>156</v>
      </c>
      <c r="B31" s="198" t="s">
        <v>155</v>
      </c>
      <c r="C31" s="215">
        <f t="shared" ref="C31:C51" si="6">SUM(D31:Y31)</f>
        <v>2179020</v>
      </c>
      <c r="D31" s="216">
        <f>'Kormányzati funkciók szerinti b'!C19</f>
        <v>180000</v>
      </c>
      <c r="E31" s="197"/>
      <c r="F31" s="197"/>
      <c r="G31" s="197"/>
      <c r="H31" s="197"/>
      <c r="I31" s="197"/>
      <c r="J31" s="197"/>
      <c r="K31" s="197"/>
      <c r="L31" s="197">
        <f>'Kormányzati funkciók szerinti b'!C93</f>
        <v>599020</v>
      </c>
      <c r="M31" s="197"/>
      <c r="N31" s="197"/>
      <c r="O31" s="197"/>
      <c r="P31" s="197">
        <f>'Kormányzati funkciók szerinti b'!C132</f>
        <v>600000</v>
      </c>
      <c r="Q31" s="197"/>
      <c r="R31" s="197"/>
      <c r="S31" s="197"/>
      <c r="T31" s="197"/>
      <c r="U31" s="197"/>
      <c r="V31" s="197">
        <f>'Kormányzati funkciók szerinti b'!C185</f>
        <v>800000</v>
      </c>
      <c r="W31" s="197"/>
      <c r="X31" s="197"/>
      <c r="Y31" s="197"/>
    </row>
    <row r="32" spans="1:25" ht="15" customHeight="1" x14ac:dyDescent="0.25">
      <c r="B32" s="198" t="s">
        <v>261</v>
      </c>
      <c r="C32" s="215">
        <f t="shared" si="6"/>
        <v>0</v>
      </c>
      <c r="D32" s="216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</row>
    <row r="33" spans="1:25" ht="21" customHeight="1" x14ac:dyDescent="0.25">
      <c r="B33" s="198" t="s">
        <v>192</v>
      </c>
      <c r="C33" s="215">
        <f t="shared" si="6"/>
        <v>150000</v>
      </c>
      <c r="D33" s="216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>
        <f>'Kormányzati funkciók szerinti b'!C131</f>
        <v>150000</v>
      </c>
      <c r="Q33" s="197"/>
      <c r="R33" s="197"/>
      <c r="S33" s="197"/>
      <c r="T33" s="197"/>
      <c r="U33" s="197"/>
      <c r="V33" s="197"/>
      <c r="W33" s="197"/>
      <c r="X33" s="197"/>
      <c r="Y33" s="197"/>
    </row>
    <row r="34" spans="1:25" ht="21" customHeight="1" x14ac:dyDescent="0.25">
      <c r="B34" s="198" t="s">
        <v>262</v>
      </c>
      <c r="C34" s="215">
        <f t="shared" si="6"/>
        <v>25000</v>
      </c>
      <c r="D34" s="216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>
        <f>'Kormányzati funkciók szerinti b'!C186</f>
        <v>25000</v>
      </c>
      <c r="W34" s="197"/>
      <c r="X34" s="197"/>
      <c r="Y34" s="197"/>
    </row>
    <row r="35" spans="1:25" ht="30" x14ac:dyDescent="0.25">
      <c r="A35" s="188" t="s">
        <v>128</v>
      </c>
      <c r="B35" s="198" t="s">
        <v>159</v>
      </c>
      <c r="C35" s="215">
        <f t="shared" si="6"/>
        <v>112000</v>
      </c>
      <c r="D35" s="216">
        <f>'Kormányzati funkciók szerinti b'!C21</f>
        <v>96000</v>
      </c>
      <c r="E35" s="197"/>
      <c r="F35" s="197">
        <f>'Kormányzati funkciók szerinti b'!C42</f>
        <v>16000</v>
      </c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</row>
    <row r="36" spans="1:25" ht="24" customHeight="1" x14ac:dyDescent="0.25">
      <c r="B36" s="198" t="s">
        <v>368</v>
      </c>
      <c r="C36" s="215">
        <f t="shared" si="6"/>
        <v>134880</v>
      </c>
      <c r="D36" s="196">
        <f>'Kormányzati funkciók szerinti b'!C20</f>
        <v>60000</v>
      </c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>
        <f>'Kormányzati funkciók szerinti b'!C161</f>
        <v>74880</v>
      </c>
      <c r="T36" s="196"/>
      <c r="U36" s="196"/>
      <c r="V36" s="196"/>
      <c r="W36" s="196"/>
      <c r="X36" s="196"/>
      <c r="Y36" s="196"/>
    </row>
    <row r="37" spans="1:25" x14ac:dyDescent="0.25">
      <c r="B37" s="198" t="s">
        <v>264</v>
      </c>
      <c r="C37" s="215">
        <f t="shared" si="6"/>
        <v>0</v>
      </c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</row>
    <row r="38" spans="1:25" ht="15" customHeight="1" x14ac:dyDescent="0.25">
      <c r="A38" s="133" t="s">
        <v>124</v>
      </c>
      <c r="B38" s="198" t="s">
        <v>265</v>
      </c>
      <c r="C38" s="215">
        <f t="shared" si="6"/>
        <v>391150</v>
      </c>
      <c r="D38" s="196"/>
      <c r="E38" s="196">
        <f>'Kormányzati funkciók szerinti b'!C31</f>
        <v>1550</v>
      </c>
      <c r="F38" s="196">
        <f>'Kormányzati funkciók szerinti b'!C43</f>
        <v>120000</v>
      </c>
      <c r="G38" s="196"/>
      <c r="H38" s="196"/>
      <c r="I38" s="196"/>
      <c r="J38" s="196"/>
      <c r="K38" s="196"/>
      <c r="L38" s="196"/>
      <c r="M38" s="196"/>
      <c r="N38" s="196">
        <f>'Kormányzati funkciók szerinti b'!C109</f>
        <v>3600</v>
      </c>
      <c r="O38" s="196">
        <f>'Kormányzati funkciók szerinti b'!C115</f>
        <v>183000</v>
      </c>
      <c r="P38" s="196"/>
      <c r="Q38" s="196"/>
      <c r="R38" s="196">
        <f>'Kormányzati funkciók szerinti b'!C144</f>
        <v>43000</v>
      </c>
      <c r="S38" s="196">
        <f>'Kormányzati funkciók szerinti b'!C162</f>
        <v>40000</v>
      </c>
      <c r="T38" s="196"/>
      <c r="U38" s="196"/>
      <c r="V38" s="196"/>
      <c r="W38" s="196"/>
      <c r="X38" s="196"/>
      <c r="Y38" s="196"/>
    </row>
    <row r="39" spans="1:25" ht="30" customHeight="1" x14ac:dyDescent="0.25">
      <c r="B39" s="198" t="s">
        <v>172</v>
      </c>
      <c r="C39" s="215">
        <f t="shared" si="6"/>
        <v>105500</v>
      </c>
      <c r="D39" s="196"/>
      <c r="E39" s="197"/>
      <c r="F39" s="197">
        <f>'Kormányzati funkciók szerinti b'!C44</f>
        <v>25000</v>
      </c>
      <c r="G39" s="197"/>
      <c r="H39" s="197"/>
      <c r="I39" s="197"/>
      <c r="J39" s="197"/>
      <c r="K39" s="197"/>
      <c r="L39" s="197"/>
      <c r="M39" s="197"/>
      <c r="N39" s="197"/>
      <c r="O39" s="197">
        <f>'Kormányzati funkciók szerinti b'!C116</f>
        <v>27500</v>
      </c>
      <c r="P39" s="197"/>
      <c r="Q39" s="197"/>
      <c r="R39" s="197">
        <f>'Kormányzati funkciók szerinti b'!C145</f>
        <v>1000</v>
      </c>
      <c r="S39" s="197">
        <f>'Kormányzati funkciók szerinti b'!C163</f>
        <v>2000</v>
      </c>
      <c r="T39" s="197"/>
      <c r="U39" s="197"/>
      <c r="V39" s="197">
        <f>'Kormányzati funkciók szerinti b'!C187</f>
        <v>50000</v>
      </c>
      <c r="W39" s="197"/>
      <c r="X39" s="197"/>
      <c r="Y39" s="197"/>
    </row>
    <row r="40" spans="1:25" ht="45" customHeight="1" x14ac:dyDescent="0.25">
      <c r="A40" s="188" t="s">
        <v>127</v>
      </c>
      <c r="B40" s="198" t="s">
        <v>266</v>
      </c>
      <c r="C40" s="215">
        <f t="shared" si="6"/>
        <v>557000</v>
      </c>
      <c r="D40" s="196">
        <f>'Kormányzati funkciók szerinti b'!C23</f>
        <v>211000</v>
      </c>
      <c r="E40" s="197"/>
      <c r="F40" s="197">
        <f>'Kormányzati funkciók szerinti b'!C45</f>
        <v>60000</v>
      </c>
      <c r="G40" s="197"/>
      <c r="H40" s="197"/>
      <c r="I40" s="197"/>
      <c r="J40" s="197"/>
      <c r="K40" s="197">
        <f>'Kormányzati funkciók szerinti b'!C84</f>
        <v>12000</v>
      </c>
      <c r="L40" s="197">
        <f>'Kormányzati funkciók szerinti b'!C94</f>
        <v>100000</v>
      </c>
      <c r="M40" s="197"/>
      <c r="N40" s="197"/>
      <c r="O40" s="197">
        <f>'Kormányzati funkciók szerinti b'!C117</f>
        <v>9000</v>
      </c>
      <c r="P40" s="197">
        <f>'Kormányzati funkciók szerinti b'!C133</f>
        <v>100000</v>
      </c>
      <c r="Q40" s="197"/>
      <c r="R40" s="197">
        <f>'Kormányzati funkciók szerinti b'!C146</f>
        <v>15000</v>
      </c>
      <c r="S40" s="197"/>
      <c r="T40" s="197">
        <f>'Kormányzati funkciók szerinti b'!C169</f>
        <v>50000</v>
      </c>
      <c r="U40" s="197"/>
      <c r="V40" s="197"/>
      <c r="W40" s="197"/>
      <c r="X40" s="197"/>
      <c r="Y40" s="197"/>
    </row>
    <row r="41" spans="1:25" x14ac:dyDescent="0.25">
      <c r="A41" s="218" t="s">
        <v>211</v>
      </c>
      <c r="B41" s="198" t="s">
        <v>213</v>
      </c>
      <c r="C41" s="215">
        <f t="shared" si="6"/>
        <v>14829</v>
      </c>
      <c r="D41" s="196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220"/>
      <c r="X41" s="197"/>
      <c r="Y41" s="197">
        <f>'Kormányzati funkciók szerinti b'!C212</f>
        <v>14829</v>
      </c>
    </row>
    <row r="42" spans="1:25" x14ac:dyDescent="0.25">
      <c r="A42" s="218" t="s">
        <v>212</v>
      </c>
      <c r="B42" s="198" t="s">
        <v>287</v>
      </c>
      <c r="C42" s="215">
        <f t="shared" si="6"/>
        <v>614400</v>
      </c>
      <c r="D42" s="196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88"/>
      <c r="X42" s="197"/>
      <c r="Y42" s="197">
        <f>'Kormányzati funkciók szerinti b'!C213</f>
        <v>614400</v>
      </c>
    </row>
    <row r="43" spans="1:25" ht="15" customHeight="1" x14ac:dyDescent="0.25">
      <c r="A43" s="188" t="s">
        <v>160</v>
      </c>
      <c r="B43" s="198" t="s">
        <v>267</v>
      </c>
      <c r="C43" s="215">
        <f t="shared" si="6"/>
        <v>250000</v>
      </c>
      <c r="D43" s="196">
        <f>'Kormányzati funkciók szerinti b'!C22</f>
        <v>250000</v>
      </c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</row>
    <row r="44" spans="1:25" ht="15" customHeight="1" x14ac:dyDescent="0.25">
      <c r="B44" s="198" t="s">
        <v>268</v>
      </c>
      <c r="C44" s="215">
        <f t="shared" si="6"/>
        <v>0</v>
      </c>
      <c r="D44" s="196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</row>
    <row r="45" spans="1:25" ht="15" customHeight="1" x14ac:dyDescent="0.25">
      <c r="B45" s="198" t="s">
        <v>269</v>
      </c>
      <c r="C45" s="215">
        <f t="shared" si="6"/>
        <v>0</v>
      </c>
      <c r="D45" s="196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</row>
    <row r="46" spans="1:25" ht="15" customHeight="1" x14ac:dyDescent="0.25">
      <c r="B46" s="198" t="s">
        <v>270</v>
      </c>
      <c r="C46" s="215">
        <f t="shared" si="6"/>
        <v>377960</v>
      </c>
      <c r="D46" s="196"/>
      <c r="E46" s="197"/>
      <c r="F46" s="197">
        <f>'Kormányzati funkciók szerinti b'!C46</f>
        <v>113757</v>
      </c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>
        <f>'Kormányzati funkciók szerinti b'!C188</f>
        <v>264203</v>
      </c>
      <c r="W46" s="197"/>
      <c r="X46" s="197"/>
      <c r="Y46" s="197"/>
    </row>
    <row r="47" spans="1:25" ht="15" customHeight="1" x14ac:dyDescent="0.25">
      <c r="A47" s="218" t="s">
        <v>226</v>
      </c>
      <c r="B47" s="198" t="s">
        <v>283</v>
      </c>
      <c r="C47" s="215">
        <f t="shared" si="6"/>
        <v>65000</v>
      </c>
      <c r="D47" s="196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>
        <f>'Kormányzati funkciók szerinti b'!C190</f>
        <v>65000</v>
      </c>
      <c r="W47" s="197"/>
      <c r="X47" s="197"/>
      <c r="Y47" s="197"/>
    </row>
    <row r="48" spans="1:25" ht="41.25" customHeight="1" x14ac:dyDescent="0.25">
      <c r="A48" s="188" t="s">
        <v>125</v>
      </c>
      <c r="B48" s="198" t="s">
        <v>271</v>
      </c>
      <c r="C48" s="215">
        <f t="shared" si="6"/>
        <v>1012705</v>
      </c>
      <c r="D48" s="216">
        <f>'Kormányzati funkciók szerinti b'!C24</f>
        <v>165000</v>
      </c>
      <c r="E48" s="197">
        <f>'Kormányzati funkciók szerinti b'!C32</f>
        <v>500</v>
      </c>
      <c r="F48" s="197">
        <f>'Kormányzati funkciók szerinti b'!C47</f>
        <v>38000</v>
      </c>
      <c r="G48" s="197"/>
      <c r="H48" s="197"/>
      <c r="I48" s="197"/>
      <c r="J48" s="197"/>
      <c r="K48" s="197">
        <f>'Kormányzati funkciók szerinti b'!C85</f>
        <v>3200</v>
      </c>
      <c r="L48" s="197">
        <f>'Kormányzati funkciók szerinti b'!C95</f>
        <v>204255</v>
      </c>
      <c r="M48" s="197"/>
      <c r="N48" s="197">
        <f>'Kormányzati funkciók szerinti b'!C110</f>
        <v>1000</v>
      </c>
      <c r="O48" s="197">
        <f>'Kormányzati funkciók szerinti b'!C118</f>
        <v>58000</v>
      </c>
      <c r="P48" s="197">
        <f>'Kormányzati funkciók szerinti b'!C134</f>
        <v>278000</v>
      </c>
      <c r="Q48" s="197"/>
      <c r="R48" s="197">
        <f>'Kormányzati funkciók szerinti b'!C147</f>
        <v>15000</v>
      </c>
      <c r="S48" s="197">
        <f>'Kormányzati funkciók szerinti b'!C164</f>
        <v>13500</v>
      </c>
      <c r="T48" s="197"/>
      <c r="U48" s="197"/>
      <c r="V48" s="197">
        <f>'Kormányzati funkciók szerinti b'!C189</f>
        <v>236250</v>
      </c>
      <c r="W48" s="197"/>
      <c r="X48" s="197"/>
      <c r="Y48" s="197"/>
    </row>
    <row r="49" spans="1:25" ht="15" customHeight="1" x14ac:dyDescent="0.25">
      <c r="A49" s="188" t="s">
        <v>164</v>
      </c>
      <c r="B49" s="198" t="s">
        <v>165</v>
      </c>
      <c r="C49" s="215">
        <f t="shared" si="6"/>
        <v>50000</v>
      </c>
      <c r="D49" s="196">
        <f>'Kormányzati funkciók szerinti b'!C25</f>
        <v>50000</v>
      </c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</row>
    <row r="50" spans="1:25" ht="21" customHeight="1" x14ac:dyDescent="0.25">
      <c r="A50" s="218" t="s">
        <v>281</v>
      </c>
      <c r="B50" s="198" t="s">
        <v>373</v>
      </c>
      <c r="C50" s="215">
        <f t="shared" si="6"/>
        <v>3331800</v>
      </c>
      <c r="D50" s="196"/>
      <c r="E50" s="197"/>
      <c r="F50" s="197"/>
      <c r="G50" s="197"/>
      <c r="H50" s="197"/>
      <c r="I50" s="197"/>
      <c r="J50" s="197"/>
      <c r="K50" s="197"/>
      <c r="L50" s="197"/>
      <c r="M50" s="197">
        <f>'Kormányzati funkciók szerinti b'!C101+'Kormányzati funkciók szerinti b'!C102</f>
        <v>3331800</v>
      </c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</row>
    <row r="51" spans="1:25" ht="21" customHeight="1" x14ac:dyDescent="0.25">
      <c r="A51" s="218" t="s">
        <v>281</v>
      </c>
      <c r="B51" s="198" t="s">
        <v>374</v>
      </c>
      <c r="C51" s="215">
        <f t="shared" si="6"/>
        <v>4188875</v>
      </c>
      <c r="D51" s="196"/>
      <c r="E51" s="197"/>
      <c r="F51" s="197"/>
      <c r="G51" s="197"/>
      <c r="H51" s="197"/>
      <c r="I51" s="197"/>
      <c r="J51" s="197"/>
      <c r="K51" s="197"/>
      <c r="L51" s="197"/>
      <c r="M51" s="197">
        <f>'Kormányzati funkciók szerinti b'!C103+'Kormányzati funkciók szerinti b'!C104</f>
        <v>4188875</v>
      </c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</row>
    <row r="52" spans="1:25" ht="19.149999999999999" customHeight="1" x14ac:dyDescent="0.25">
      <c r="A52" s="218"/>
      <c r="B52" s="198" t="s">
        <v>376</v>
      </c>
      <c r="C52" s="215">
        <f t="shared" ref="C52:C55" si="7">SUM(D52:Y52)</f>
        <v>800000</v>
      </c>
      <c r="D52" s="196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>
        <f>'Kormányzati funkciók szerinti b'!C126+'Kormányzati funkciók szerinti b'!C127</f>
        <v>800000</v>
      </c>
      <c r="Q52" s="197"/>
      <c r="R52" s="197"/>
      <c r="S52" s="197"/>
      <c r="T52" s="197"/>
      <c r="U52" s="197"/>
      <c r="V52" s="197"/>
      <c r="W52" s="197"/>
      <c r="X52" s="197"/>
      <c r="Y52" s="197"/>
    </row>
    <row r="53" spans="1:25" ht="19.149999999999999" customHeight="1" x14ac:dyDescent="0.25">
      <c r="A53" s="218"/>
      <c r="B53" s="198" t="s">
        <v>377</v>
      </c>
      <c r="C53" s="215">
        <f t="shared" si="7"/>
        <v>155890</v>
      </c>
      <c r="D53" s="196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>
        <f>'Kormányzati funkciók szerinti b'!C153+'Kormányzati funkciók szerinti b'!C154</f>
        <v>155890</v>
      </c>
      <c r="T53" s="197"/>
      <c r="U53" s="197"/>
      <c r="V53" s="197"/>
      <c r="W53" s="197"/>
      <c r="X53" s="197"/>
      <c r="Y53" s="197"/>
    </row>
    <row r="54" spans="1:25" ht="23.45" customHeight="1" x14ac:dyDescent="0.25">
      <c r="A54" s="218"/>
      <c r="B54" s="198" t="s">
        <v>360</v>
      </c>
      <c r="C54" s="215">
        <f t="shared" si="7"/>
        <v>5000000</v>
      </c>
      <c r="D54" s="196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>
        <v>5000000</v>
      </c>
      <c r="Q54" s="197"/>
      <c r="R54" s="197"/>
      <c r="S54" s="197"/>
      <c r="T54" s="197"/>
      <c r="U54" s="197"/>
      <c r="V54" s="197"/>
      <c r="W54" s="197"/>
      <c r="X54" s="197"/>
      <c r="Y54" s="197"/>
    </row>
    <row r="55" spans="1:25" ht="23.45" customHeight="1" x14ac:dyDescent="0.25">
      <c r="A55" s="218"/>
      <c r="B55" s="198" t="s">
        <v>361</v>
      </c>
      <c r="C55" s="215">
        <f t="shared" si="7"/>
        <v>4189462</v>
      </c>
      <c r="D55" s="196"/>
      <c r="E55" s="197"/>
      <c r="F55" s="197"/>
      <c r="G55" s="197"/>
      <c r="H55" s="197"/>
      <c r="I55" s="197"/>
      <c r="J55" s="197">
        <f>'Kormányzati funkciók szerinti b'!C78+'Kormányzati funkciók szerinti b'!C79</f>
        <v>4189462</v>
      </c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</row>
    <row r="56" spans="1:25" ht="15" customHeight="1" x14ac:dyDescent="0.25">
      <c r="A56" s="218" t="s">
        <v>113</v>
      </c>
      <c r="B56" s="198" t="s">
        <v>279</v>
      </c>
      <c r="C56" s="215">
        <f t="shared" ref="C56:C62" si="8">SUM(D56:Y56)</f>
        <v>15000</v>
      </c>
      <c r="D56" s="196"/>
      <c r="E56" s="197"/>
      <c r="F56" s="197"/>
      <c r="G56" s="197"/>
      <c r="H56" s="197">
        <f>'Kormányzati funkciók szerinti b'!C63</f>
        <v>15000</v>
      </c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</row>
    <row r="57" spans="1:25" ht="15" customHeight="1" x14ac:dyDescent="0.25">
      <c r="B57" s="198" t="s">
        <v>272</v>
      </c>
      <c r="C57" s="215">
        <f t="shared" si="8"/>
        <v>0</v>
      </c>
      <c r="D57" s="196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</row>
    <row r="58" spans="1:25" ht="15" customHeight="1" x14ac:dyDescent="0.25">
      <c r="A58" s="218" t="s">
        <v>120</v>
      </c>
      <c r="B58" s="198" t="s">
        <v>282</v>
      </c>
      <c r="C58" s="215">
        <f t="shared" si="8"/>
        <v>20000</v>
      </c>
      <c r="D58" s="196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>
        <f>'Kormányzati funkciók szerinti b'!C139</f>
        <v>20000</v>
      </c>
      <c r="R58" s="197"/>
      <c r="S58" s="197"/>
      <c r="T58" s="197"/>
      <c r="U58" s="197"/>
      <c r="V58" s="197"/>
      <c r="W58" s="197"/>
      <c r="X58" s="197"/>
      <c r="Y58" s="197"/>
    </row>
    <row r="59" spans="1:25" ht="15" customHeight="1" x14ac:dyDescent="0.25">
      <c r="A59" s="218" t="s">
        <v>203</v>
      </c>
      <c r="B59" s="198" t="s">
        <v>285</v>
      </c>
      <c r="C59" s="215">
        <f t="shared" si="8"/>
        <v>3185000</v>
      </c>
      <c r="D59" s="196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>
        <f>'Kormányzati funkciók szerinti b'!C200</f>
        <v>3185000</v>
      </c>
      <c r="X59" s="197"/>
      <c r="Y59" s="197"/>
    </row>
    <row r="60" spans="1:25" ht="15" customHeight="1" x14ac:dyDescent="0.25">
      <c r="B60" s="198" t="s">
        <v>273</v>
      </c>
      <c r="C60" s="215">
        <f t="shared" si="8"/>
        <v>906173</v>
      </c>
      <c r="D60" s="196"/>
      <c r="E60" s="197"/>
      <c r="F60" s="197"/>
      <c r="G60" s="197">
        <f>'Kormányzati funkciók szerinti b'!C56</f>
        <v>906173</v>
      </c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</row>
    <row r="61" spans="1:25" ht="15" customHeight="1" x14ac:dyDescent="0.25">
      <c r="B61" s="198" t="s">
        <v>274</v>
      </c>
      <c r="C61" s="215">
        <f t="shared" si="8"/>
        <v>29140</v>
      </c>
      <c r="D61" s="196"/>
      <c r="E61" s="197"/>
      <c r="F61" s="197"/>
      <c r="G61" s="197"/>
      <c r="H61" s="197">
        <f>'Kormányzati funkciók szerinti b'!C64</f>
        <v>29140</v>
      </c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</row>
    <row r="62" spans="1:25" ht="15" customHeight="1" x14ac:dyDescent="0.25">
      <c r="B62" s="198" t="s">
        <v>372</v>
      </c>
      <c r="C62" s="215">
        <f t="shared" si="8"/>
        <v>20000</v>
      </c>
      <c r="D62" s="196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>
        <v>20000</v>
      </c>
      <c r="V62" s="197"/>
      <c r="W62" s="197"/>
      <c r="X62" s="197"/>
      <c r="Y62" s="197"/>
    </row>
    <row r="63" spans="1:25" ht="15.75" thickBot="1" x14ac:dyDescent="0.3">
      <c r="B63" s="200" t="s">
        <v>81</v>
      </c>
      <c r="C63" s="217">
        <f>C30+C28+C22</f>
        <v>40684495</v>
      </c>
      <c r="D63" s="202">
        <f t="shared" ref="D63:Y63" si="9">SUM(D22+D28+D30)</f>
        <v>6327909</v>
      </c>
      <c r="E63" s="202">
        <f t="shared" si="9"/>
        <v>2050</v>
      </c>
      <c r="F63" s="202">
        <f t="shared" si="9"/>
        <v>374257</v>
      </c>
      <c r="G63" s="202">
        <f t="shared" si="9"/>
        <v>906173</v>
      </c>
      <c r="H63" s="202">
        <f t="shared" si="9"/>
        <v>44140</v>
      </c>
      <c r="I63" s="202">
        <f t="shared" si="9"/>
        <v>3297168</v>
      </c>
      <c r="J63" s="202">
        <f t="shared" si="9"/>
        <v>4189462</v>
      </c>
      <c r="K63" s="202">
        <f t="shared" si="9"/>
        <v>15200</v>
      </c>
      <c r="L63" s="202">
        <f t="shared" si="9"/>
        <v>903275</v>
      </c>
      <c r="M63" s="202">
        <f t="shared" si="9"/>
        <v>7520675</v>
      </c>
      <c r="N63" s="202">
        <f t="shared" si="9"/>
        <v>4600</v>
      </c>
      <c r="O63" s="202">
        <f t="shared" si="9"/>
        <v>277500</v>
      </c>
      <c r="P63" s="202">
        <f t="shared" si="9"/>
        <v>6928000</v>
      </c>
      <c r="Q63" s="202">
        <f t="shared" si="9"/>
        <v>20000</v>
      </c>
      <c r="R63" s="202">
        <f t="shared" si="9"/>
        <v>74000</v>
      </c>
      <c r="S63" s="202">
        <f t="shared" si="9"/>
        <v>1026413</v>
      </c>
      <c r="T63" s="202">
        <f t="shared" si="9"/>
        <v>50000</v>
      </c>
      <c r="U63" s="202">
        <f t="shared" si="9"/>
        <v>20000</v>
      </c>
      <c r="V63" s="202">
        <f t="shared" si="9"/>
        <v>4889444</v>
      </c>
      <c r="W63" s="202">
        <f t="shared" si="9"/>
        <v>3185000</v>
      </c>
      <c r="X63" s="202">
        <f t="shared" si="9"/>
        <v>0</v>
      </c>
      <c r="Y63" s="202">
        <f t="shared" si="9"/>
        <v>629229</v>
      </c>
    </row>
    <row r="64" spans="1:25" ht="15.75" thickTop="1" x14ac:dyDescent="0.25"/>
  </sheetData>
  <mergeCells count="3">
    <mergeCell ref="B5:Y5"/>
    <mergeCell ref="B3:Y3"/>
    <mergeCell ref="B6:Y6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workbookViewId="0">
      <selection activeCell="D17" sqref="D17"/>
    </sheetView>
  </sheetViews>
  <sheetFormatPr defaultColWidth="8.85546875" defaultRowHeight="15" x14ac:dyDescent="0.2"/>
  <cols>
    <col min="1" max="1" width="16.140625" style="115" bestFit="1" customWidth="1"/>
    <col min="2" max="2" width="17.7109375" style="115" bestFit="1" customWidth="1"/>
    <col min="3" max="3" width="22.42578125" style="115" bestFit="1" customWidth="1"/>
    <col min="4" max="4" width="67.7109375" style="115" bestFit="1" customWidth="1"/>
    <col min="5" max="5" width="13" style="115" customWidth="1"/>
    <col min="6" max="6" width="13.28515625" style="118" bestFit="1" customWidth="1"/>
    <col min="7" max="7" width="6.28515625" style="118" bestFit="1" customWidth="1"/>
    <col min="8" max="8" width="12.140625" style="119" bestFit="1" customWidth="1"/>
    <col min="9" max="9" width="9.7109375" style="119" bestFit="1" customWidth="1"/>
    <col min="10" max="10" width="12.28515625" style="118" bestFit="1" customWidth="1"/>
    <col min="11" max="11" width="10.7109375" style="115" bestFit="1" customWidth="1"/>
    <col min="12" max="16384" width="8.85546875" style="115"/>
  </cols>
  <sheetData>
    <row r="1" spans="1:11" ht="19.899999999999999" customHeight="1" x14ac:dyDescent="0.2"/>
    <row r="2" spans="1:11" ht="19.899999999999999" customHeight="1" x14ac:dyDescent="0.2"/>
    <row r="3" spans="1:11" s="116" customFormat="1" ht="31.15" customHeight="1" x14ac:dyDescent="0.2">
      <c r="B3" s="116" t="s">
        <v>48</v>
      </c>
      <c r="C3" s="116" t="s">
        <v>132</v>
      </c>
      <c r="D3" s="116" t="s">
        <v>133</v>
      </c>
      <c r="E3" s="117" t="s">
        <v>134</v>
      </c>
      <c r="F3" s="113" t="s">
        <v>135</v>
      </c>
      <c r="G3" s="113"/>
      <c r="H3" s="114" t="s">
        <v>138</v>
      </c>
      <c r="I3" s="114" t="s">
        <v>98</v>
      </c>
      <c r="J3" s="113" t="s">
        <v>129</v>
      </c>
    </row>
    <row r="4" spans="1:11" ht="19.899999999999999" customHeight="1" x14ac:dyDescent="0.2">
      <c r="A4" s="146" t="s">
        <v>56</v>
      </c>
      <c r="B4" s="115" t="s">
        <v>60</v>
      </c>
      <c r="C4" s="115" t="s">
        <v>95</v>
      </c>
      <c r="D4" s="115" t="s">
        <v>94</v>
      </c>
      <c r="E4" s="115" t="s">
        <v>137</v>
      </c>
      <c r="F4" s="118">
        <v>17500</v>
      </c>
      <c r="G4" s="118">
        <v>12</v>
      </c>
      <c r="H4" s="119">
        <f>F4*G4</f>
        <v>210000</v>
      </c>
      <c r="I4" s="119">
        <f>H4*0.9*0.175</f>
        <v>33075</v>
      </c>
    </row>
    <row r="5" spans="1:11" ht="19.899999999999999" customHeight="1" x14ac:dyDescent="0.2">
      <c r="B5" s="115" t="s">
        <v>60</v>
      </c>
      <c r="C5" s="115" t="s">
        <v>97</v>
      </c>
      <c r="D5" s="115" t="s">
        <v>94</v>
      </c>
      <c r="E5" s="115" t="s">
        <v>137</v>
      </c>
      <c r="F5" s="118">
        <v>17500</v>
      </c>
      <c r="G5" s="118">
        <v>12</v>
      </c>
      <c r="H5" s="119">
        <f>F5*G5</f>
        <v>210000</v>
      </c>
      <c r="I5" s="119">
        <f>H5*0.9*0.175</f>
        <v>33075</v>
      </c>
    </row>
    <row r="6" spans="1:11" ht="19.899999999999999" customHeight="1" x14ac:dyDescent="0.2">
      <c r="B6" s="115" t="s">
        <v>60</v>
      </c>
      <c r="C6" s="115" t="s">
        <v>96</v>
      </c>
      <c r="D6" s="115" t="s">
        <v>139</v>
      </c>
      <c r="E6" s="115" t="s">
        <v>137</v>
      </c>
      <c r="F6" s="118">
        <v>344080</v>
      </c>
      <c r="G6" s="118">
        <v>12</v>
      </c>
      <c r="H6" s="119">
        <f t="shared" ref="H6:H17" si="0">F6*G6</f>
        <v>4128960</v>
      </c>
      <c r="I6" s="119">
        <f t="shared" ref="I6:I19" si="1">H6*0.175</f>
        <v>722568</v>
      </c>
    </row>
    <row r="7" spans="1:11" ht="19.899999999999999" customHeight="1" x14ac:dyDescent="0.2">
      <c r="B7" s="115" t="s">
        <v>60</v>
      </c>
      <c r="C7" s="115" t="s">
        <v>140</v>
      </c>
      <c r="J7" s="118">
        <v>10000</v>
      </c>
    </row>
    <row r="8" spans="1:11" ht="19.899999999999999" customHeight="1" x14ac:dyDescent="0.2">
      <c r="D8" s="115" t="s">
        <v>152</v>
      </c>
      <c r="H8" s="119">
        <f>SUM(H4:H7)</f>
        <v>4548960</v>
      </c>
      <c r="I8" s="119">
        <f t="shared" ref="I8:J8" si="2">SUM(I4:I7)</f>
        <v>788718</v>
      </c>
      <c r="J8" s="119">
        <f t="shared" si="2"/>
        <v>10000</v>
      </c>
      <c r="K8" s="136">
        <f>SUM(I8:J8)</f>
        <v>798718</v>
      </c>
    </row>
    <row r="9" spans="1:11" ht="19.899999999999999" customHeight="1" x14ac:dyDescent="0.2"/>
    <row r="10" spans="1:11" ht="19.899999999999999" customHeight="1" x14ac:dyDescent="0.2"/>
    <row r="11" spans="1:11" ht="19.899999999999999" customHeight="1" x14ac:dyDescent="0.2">
      <c r="A11" s="146" t="s">
        <v>141</v>
      </c>
      <c r="B11" s="115" t="s">
        <v>72</v>
      </c>
      <c r="C11" s="115" t="s">
        <v>95</v>
      </c>
      <c r="D11" s="115" t="s">
        <v>130</v>
      </c>
      <c r="E11" s="115" t="s">
        <v>136</v>
      </c>
      <c r="F11" s="118">
        <v>149000</v>
      </c>
      <c r="G11" s="118">
        <v>1</v>
      </c>
      <c r="H11" s="119">
        <f t="shared" si="0"/>
        <v>149000</v>
      </c>
      <c r="I11" s="119">
        <f t="shared" si="1"/>
        <v>26075</v>
      </c>
    </row>
    <row r="12" spans="1:11" ht="19.899999999999999" customHeight="1" x14ac:dyDescent="0.2">
      <c r="B12" s="115" t="s">
        <v>72</v>
      </c>
      <c r="C12" s="115" t="s">
        <v>95</v>
      </c>
      <c r="D12" s="115" t="s">
        <v>131</v>
      </c>
      <c r="E12" s="115" t="s">
        <v>136</v>
      </c>
      <c r="F12" s="118">
        <v>161000</v>
      </c>
      <c r="G12" s="118">
        <v>11</v>
      </c>
      <c r="H12" s="119">
        <f t="shared" si="0"/>
        <v>1771000</v>
      </c>
      <c r="I12" s="119">
        <f t="shared" si="1"/>
        <v>309925</v>
      </c>
    </row>
    <row r="13" spans="1:11" ht="19.899999999999999" customHeight="1" x14ac:dyDescent="0.2">
      <c r="B13" s="115" t="s">
        <v>72</v>
      </c>
      <c r="C13" s="115" t="s">
        <v>95</v>
      </c>
      <c r="D13" s="115" t="s">
        <v>142</v>
      </c>
      <c r="F13" s="118">
        <v>100000</v>
      </c>
      <c r="G13" s="118">
        <v>1</v>
      </c>
      <c r="H13" s="119">
        <f>F13*G13</f>
        <v>100000</v>
      </c>
      <c r="J13" s="118">
        <f>H13*0.325</f>
        <v>32500</v>
      </c>
    </row>
    <row r="14" spans="1:11" ht="19.899999999999999" customHeight="1" x14ac:dyDescent="0.2">
      <c r="B14" s="115" t="s">
        <v>72</v>
      </c>
      <c r="C14" s="115" t="s">
        <v>143</v>
      </c>
      <c r="F14" s="118">
        <v>400000</v>
      </c>
      <c r="G14" s="118">
        <v>1</v>
      </c>
      <c r="H14" s="119">
        <f t="shared" si="0"/>
        <v>400000</v>
      </c>
      <c r="I14" s="119">
        <f>H14*0.4071</f>
        <v>162840</v>
      </c>
    </row>
    <row r="15" spans="1:11" ht="19.899999999999999" customHeight="1" x14ac:dyDescent="0.2">
      <c r="B15" s="115" t="s">
        <v>72</v>
      </c>
      <c r="C15" s="115" t="s">
        <v>144</v>
      </c>
      <c r="D15" s="115" t="s">
        <v>93</v>
      </c>
      <c r="F15" s="118">
        <v>300000</v>
      </c>
      <c r="G15" s="118">
        <v>1</v>
      </c>
      <c r="H15" s="119">
        <f t="shared" si="0"/>
        <v>300000</v>
      </c>
      <c r="I15" s="119">
        <f>H15*0.9*0.175</f>
        <v>47250</v>
      </c>
    </row>
    <row r="16" spans="1:11" ht="19.899999999999999" customHeight="1" x14ac:dyDescent="0.2"/>
    <row r="17" spans="1:10" ht="19.899999999999999" customHeight="1" x14ac:dyDescent="0.2">
      <c r="A17" s="146" t="s">
        <v>145</v>
      </c>
      <c r="B17" s="115" t="s">
        <v>100</v>
      </c>
      <c r="D17" s="115" t="s">
        <v>92</v>
      </c>
      <c r="E17" s="115" t="s">
        <v>136</v>
      </c>
      <c r="F17" s="118">
        <v>978360</v>
      </c>
      <c r="G17" s="118">
        <v>1</v>
      </c>
      <c r="H17" s="119">
        <f t="shared" si="0"/>
        <v>978360</v>
      </c>
      <c r="I17" s="160">
        <f>H17*0.175/2</f>
        <v>85606.5</v>
      </c>
    </row>
    <row r="18" spans="1:10" ht="19.899999999999999" customHeight="1" x14ac:dyDescent="0.2"/>
    <row r="19" spans="1:10" ht="19.899999999999999" customHeight="1" x14ac:dyDescent="0.2">
      <c r="A19" s="146" t="s">
        <v>68</v>
      </c>
      <c r="B19" s="120" t="s">
        <v>65</v>
      </c>
      <c r="D19" s="115" t="s">
        <v>148</v>
      </c>
      <c r="E19" s="115" t="s">
        <v>136</v>
      </c>
      <c r="F19" s="118">
        <v>31000</v>
      </c>
      <c r="G19" s="118">
        <v>11</v>
      </c>
      <c r="H19" s="119">
        <f>F19*G19</f>
        <v>341000</v>
      </c>
      <c r="I19" s="119">
        <f t="shared" si="1"/>
        <v>59674.999999999993</v>
      </c>
    </row>
    <row r="20" spans="1:10" ht="19.899999999999999" customHeight="1" x14ac:dyDescent="0.2"/>
    <row r="21" spans="1:10" ht="19.899999999999999" customHeight="1" x14ac:dyDescent="0.2">
      <c r="A21" s="146" t="s">
        <v>146</v>
      </c>
      <c r="B21" s="120" t="s">
        <v>149</v>
      </c>
      <c r="D21" s="115" t="s">
        <v>147</v>
      </c>
      <c r="E21" s="115" t="s">
        <v>136</v>
      </c>
      <c r="F21" s="118">
        <v>161000</v>
      </c>
      <c r="G21" s="118">
        <v>6</v>
      </c>
      <c r="H21" s="119">
        <f>F21*G21</f>
        <v>966000</v>
      </c>
      <c r="I21" s="119">
        <f>H21*0.175</f>
        <v>169050</v>
      </c>
    </row>
    <row r="22" spans="1:10" ht="19.899999999999999" customHeight="1" x14ac:dyDescent="0.2">
      <c r="D22" s="115" t="s">
        <v>142</v>
      </c>
      <c r="F22" s="118">
        <v>100000</v>
      </c>
      <c r="G22" s="118">
        <v>1</v>
      </c>
      <c r="H22" s="119">
        <f>F22*G22</f>
        <v>100000</v>
      </c>
      <c r="J22" s="118">
        <f>H22*0.325</f>
        <v>32500</v>
      </c>
    </row>
    <row r="23" spans="1:10" ht="19.899999999999999" customHeight="1" x14ac:dyDescent="0.2"/>
    <row r="24" spans="1:10" ht="19.899999999999999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80" zoomScaleNormal="80" workbookViewId="0">
      <selection activeCell="F43" sqref="F43"/>
    </sheetView>
  </sheetViews>
  <sheetFormatPr defaultColWidth="9.140625" defaultRowHeight="15.75" x14ac:dyDescent="0.25"/>
  <cols>
    <col min="1" max="1" width="5.7109375" style="10" customWidth="1"/>
    <col min="2" max="2" width="12.140625" style="13" customWidth="1"/>
    <col min="3" max="3" width="9" style="13" bestFit="1" customWidth="1"/>
    <col min="4" max="4" width="4.42578125" style="10" customWidth="1"/>
    <col min="5" max="5" width="64.5703125" style="10" bestFit="1" customWidth="1"/>
    <col min="6" max="6" width="23.140625" style="14" customWidth="1"/>
    <col min="7" max="7" width="5.7109375" style="10" customWidth="1"/>
    <col min="8" max="9" width="9.140625" style="10"/>
    <col min="10" max="10" width="13.7109375" style="10" bestFit="1" customWidth="1"/>
    <col min="11" max="16384" width="9.140625" style="10"/>
  </cols>
  <sheetData>
    <row r="1" spans="1:10" x14ac:dyDescent="0.25">
      <c r="B1" s="47" t="s">
        <v>385</v>
      </c>
      <c r="C1" s="47"/>
    </row>
    <row r="3" spans="1:10" ht="20.100000000000001" customHeight="1" x14ac:dyDescent="0.25">
      <c r="A3" s="405" t="s">
        <v>384</v>
      </c>
      <c r="B3" s="405"/>
      <c r="C3" s="405"/>
      <c r="D3" s="405"/>
      <c r="E3" s="405"/>
      <c r="F3" s="405"/>
      <c r="G3" s="405"/>
      <c r="H3" s="18"/>
      <c r="I3" s="18"/>
      <c r="J3" s="18"/>
    </row>
    <row r="4" spans="1:10" ht="20.100000000000001" customHeight="1" x14ac:dyDescent="0.25">
      <c r="D4" s="31"/>
      <c r="E4" s="31"/>
      <c r="F4" s="31"/>
      <c r="G4" s="18"/>
      <c r="H4" s="18"/>
      <c r="I4" s="18"/>
      <c r="J4" s="18"/>
    </row>
    <row r="5" spans="1:10" ht="20.100000000000001" customHeight="1" x14ac:dyDescent="0.25">
      <c r="A5" s="405" t="s">
        <v>338</v>
      </c>
      <c r="B5" s="405"/>
      <c r="C5" s="405"/>
      <c r="D5" s="405"/>
      <c r="E5" s="405"/>
      <c r="F5" s="405"/>
      <c r="G5" s="405"/>
      <c r="H5" s="18"/>
    </row>
    <row r="6" spans="1:10" ht="20.100000000000001" customHeight="1" x14ac:dyDescent="0.25">
      <c r="A6" s="405" t="s">
        <v>22</v>
      </c>
      <c r="B6" s="405"/>
      <c r="C6" s="405"/>
      <c r="D6" s="405"/>
      <c r="E6" s="405"/>
      <c r="F6" s="405"/>
      <c r="G6" s="405"/>
    </row>
    <row r="8" spans="1:10" ht="16.5" thickBot="1" x14ac:dyDescent="0.3">
      <c r="F8" s="45" t="s">
        <v>36</v>
      </c>
    </row>
    <row r="9" spans="1:10" s="15" customFormat="1" ht="31.5" customHeight="1" thickTop="1" thickBot="1" x14ac:dyDescent="0.25">
      <c r="B9" s="56" t="s">
        <v>48</v>
      </c>
      <c r="C9" s="49" t="s">
        <v>7</v>
      </c>
      <c r="D9" s="412" t="s">
        <v>0</v>
      </c>
      <c r="E9" s="413"/>
      <c r="F9" s="159" t="s">
        <v>87</v>
      </c>
    </row>
    <row r="10" spans="1:10" ht="16.5" thickTop="1" x14ac:dyDescent="0.25">
      <c r="B10" s="57"/>
      <c r="C10" s="100"/>
      <c r="D10" s="410" t="s">
        <v>37</v>
      </c>
      <c r="E10" s="411"/>
      <c r="F10" s="315">
        <f>SUM(F20+F17+F11)</f>
        <v>22654318</v>
      </c>
    </row>
    <row r="11" spans="1:10" x14ac:dyDescent="0.25">
      <c r="B11" s="59" t="s">
        <v>49</v>
      </c>
      <c r="C11" s="101" t="s">
        <v>10</v>
      </c>
      <c r="D11" s="11"/>
      <c r="E11" s="53" t="s">
        <v>42</v>
      </c>
      <c r="F11" s="55">
        <f>SUM(F12:F16)</f>
        <v>12720318</v>
      </c>
    </row>
    <row r="12" spans="1:10" x14ac:dyDescent="0.25">
      <c r="B12" s="58"/>
      <c r="C12" s="102"/>
      <c r="D12" s="11"/>
      <c r="E12" s="54" t="s">
        <v>38</v>
      </c>
      <c r="F12" s="52">
        <v>1609744</v>
      </c>
    </row>
    <row r="13" spans="1:10" x14ac:dyDescent="0.25">
      <c r="B13" s="58"/>
      <c r="C13" s="102"/>
      <c r="D13" s="11"/>
      <c r="E13" s="54" t="s">
        <v>39</v>
      </c>
      <c r="F13" s="52">
        <v>939825</v>
      </c>
    </row>
    <row r="14" spans="1:10" x14ac:dyDescent="0.25">
      <c r="B14" s="58"/>
      <c r="C14" s="102"/>
      <c r="D14" s="11"/>
      <c r="E14" s="54" t="s">
        <v>40</v>
      </c>
      <c r="F14" s="52">
        <v>146848</v>
      </c>
    </row>
    <row r="15" spans="1:10" x14ac:dyDescent="0.25">
      <c r="B15" s="58"/>
      <c r="C15" s="102"/>
      <c r="D15" s="11"/>
      <c r="E15" s="54" t="s">
        <v>41</v>
      </c>
      <c r="F15" s="52">
        <v>1213040</v>
      </c>
    </row>
    <row r="16" spans="1:10" x14ac:dyDescent="0.25">
      <c r="B16" s="58"/>
      <c r="C16" s="102"/>
      <c r="D16" s="11"/>
      <c r="E16" s="54" t="s">
        <v>240</v>
      </c>
      <c r="F16" s="52">
        <v>8810861</v>
      </c>
    </row>
    <row r="17" spans="2:7" x14ac:dyDescent="0.25">
      <c r="B17" s="58"/>
      <c r="C17" s="102"/>
      <c r="D17" s="11"/>
      <c r="E17" s="53" t="s">
        <v>330</v>
      </c>
      <c r="F17" s="50">
        <f>SUM(F18:F19)</f>
        <v>7664000</v>
      </c>
    </row>
    <row r="18" spans="2:7" x14ac:dyDescent="0.25">
      <c r="B18" s="59" t="s">
        <v>49</v>
      </c>
      <c r="C18" s="153" t="s">
        <v>106</v>
      </c>
      <c r="D18" s="11"/>
      <c r="E18" s="271" t="s">
        <v>354</v>
      </c>
      <c r="F18" s="181">
        <v>3185000</v>
      </c>
    </row>
    <row r="19" spans="2:7" x14ac:dyDescent="0.25">
      <c r="B19" s="59"/>
      <c r="C19" s="153"/>
      <c r="D19" s="11"/>
      <c r="E19" s="271" t="s">
        <v>355</v>
      </c>
      <c r="F19" s="181">
        <v>4479000</v>
      </c>
    </row>
    <row r="20" spans="2:7" x14ac:dyDescent="0.25">
      <c r="B20" s="59" t="s">
        <v>49</v>
      </c>
      <c r="C20" s="153" t="s">
        <v>108</v>
      </c>
      <c r="D20" s="11"/>
      <c r="E20" s="53" t="s">
        <v>331</v>
      </c>
      <c r="F20" s="55">
        <v>2270000</v>
      </c>
    </row>
    <row r="21" spans="2:7" x14ac:dyDescent="0.25">
      <c r="B21" s="58"/>
      <c r="C21" s="102"/>
      <c r="D21" s="408"/>
      <c r="E21" s="409"/>
      <c r="F21" s="51"/>
    </row>
    <row r="22" spans="2:7" s="12" customFormat="1" x14ac:dyDescent="0.25">
      <c r="B22" s="58"/>
      <c r="C22" s="102"/>
      <c r="D22" s="406" t="s">
        <v>2</v>
      </c>
      <c r="E22" s="407"/>
      <c r="F22" s="316">
        <f>SUM(F23:F26)</f>
        <v>2910000</v>
      </c>
    </row>
    <row r="23" spans="2:7" x14ac:dyDescent="0.25">
      <c r="B23" s="154" t="s">
        <v>103</v>
      </c>
      <c r="C23" s="153" t="s">
        <v>246</v>
      </c>
      <c r="D23" s="11"/>
      <c r="E23" s="54" t="s">
        <v>43</v>
      </c>
      <c r="F23" s="52">
        <v>1600000</v>
      </c>
    </row>
    <row r="24" spans="2:7" x14ac:dyDescent="0.25">
      <c r="B24" s="154" t="s">
        <v>103</v>
      </c>
      <c r="C24" s="153" t="s">
        <v>245</v>
      </c>
      <c r="D24" s="11"/>
      <c r="E24" s="54" t="s">
        <v>44</v>
      </c>
      <c r="F24" s="52">
        <v>450000</v>
      </c>
    </row>
    <row r="25" spans="2:7" x14ac:dyDescent="0.25">
      <c r="B25" s="154" t="s">
        <v>103</v>
      </c>
      <c r="C25" s="153" t="s">
        <v>116</v>
      </c>
      <c r="D25" s="11"/>
      <c r="E25" s="54" t="s">
        <v>208</v>
      </c>
      <c r="F25" s="52">
        <v>800000</v>
      </c>
    </row>
    <row r="26" spans="2:7" x14ac:dyDescent="0.25">
      <c r="B26" s="154" t="s">
        <v>103</v>
      </c>
      <c r="C26" s="153" t="s">
        <v>116</v>
      </c>
      <c r="D26" s="11"/>
      <c r="E26" s="54" t="s">
        <v>45</v>
      </c>
      <c r="F26" s="52">
        <v>60000</v>
      </c>
    </row>
    <row r="27" spans="2:7" x14ac:dyDescent="0.25">
      <c r="B27" s="58"/>
      <c r="C27" s="102"/>
      <c r="D27" s="11"/>
      <c r="E27" s="54"/>
      <c r="F27" s="52"/>
    </row>
    <row r="28" spans="2:7" s="12" customFormat="1" x14ac:dyDescent="0.25">
      <c r="B28" s="58"/>
      <c r="C28" s="102"/>
      <c r="D28" s="406" t="s">
        <v>46</v>
      </c>
      <c r="E28" s="407"/>
      <c r="F28" s="316">
        <f>SUM(F29:F30)</f>
        <v>950000</v>
      </c>
    </row>
    <row r="29" spans="2:7" x14ac:dyDescent="0.25">
      <c r="B29" s="154" t="s">
        <v>62</v>
      </c>
      <c r="C29" s="153" t="s">
        <v>177</v>
      </c>
      <c r="D29" s="11"/>
      <c r="E29" s="54" t="s">
        <v>339</v>
      </c>
      <c r="F29" s="52">
        <f>'Kormányzati funkciók szerinti b'!C37</f>
        <v>150000</v>
      </c>
    </row>
    <row r="30" spans="2:7" x14ac:dyDescent="0.25">
      <c r="B30" s="154" t="s">
        <v>344</v>
      </c>
      <c r="C30" s="153"/>
      <c r="D30" s="11"/>
      <c r="E30" s="54" t="s">
        <v>343</v>
      </c>
      <c r="F30" s="52">
        <v>800000</v>
      </c>
    </row>
    <row r="31" spans="2:7" x14ac:dyDescent="0.25">
      <c r="B31" s="58"/>
      <c r="C31" s="102"/>
      <c r="D31" s="278"/>
      <c r="E31" s="279"/>
      <c r="F31" s="52"/>
    </row>
    <row r="32" spans="2:7" s="12" customFormat="1" x14ac:dyDescent="0.25">
      <c r="B32" s="154" t="s">
        <v>60</v>
      </c>
      <c r="C32" s="153" t="s">
        <v>216</v>
      </c>
      <c r="D32" s="406" t="s">
        <v>3</v>
      </c>
      <c r="E32" s="407"/>
      <c r="F32" s="316">
        <f>'Kormányzati funkciók szerinti b'!C11</f>
        <v>50000</v>
      </c>
      <c r="G32" s="33"/>
    </row>
    <row r="33" spans="2:6" x14ac:dyDescent="0.25">
      <c r="B33" s="58"/>
      <c r="C33" s="102"/>
      <c r="D33" s="408"/>
      <c r="E33" s="409"/>
      <c r="F33" s="52"/>
    </row>
    <row r="34" spans="2:6" s="12" customFormat="1" x14ac:dyDescent="0.25">
      <c r="B34" s="154" t="s">
        <v>60</v>
      </c>
      <c r="C34" s="153" t="s">
        <v>166</v>
      </c>
      <c r="D34" s="406" t="s">
        <v>4</v>
      </c>
      <c r="E34" s="407"/>
      <c r="F34" s="316">
        <f>'Kormányzati funkciók szerinti b'!C12</f>
        <v>2000</v>
      </c>
    </row>
    <row r="35" spans="2:6" x14ac:dyDescent="0.25">
      <c r="B35" s="58"/>
      <c r="C35" s="102"/>
      <c r="D35" s="408"/>
      <c r="E35" s="409"/>
      <c r="F35" s="52"/>
    </row>
    <row r="36" spans="2:6" s="12" customFormat="1" x14ac:dyDescent="0.25">
      <c r="B36" s="154" t="s">
        <v>99</v>
      </c>
      <c r="C36" s="153" t="s">
        <v>178</v>
      </c>
      <c r="D36" s="406" t="s">
        <v>332</v>
      </c>
      <c r="E36" s="407"/>
      <c r="F36" s="316">
        <v>10850733</v>
      </c>
    </row>
    <row r="37" spans="2:6" x14ac:dyDescent="0.25">
      <c r="B37" s="58"/>
      <c r="C37" s="102"/>
      <c r="D37" s="408"/>
      <c r="E37" s="409"/>
      <c r="F37" s="50"/>
    </row>
    <row r="38" spans="2:6" x14ac:dyDescent="0.25">
      <c r="B38" s="154" t="s">
        <v>100</v>
      </c>
      <c r="C38" s="153" t="s">
        <v>183</v>
      </c>
      <c r="D38" s="406" t="s">
        <v>47</v>
      </c>
      <c r="E38" s="407"/>
      <c r="F38" s="316">
        <v>2967444</v>
      </c>
    </row>
    <row r="39" spans="2:6" x14ac:dyDescent="0.25">
      <c r="B39" s="58"/>
      <c r="C39" s="102"/>
      <c r="D39" s="408"/>
      <c r="E39" s="409"/>
      <c r="F39" s="50"/>
    </row>
    <row r="40" spans="2:6" ht="16.5" thickBot="1" x14ac:dyDescent="0.3">
      <c r="B40" s="154" t="s">
        <v>101</v>
      </c>
      <c r="C40" s="153" t="s">
        <v>184</v>
      </c>
      <c r="D40" s="406" t="s">
        <v>247</v>
      </c>
      <c r="E40" s="407"/>
      <c r="F40" s="316">
        <f>'Kormányzati funkciók szerinti b'!C90</f>
        <v>300000</v>
      </c>
    </row>
    <row r="41" spans="2:6" ht="17.25" thickTop="1" thickBot="1" x14ac:dyDescent="0.3">
      <c r="B41" s="414"/>
      <c r="C41" s="415"/>
      <c r="D41" s="416" t="s">
        <v>1</v>
      </c>
      <c r="E41" s="417"/>
      <c r="F41" s="317">
        <f>SUM(F10+F22+F28+F32+F34+F36+F38+F40)</f>
        <v>40684495</v>
      </c>
    </row>
    <row r="42" spans="2:6" ht="16.5" thickTop="1" x14ac:dyDescent="0.25"/>
  </sheetData>
  <mergeCells count="19">
    <mergeCell ref="B41:C41"/>
    <mergeCell ref="D32:E32"/>
    <mergeCell ref="D34:E34"/>
    <mergeCell ref="D35:E35"/>
    <mergeCell ref="D33:E33"/>
    <mergeCell ref="D37:E37"/>
    <mergeCell ref="D41:E41"/>
    <mergeCell ref="D36:E36"/>
    <mergeCell ref="D38:E38"/>
    <mergeCell ref="D39:E39"/>
    <mergeCell ref="D28:E28"/>
    <mergeCell ref="D22:E22"/>
    <mergeCell ref="D40:E40"/>
    <mergeCell ref="A3:G3"/>
    <mergeCell ref="A5:G5"/>
    <mergeCell ref="A6:G6"/>
    <mergeCell ref="D21:E21"/>
    <mergeCell ref="D10:E10"/>
    <mergeCell ref="D9:E9"/>
  </mergeCells>
  <phoneticPr fontId="22" type="noConversion"/>
  <pageMargins left="0.35433070866141736" right="0.35433070866141736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7"/>
  <sheetViews>
    <sheetView workbookViewId="0">
      <selection activeCell="B3" sqref="B3:H3"/>
    </sheetView>
  </sheetViews>
  <sheetFormatPr defaultColWidth="12" defaultRowHeight="20.25" customHeight="1" x14ac:dyDescent="0.2"/>
  <cols>
    <col min="1" max="1" width="12" style="3"/>
    <col min="2" max="2" width="14.42578125" style="62" customWidth="1"/>
    <col min="3" max="3" width="46.28515625" style="4" bestFit="1" customWidth="1"/>
    <col min="4" max="4" width="9.7109375" style="5" customWidth="1"/>
    <col min="5" max="5" width="14.85546875" style="4" bestFit="1" customWidth="1"/>
    <col min="6" max="6" width="17" style="4" bestFit="1" customWidth="1"/>
    <col min="7" max="8" width="16.140625" style="4" bestFit="1" customWidth="1"/>
    <col min="9" max="9" width="12" style="290"/>
    <col min="10" max="16384" width="12" style="3"/>
  </cols>
  <sheetData>
    <row r="1" spans="2:9" ht="20.25" customHeight="1" x14ac:dyDescent="0.2">
      <c r="B1" s="46" t="s">
        <v>386</v>
      </c>
    </row>
    <row r="3" spans="2:9" ht="20.100000000000001" customHeight="1" x14ac:dyDescent="0.2">
      <c r="B3" s="405" t="s">
        <v>384</v>
      </c>
      <c r="C3" s="405"/>
      <c r="D3" s="405"/>
      <c r="E3" s="405"/>
      <c r="F3" s="405"/>
      <c r="G3" s="405"/>
      <c r="H3" s="405"/>
    </row>
    <row r="4" spans="2:9" ht="20.100000000000001" customHeight="1" x14ac:dyDescent="0.25">
      <c r="B4" s="35"/>
      <c r="C4" s="34"/>
      <c r="D4" s="34"/>
      <c r="E4" s="34"/>
      <c r="F4" s="34"/>
      <c r="G4" s="34"/>
      <c r="H4" s="34"/>
    </row>
    <row r="5" spans="2:9" ht="20.100000000000001" customHeight="1" x14ac:dyDescent="0.2">
      <c r="B5" s="405" t="s">
        <v>338</v>
      </c>
      <c r="C5" s="405"/>
      <c r="D5" s="405"/>
      <c r="E5" s="405"/>
      <c r="F5" s="405"/>
      <c r="G5" s="405"/>
      <c r="H5" s="405"/>
    </row>
    <row r="6" spans="2:9" ht="20.100000000000001" customHeight="1" x14ac:dyDescent="0.25">
      <c r="B6" s="418" t="s">
        <v>54</v>
      </c>
      <c r="C6" s="418"/>
      <c r="D6" s="418"/>
      <c r="E6" s="418"/>
      <c r="F6" s="418"/>
      <c r="G6" s="418"/>
      <c r="H6" s="418"/>
    </row>
    <row r="7" spans="2:9" ht="20.25" customHeight="1" x14ac:dyDescent="0.25">
      <c r="B7" s="35"/>
      <c r="C7" s="35"/>
      <c r="D7" s="36"/>
      <c r="E7" s="35"/>
      <c r="F7" s="35"/>
      <c r="H7" s="35"/>
    </row>
    <row r="8" spans="2:9" s="9" customFormat="1" ht="20.25" customHeight="1" thickBot="1" x14ac:dyDescent="0.3">
      <c r="B8" s="35"/>
      <c r="C8" s="37"/>
      <c r="D8" s="38"/>
      <c r="E8" s="34"/>
      <c r="F8" s="34"/>
      <c r="G8" s="34"/>
      <c r="H8" s="60" t="s">
        <v>36</v>
      </c>
      <c r="I8" s="291"/>
    </row>
    <row r="9" spans="2:9" s="70" customFormat="1" ht="33" thickTop="1" thickBot="1" x14ac:dyDescent="0.25">
      <c r="B9" s="323" t="s">
        <v>48</v>
      </c>
      <c r="C9" s="324" t="s">
        <v>0</v>
      </c>
      <c r="D9" s="325" t="s">
        <v>50</v>
      </c>
      <c r="E9" s="325" t="s">
        <v>9</v>
      </c>
      <c r="F9" s="325" t="s">
        <v>51</v>
      </c>
      <c r="G9" s="325" t="s">
        <v>52</v>
      </c>
      <c r="H9" s="326" t="s">
        <v>53</v>
      </c>
      <c r="I9" s="292"/>
    </row>
    <row r="10" spans="2:9" s="61" customFormat="1" ht="20.100000000000001" customHeight="1" thickTop="1" x14ac:dyDescent="0.2">
      <c r="B10" s="327" t="s">
        <v>60</v>
      </c>
      <c r="C10" s="330" t="s">
        <v>56</v>
      </c>
      <c r="D10" s="106">
        <v>3</v>
      </c>
      <c r="E10" s="65">
        <f>'Kormányzati funkciók szerinti b'!C15</f>
        <v>4608960</v>
      </c>
      <c r="F10" s="65">
        <f>'Kormányzati funkciók szerinti b'!C17</f>
        <v>706949</v>
      </c>
      <c r="G10" s="65">
        <f>'Kormányzati funkciók szerinti b'!C18</f>
        <v>1012000</v>
      </c>
      <c r="H10" s="66">
        <f>SUM(E10:G10)</f>
        <v>6327909</v>
      </c>
      <c r="I10" s="293"/>
    </row>
    <row r="11" spans="2:9" s="61" customFormat="1" ht="20.100000000000001" customHeight="1" x14ac:dyDescent="0.2">
      <c r="B11" s="328" t="s">
        <v>61</v>
      </c>
      <c r="C11" s="331" t="s">
        <v>57</v>
      </c>
      <c r="D11" s="106"/>
      <c r="E11" s="67"/>
      <c r="F11" s="67"/>
      <c r="G11" s="67">
        <v>2050</v>
      </c>
      <c r="H11" s="28">
        <f t="shared" ref="H11:H25" si="0">SUM(E11:G11)</f>
        <v>2050</v>
      </c>
      <c r="I11" s="293"/>
    </row>
    <row r="12" spans="2:9" s="61" customFormat="1" ht="20.100000000000001" customHeight="1" x14ac:dyDescent="0.2">
      <c r="B12" s="328" t="s">
        <v>62</v>
      </c>
      <c r="C12" s="332" t="s">
        <v>58</v>
      </c>
      <c r="D12" s="106"/>
      <c r="E12" s="67"/>
      <c r="F12" s="67">
        <f>'Kormányzati funkciók szerinti b'!C40</f>
        <v>1500</v>
      </c>
      <c r="G12" s="67">
        <f>'Kormányzati funkciók szerinti b'!C41</f>
        <v>372757</v>
      </c>
      <c r="H12" s="28">
        <f t="shared" si="0"/>
        <v>374257</v>
      </c>
      <c r="I12" s="293"/>
    </row>
    <row r="13" spans="2:9" s="61" customFormat="1" ht="31.5" x14ac:dyDescent="0.2">
      <c r="B13" s="328" t="s">
        <v>49</v>
      </c>
      <c r="C13" s="332" t="s">
        <v>219</v>
      </c>
      <c r="D13" s="106"/>
      <c r="E13" s="67"/>
      <c r="F13" s="67"/>
      <c r="G13" s="67">
        <f>'Kormányzati funkciók szerinti b'!C56</f>
        <v>906173</v>
      </c>
      <c r="H13" s="28">
        <f t="shared" si="0"/>
        <v>906173</v>
      </c>
      <c r="I13" s="293"/>
    </row>
    <row r="14" spans="2:9" s="61" customFormat="1" ht="20.100000000000001" customHeight="1" x14ac:dyDescent="0.2">
      <c r="B14" s="328" t="s">
        <v>100</v>
      </c>
      <c r="C14" s="331" t="s">
        <v>59</v>
      </c>
      <c r="D14" s="106">
        <v>4</v>
      </c>
      <c r="E14" s="67">
        <f>'Kormányzati funkciók szerinti b'!C71</f>
        <v>3060000</v>
      </c>
      <c r="F14" s="67">
        <f>'Kormányzati funkciók szerinti b'!C72</f>
        <v>237168</v>
      </c>
      <c r="G14" s="67">
        <v>0</v>
      </c>
      <c r="H14" s="28">
        <f t="shared" si="0"/>
        <v>3297168</v>
      </c>
      <c r="I14" s="293"/>
    </row>
    <row r="15" spans="2:9" s="61" customFormat="1" ht="20.100000000000001" customHeight="1" x14ac:dyDescent="0.2">
      <c r="B15" s="328" t="s">
        <v>76</v>
      </c>
      <c r="C15" s="331" t="s">
        <v>77</v>
      </c>
      <c r="D15" s="106"/>
      <c r="E15" s="67"/>
      <c r="F15" s="67"/>
      <c r="G15" s="67">
        <f>'Kormányzati funkciók szerinti b'!C86</f>
        <v>15200</v>
      </c>
      <c r="H15" s="28">
        <f t="shared" si="0"/>
        <v>15200</v>
      </c>
      <c r="I15" s="293"/>
    </row>
    <row r="16" spans="2:9" s="61" customFormat="1" ht="20.100000000000001" customHeight="1" x14ac:dyDescent="0.2">
      <c r="B16" s="328" t="s">
        <v>101</v>
      </c>
      <c r="C16" s="331" t="s">
        <v>237</v>
      </c>
      <c r="D16" s="106"/>
      <c r="E16" s="67"/>
      <c r="F16" s="67"/>
      <c r="G16" s="67">
        <f>'Kormányzati funkciók szerinti b'!C92</f>
        <v>903275</v>
      </c>
      <c r="H16" s="28">
        <f t="shared" si="0"/>
        <v>903275</v>
      </c>
      <c r="I16" s="293"/>
    </row>
    <row r="17" spans="2:9" s="61" customFormat="1" ht="20.100000000000001" customHeight="1" x14ac:dyDescent="0.2">
      <c r="B17" s="328" t="s">
        <v>63</v>
      </c>
      <c r="C17" s="331" t="s">
        <v>66</v>
      </c>
      <c r="D17" s="106"/>
      <c r="E17" s="67"/>
      <c r="F17" s="67"/>
      <c r="G17" s="67">
        <f>'Kormányzati funkciók szerinti b'!C111</f>
        <v>4600</v>
      </c>
      <c r="H17" s="28">
        <f t="shared" si="0"/>
        <v>4600</v>
      </c>
      <c r="I17" s="293"/>
    </row>
    <row r="18" spans="2:9" s="61" customFormat="1" ht="20.100000000000001" customHeight="1" x14ac:dyDescent="0.2">
      <c r="B18" s="328" t="s">
        <v>67</v>
      </c>
      <c r="C18" s="331" t="s">
        <v>55</v>
      </c>
      <c r="D18" s="106"/>
      <c r="E18" s="67"/>
      <c r="F18" s="67"/>
      <c r="G18" s="67">
        <f>'Kormányzati funkciók szerinti b'!C119</f>
        <v>277500</v>
      </c>
      <c r="H18" s="28">
        <f t="shared" si="0"/>
        <v>277500</v>
      </c>
      <c r="I18" s="293"/>
    </row>
    <row r="19" spans="2:9" s="61" customFormat="1" ht="20.100000000000001" customHeight="1" x14ac:dyDescent="0.2">
      <c r="B19" s="328" t="s">
        <v>64</v>
      </c>
      <c r="C19" s="331" t="s">
        <v>69</v>
      </c>
      <c r="D19" s="106"/>
      <c r="E19" s="67"/>
      <c r="F19" s="67"/>
      <c r="G19" s="67">
        <v>1128000</v>
      </c>
      <c r="H19" s="28">
        <f t="shared" si="0"/>
        <v>1128000</v>
      </c>
      <c r="I19" s="293"/>
    </row>
    <row r="20" spans="2:9" s="61" customFormat="1" ht="20.100000000000001" customHeight="1" x14ac:dyDescent="0.2">
      <c r="B20" s="328" t="s">
        <v>71</v>
      </c>
      <c r="C20" s="331" t="s">
        <v>70</v>
      </c>
      <c r="D20" s="106"/>
      <c r="E20" s="67"/>
      <c r="F20" s="67"/>
      <c r="G20" s="67">
        <f>'Kormányzati funkciók szerinti b'!C148</f>
        <v>74000</v>
      </c>
      <c r="H20" s="28">
        <f t="shared" si="0"/>
        <v>74000</v>
      </c>
      <c r="I20" s="293"/>
    </row>
    <row r="21" spans="2:9" s="61" customFormat="1" ht="20.100000000000001" customHeight="1" x14ac:dyDescent="0.2">
      <c r="B21" s="328" t="s">
        <v>72</v>
      </c>
      <c r="C21" s="332" t="s">
        <v>27</v>
      </c>
      <c r="D21" s="106"/>
      <c r="E21" s="67">
        <f>'Kormányzati funkciók szerinti b'!C155</f>
        <v>642723</v>
      </c>
      <c r="F21" s="67">
        <f>'Kormányzati funkciók szerinti b'!C158</f>
        <v>97420</v>
      </c>
      <c r="G21" s="67">
        <f>'Kormányzati funkciók szerinti b'!C160</f>
        <v>130380</v>
      </c>
      <c r="H21" s="28">
        <f t="shared" si="0"/>
        <v>870523</v>
      </c>
      <c r="I21" s="293"/>
    </row>
    <row r="22" spans="2:9" s="61" customFormat="1" ht="20.100000000000001" customHeight="1" x14ac:dyDescent="0.2">
      <c r="B22" s="328" t="s">
        <v>73</v>
      </c>
      <c r="C22" s="331" t="s">
        <v>74</v>
      </c>
      <c r="D22" s="106"/>
      <c r="E22" s="67"/>
      <c r="F22" s="67"/>
      <c r="G22" s="67">
        <v>50000</v>
      </c>
      <c r="H22" s="28">
        <f t="shared" si="0"/>
        <v>50000</v>
      </c>
      <c r="I22" s="293"/>
    </row>
    <row r="23" spans="2:9" s="61" customFormat="1" ht="20.100000000000001" customHeight="1" x14ac:dyDescent="0.2">
      <c r="B23" s="328" t="s">
        <v>149</v>
      </c>
      <c r="C23" s="331" t="s">
        <v>221</v>
      </c>
      <c r="D23" s="106">
        <v>1</v>
      </c>
      <c r="E23" s="67">
        <f>'Kormányzati funkciók szerinti b'!C179</f>
        <v>2986784</v>
      </c>
      <c r="F23" s="67">
        <f>'Kormányzati funkciók szerinti b'!C182</f>
        <v>462207</v>
      </c>
      <c r="G23" s="67">
        <f>'Kormányzati funkciók szerinti b'!C184</f>
        <v>1440453</v>
      </c>
      <c r="H23" s="28">
        <f t="shared" si="0"/>
        <v>4889444</v>
      </c>
      <c r="I23" s="293"/>
    </row>
    <row r="24" spans="2:9" s="61" customFormat="1" ht="20.100000000000001" customHeight="1" x14ac:dyDescent="0.2">
      <c r="B24" s="329">
        <v>107060</v>
      </c>
      <c r="C24" s="331" t="s">
        <v>75</v>
      </c>
      <c r="D24" s="106"/>
      <c r="E24" s="67"/>
      <c r="F24" s="67"/>
      <c r="G24" s="67">
        <f>Szociális!E11</f>
        <v>3185000</v>
      </c>
      <c r="H24" s="28">
        <f t="shared" si="0"/>
        <v>3185000</v>
      </c>
      <c r="I24" s="293"/>
    </row>
    <row r="25" spans="2:9" s="61" customFormat="1" ht="20.100000000000001" customHeight="1" thickBot="1" x14ac:dyDescent="0.25">
      <c r="B25" s="328" t="s">
        <v>26</v>
      </c>
      <c r="C25" s="331" t="s">
        <v>25</v>
      </c>
      <c r="D25" s="106"/>
      <c r="E25" s="67"/>
      <c r="F25" s="67"/>
      <c r="G25" s="67">
        <f>'Kormányzati funkciók szerinti b'!C214</f>
        <v>629229</v>
      </c>
      <c r="H25" s="28">
        <f t="shared" si="0"/>
        <v>629229</v>
      </c>
      <c r="I25" s="293"/>
    </row>
    <row r="26" spans="2:9" s="61" customFormat="1" ht="20.100000000000001" customHeight="1" thickTop="1" thickBot="1" x14ac:dyDescent="0.25">
      <c r="B26" s="318"/>
      <c r="C26" s="319" t="s">
        <v>24</v>
      </c>
      <c r="D26" s="320">
        <f>SUM(D10:D25)</f>
        <v>8</v>
      </c>
      <c r="E26" s="321">
        <f>SUM(E10:E25)</f>
        <v>11298467</v>
      </c>
      <c r="F26" s="321">
        <f>SUM(F10:F25)</f>
        <v>1505244</v>
      </c>
      <c r="G26" s="321">
        <f>SUM(G10:G25)</f>
        <v>10130617</v>
      </c>
      <c r="H26" s="322">
        <f>SUM(H10:H25)</f>
        <v>22934328</v>
      </c>
      <c r="I26" s="293"/>
    </row>
    <row r="27" spans="2:9" ht="20.25" customHeight="1" thickTop="1" x14ac:dyDescent="0.2">
      <c r="C27" s="8"/>
      <c r="D27" s="7"/>
      <c r="E27" s="6"/>
      <c r="F27" s="6"/>
      <c r="G27" s="6"/>
      <c r="H27" s="6"/>
    </row>
  </sheetData>
  <mergeCells count="3">
    <mergeCell ref="B5:H5"/>
    <mergeCell ref="B6:H6"/>
    <mergeCell ref="B3:H3"/>
  </mergeCells>
  <pageMargins left="0.19685039370078741" right="0.19685039370078741" top="0.98425196850393704" bottom="0.59055118110236227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2"/>
  <sheetViews>
    <sheetView tabSelected="1" workbookViewId="0">
      <selection activeCell="E7" sqref="E7"/>
    </sheetView>
  </sheetViews>
  <sheetFormatPr defaultColWidth="12" defaultRowHeight="15.75" x14ac:dyDescent="0.25"/>
  <cols>
    <col min="1" max="1" width="12" style="39"/>
    <col min="2" max="2" width="13.85546875" style="39" customWidth="1"/>
    <col min="3" max="3" width="12.85546875" style="39" customWidth="1"/>
    <col min="4" max="4" width="27.140625" style="39" bestFit="1" customWidth="1"/>
    <col min="5" max="5" width="15.140625" style="39" bestFit="1" customWidth="1"/>
    <col min="6" max="16384" width="12" style="39"/>
  </cols>
  <sheetData>
    <row r="1" spans="1:8" ht="20.100000000000001" customHeight="1" x14ac:dyDescent="0.25">
      <c r="B1" s="71" t="s">
        <v>387</v>
      </c>
      <c r="C1" s="1"/>
      <c r="E1" s="1"/>
      <c r="G1" s="1"/>
      <c r="H1" s="1"/>
    </row>
    <row r="2" spans="1:8" ht="20.100000000000001" customHeight="1" x14ac:dyDescent="0.25">
      <c r="B2" s="1"/>
      <c r="C2" s="1"/>
      <c r="D2" s="1"/>
      <c r="E2" s="1"/>
      <c r="F2" s="1"/>
      <c r="G2" s="1"/>
      <c r="H2" s="1"/>
    </row>
    <row r="3" spans="1:8" ht="20.100000000000001" customHeight="1" x14ac:dyDescent="0.25">
      <c r="A3" s="405" t="s">
        <v>384</v>
      </c>
      <c r="B3" s="405"/>
      <c r="C3" s="405"/>
      <c r="D3" s="405"/>
      <c r="E3" s="405"/>
      <c r="F3" s="405"/>
      <c r="G3" s="18"/>
      <c r="H3" s="18"/>
    </row>
    <row r="4" spans="1:8" ht="20.100000000000001" customHeight="1" x14ac:dyDescent="0.25">
      <c r="B4" s="31"/>
      <c r="C4" s="31"/>
      <c r="D4" s="31"/>
      <c r="E4" s="31"/>
      <c r="F4" s="31"/>
      <c r="G4" s="31"/>
      <c r="H4" s="31"/>
    </row>
    <row r="5" spans="1:8" ht="20.100000000000001" customHeight="1" x14ac:dyDescent="0.25">
      <c r="A5" s="405" t="s">
        <v>338</v>
      </c>
      <c r="B5" s="405"/>
      <c r="C5" s="405"/>
      <c r="D5" s="405"/>
      <c r="E5" s="405"/>
      <c r="F5" s="405"/>
      <c r="G5" s="18"/>
      <c r="H5" s="18"/>
    </row>
    <row r="6" spans="1:8" ht="20.100000000000001" customHeight="1" x14ac:dyDescent="0.25">
      <c r="A6" s="405" t="s">
        <v>89</v>
      </c>
      <c r="B6" s="405"/>
      <c r="C6" s="405"/>
      <c r="D6" s="405"/>
      <c r="E6" s="405"/>
      <c r="F6" s="405"/>
      <c r="G6" s="18"/>
      <c r="H6" s="18"/>
    </row>
    <row r="7" spans="1:8" ht="12.95" customHeight="1" thickBot="1" x14ac:dyDescent="0.3">
      <c r="B7" s="35"/>
      <c r="C7" s="35"/>
      <c r="D7" s="35"/>
      <c r="E7" s="60" t="s">
        <v>36</v>
      </c>
    </row>
    <row r="8" spans="1:8" s="91" customFormat="1" ht="35.1" customHeight="1" thickTop="1" thickBot="1" x14ac:dyDescent="0.25">
      <c r="B8" s="69" t="s">
        <v>48</v>
      </c>
      <c r="C8" s="49" t="s">
        <v>7</v>
      </c>
      <c r="D8" s="97" t="s">
        <v>0</v>
      </c>
      <c r="E8" s="96" t="s">
        <v>87</v>
      </c>
    </row>
    <row r="9" spans="1:8" s="91" customFormat="1" ht="35.1" customHeight="1" thickTop="1" x14ac:dyDescent="0.2">
      <c r="B9" s="103">
        <v>107060</v>
      </c>
      <c r="C9" s="167" t="s">
        <v>203</v>
      </c>
      <c r="D9" s="99" t="s">
        <v>91</v>
      </c>
      <c r="E9" s="23">
        <v>590000</v>
      </c>
    </row>
    <row r="10" spans="1:8" s="91" customFormat="1" ht="35.1" customHeight="1" thickBot="1" x14ac:dyDescent="0.25">
      <c r="B10" s="103">
        <v>107060</v>
      </c>
      <c r="C10" s="167" t="s">
        <v>203</v>
      </c>
      <c r="D10" s="99" t="s">
        <v>356</v>
      </c>
      <c r="E10" s="23">
        <v>2595000</v>
      </c>
    </row>
    <row r="11" spans="1:8" s="91" customFormat="1" ht="35.1" customHeight="1" thickTop="1" thickBot="1" x14ac:dyDescent="0.25">
      <c r="B11" s="333"/>
      <c r="C11" s="334"/>
      <c r="D11" s="348" t="s">
        <v>90</v>
      </c>
      <c r="E11" s="349">
        <f>SUM(E9:E10)</f>
        <v>3185000</v>
      </c>
    </row>
    <row r="12" spans="1:8" ht="16.5" thickTop="1" x14ac:dyDescent="0.25">
      <c r="D12" s="44"/>
    </row>
  </sheetData>
  <mergeCells count="3">
    <mergeCell ref="A3:F3"/>
    <mergeCell ref="A5:F5"/>
    <mergeCell ref="A6:F6"/>
  </mergeCells>
  <pageMargins left="0.19685039370078741" right="0.19685039370078741" top="0.98425196850393704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B1" sqref="B1"/>
    </sheetView>
  </sheetViews>
  <sheetFormatPr defaultColWidth="12" defaultRowHeight="32.25" customHeight="1" x14ac:dyDescent="0.25"/>
  <cols>
    <col min="1" max="3" width="14.28515625" style="39" customWidth="1"/>
    <col min="4" max="4" width="46" style="39" customWidth="1"/>
    <col min="5" max="5" width="14.42578125" style="40" customWidth="1"/>
    <col min="6" max="16384" width="12" style="39"/>
  </cols>
  <sheetData>
    <row r="1" spans="1:9" ht="32.25" customHeight="1" x14ac:dyDescent="0.25">
      <c r="A1" s="1"/>
      <c r="B1" s="71" t="s">
        <v>388</v>
      </c>
      <c r="C1" s="1"/>
      <c r="E1" s="1"/>
      <c r="F1" s="1"/>
      <c r="G1" s="1"/>
      <c r="H1" s="1"/>
      <c r="I1" s="1"/>
    </row>
    <row r="2" spans="1:9" ht="32.2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0.100000000000001" customHeight="1" x14ac:dyDescent="0.25">
      <c r="A3" s="405" t="s">
        <v>384</v>
      </c>
      <c r="B3" s="405"/>
      <c r="C3" s="405"/>
      <c r="D3" s="405"/>
      <c r="E3" s="405"/>
      <c r="F3" s="405"/>
      <c r="G3" s="18"/>
      <c r="H3" s="18"/>
      <c r="I3" s="18"/>
    </row>
    <row r="4" spans="1:9" ht="20.100000000000001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ht="20.100000000000001" customHeight="1" x14ac:dyDescent="0.25">
      <c r="A5" s="405" t="s">
        <v>338</v>
      </c>
      <c r="B5" s="405"/>
      <c r="C5" s="405"/>
      <c r="D5" s="405"/>
      <c r="E5" s="405"/>
      <c r="F5" s="405"/>
      <c r="G5" s="18"/>
      <c r="H5" s="18"/>
      <c r="I5" s="18"/>
    </row>
    <row r="6" spans="1:9" ht="20.100000000000001" customHeight="1" x14ac:dyDescent="0.25">
      <c r="A6" s="405" t="s">
        <v>83</v>
      </c>
      <c r="B6" s="405"/>
      <c r="C6" s="405"/>
      <c r="D6" s="405"/>
      <c r="E6" s="405"/>
      <c r="F6" s="405"/>
      <c r="G6" s="18"/>
      <c r="H6" s="18"/>
      <c r="I6" s="18"/>
    </row>
    <row r="7" spans="1:9" s="41" customFormat="1" ht="32.25" customHeight="1" thickBot="1" x14ac:dyDescent="0.3">
      <c r="E7" s="60" t="s">
        <v>36</v>
      </c>
    </row>
    <row r="8" spans="1:9" s="41" customFormat="1" ht="32.25" customHeight="1" thickTop="1" thickBot="1" x14ac:dyDescent="0.3">
      <c r="B8" s="69" t="s">
        <v>48</v>
      </c>
      <c r="C8" s="49" t="s">
        <v>7</v>
      </c>
      <c r="D8" s="297" t="s">
        <v>0</v>
      </c>
      <c r="E8" s="298" t="s">
        <v>87</v>
      </c>
    </row>
    <row r="9" spans="1:9" ht="32.25" customHeight="1" thickTop="1" x14ac:dyDescent="0.25">
      <c r="A9" s="92"/>
      <c r="B9" s="63" t="s">
        <v>99</v>
      </c>
      <c r="C9" s="294" t="s">
        <v>217</v>
      </c>
      <c r="D9" s="295" t="s">
        <v>84</v>
      </c>
      <c r="E9" s="296">
        <f>'Kormányzati funkciók szerinti b'!C64</f>
        <v>29140</v>
      </c>
    </row>
    <row r="10" spans="1:9" ht="32.25" customHeight="1" x14ac:dyDescent="0.25">
      <c r="A10" s="92"/>
      <c r="B10" s="64" t="s">
        <v>99</v>
      </c>
      <c r="C10" s="175" t="s">
        <v>217</v>
      </c>
      <c r="D10" s="94" t="s">
        <v>85</v>
      </c>
      <c r="E10" s="177">
        <f>'Kormányzati funkciók szerinti b'!C63</f>
        <v>15000</v>
      </c>
    </row>
    <row r="11" spans="1:9" ht="32.25" customHeight="1" x14ac:dyDescent="0.25">
      <c r="A11" s="92"/>
      <c r="B11" s="64" t="s">
        <v>102</v>
      </c>
      <c r="C11" s="175" t="s">
        <v>120</v>
      </c>
      <c r="D11" s="94" t="s">
        <v>86</v>
      </c>
      <c r="E11" s="177">
        <f>'Kormányzati funkciók szerinti b'!C139</f>
        <v>20000</v>
      </c>
    </row>
    <row r="12" spans="1:9" ht="32.25" customHeight="1" thickBot="1" x14ac:dyDescent="0.3">
      <c r="A12" s="92"/>
      <c r="B12" s="64" t="s">
        <v>369</v>
      </c>
      <c r="C12" s="175" t="s">
        <v>236</v>
      </c>
      <c r="D12" s="94" t="s">
        <v>370</v>
      </c>
      <c r="E12" s="177">
        <v>20000</v>
      </c>
    </row>
    <row r="13" spans="1:9" ht="32.25" customHeight="1" thickTop="1" thickBot="1" x14ac:dyDescent="0.3">
      <c r="A13" s="92"/>
      <c r="B13" s="333"/>
      <c r="C13" s="334"/>
      <c r="D13" s="335" t="s">
        <v>5</v>
      </c>
      <c r="E13" s="336">
        <f>SUM(E9:E12)</f>
        <v>84140</v>
      </c>
    </row>
    <row r="14" spans="1:9" ht="32.25" customHeight="1" thickTop="1" x14ac:dyDescent="0.25">
      <c r="A14" s="92"/>
      <c r="B14" s="92"/>
      <c r="C14" s="92"/>
      <c r="D14" s="92"/>
      <c r="E14" s="93"/>
    </row>
  </sheetData>
  <mergeCells count="3">
    <mergeCell ref="A3:F3"/>
    <mergeCell ref="A5:F5"/>
    <mergeCell ref="A6:F6"/>
  </mergeCells>
  <pageMargins left="0.98425196850393704" right="0.98425196850393704" top="0.98425196850393704" bottom="0.78740157480314965" header="0.51181102362204722" footer="0.51181102362204722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9"/>
  <sheetViews>
    <sheetView workbookViewId="0">
      <selection activeCell="B1" sqref="B1"/>
    </sheetView>
  </sheetViews>
  <sheetFormatPr defaultColWidth="9.140625" defaultRowHeight="42" customHeight="1" x14ac:dyDescent="0.25"/>
  <cols>
    <col min="1" max="1" width="6" style="10" customWidth="1"/>
    <col min="2" max="2" width="14" style="10" customWidth="1"/>
    <col min="3" max="3" width="14.85546875" style="10" customWidth="1"/>
    <col min="4" max="4" width="35.28515625" style="10" bestFit="1" customWidth="1"/>
    <col min="5" max="5" width="21.140625" style="42" customWidth="1"/>
    <col min="6" max="16384" width="9.140625" style="10"/>
  </cols>
  <sheetData>
    <row r="1" spans="1:9" s="39" customFormat="1" ht="32.25" customHeight="1" x14ac:dyDescent="0.25">
      <c r="A1" s="1"/>
      <c r="B1" s="71" t="s">
        <v>389</v>
      </c>
      <c r="C1" s="1"/>
      <c r="E1" s="1"/>
      <c r="F1" s="1"/>
      <c r="G1" s="1"/>
      <c r="H1" s="1"/>
      <c r="I1" s="1"/>
    </row>
    <row r="2" spans="1:9" s="39" customFormat="1" ht="32.2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s="39" customFormat="1" ht="20.100000000000001" customHeight="1" x14ac:dyDescent="0.25">
      <c r="A3" s="405" t="s">
        <v>384</v>
      </c>
      <c r="B3" s="405"/>
      <c r="C3" s="405"/>
      <c r="D3" s="405"/>
      <c r="E3" s="405"/>
      <c r="F3" s="405"/>
      <c r="G3" s="18"/>
      <c r="H3" s="18"/>
      <c r="I3" s="18"/>
    </row>
    <row r="4" spans="1:9" s="39" customFormat="1" ht="20.100000000000001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s="39" customFormat="1" ht="20.100000000000001" customHeight="1" x14ac:dyDescent="0.25">
      <c r="A5" s="405" t="s">
        <v>338</v>
      </c>
      <c r="B5" s="405"/>
      <c r="C5" s="405"/>
      <c r="D5" s="405"/>
      <c r="E5" s="405"/>
      <c r="F5" s="405"/>
      <c r="G5" s="18"/>
      <c r="H5" s="18"/>
      <c r="I5" s="18"/>
    </row>
    <row r="6" spans="1:9" s="39" customFormat="1" ht="20.100000000000001" customHeight="1" x14ac:dyDescent="0.25">
      <c r="A6" s="405" t="s">
        <v>8</v>
      </c>
      <c r="B6" s="405"/>
      <c r="C6" s="405"/>
      <c r="D6" s="405"/>
      <c r="E6" s="405"/>
      <c r="F6" s="405"/>
      <c r="G6" s="18"/>
      <c r="H6" s="18"/>
      <c r="I6" s="18"/>
    </row>
    <row r="7" spans="1:9" s="13" customFormat="1" ht="42" customHeight="1" thickBot="1" x14ac:dyDescent="0.3">
      <c r="D7" s="43"/>
      <c r="E7" s="95" t="s">
        <v>36</v>
      </c>
    </row>
    <row r="8" spans="1:9" s="15" customFormat="1" ht="35.1" customHeight="1" thickTop="1" thickBot="1" x14ac:dyDescent="0.25">
      <c r="B8" s="69" t="s">
        <v>48</v>
      </c>
      <c r="C8" s="49" t="s">
        <v>7</v>
      </c>
      <c r="D8" s="97" t="s">
        <v>0</v>
      </c>
      <c r="E8" s="96" t="s">
        <v>87</v>
      </c>
    </row>
    <row r="9" spans="1:9" s="15" customFormat="1" ht="35.1" customHeight="1" thickTop="1" x14ac:dyDescent="0.2">
      <c r="B9" s="344"/>
      <c r="C9" s="345"/>
      <c r="D9" s="346" t="s">
        <v>230</v>
      </c>
      <c r="E9" s="347">
        <f>SUM(E10:E14)</f>
        <v>9287690</v>
      </c>
    </row>
    <row r="10" spans="1:9" s="15" customFormat="1" ht="35.1" customHeight="1" x14ac:dyDescent="0.2">
      <c r="B10" s="168" t="s">
        <v>65</v>
      </c>
      <c r="C10" s="169" t="s">
        <v>238</v>
      </c>
      <c r="D10" s="98" t="s">
        <v>342</v>
      </c>
      <c r="E10" s="178">
        <v>3331800</v>
      </c>
    </row>
    <row r="11" spans="1:9" s="15" customFormat="1" ht="35.1" customHeight="1" x14ac:dyDescent="0.2">
      <c r="B11" s="166" t="s">
        <v>64</v>
      </c>
      <c r="C11" s="164" t="s">
        <v>239</v>
      </c>
      <c r="D11" s="165" t="s">
        <v>345</v>
      </c>
      <c r="E11" s="179">
        <v>300000</v>
      </c>
    </row>
    <row r="12" spans="1:9" s="15" customFormat="1" ht="35.1" customHeight="1" x14ac:dyDescent="0.2">
      <c r="B12" s="166" t="s">
        <v>64</v>
      </c>
      <c r="C12" s="164" t="s">
        <v>239</v>
      </c>
      <c r="D12" s="165" t="s">
        <v>359</v>
      </c>
      <c r="E12" s="179">
        <v>500000</v>
      </c>
    </row>
    <row r="13" spans="1:9" s="15" customFormat="1" ht="35.1" customHeight="1" x14ac:dyDescent="0.2">
      <c r="B13" s="166" t="s">
        <v>72</v>
      </c>
      <c r="C13" s="164" t="s">
        <v>349</v>
      </c>
      <c r="D13" s="165" t="s">
        <v>357</v>
      </c>
      <c r="E13" s="179">
        <v>155890</v>
      </c>
    </row>
    <row r="14" spans="1:9" s="15" customFormat="1" ht="35.1" customHeight="1" x14ac:dyDescent="0.2">
      <c r="B14" s="166" t="s">
        <v>64</v>
      </c>
      <c r="C14" s="164" t="s">
        <v>238</v>
      </c>
      <c r="D14" s="165" t="s">
        <v>360</v>
      </c>
      <c r="E14" s="179">
        <v>5000000</v>
      </c>
    </row>
    <row r="15" spans="1:9" s="15" customFormat="1" ht="35.1" customHeight="1" x14ac:dyDescent="0.2">
      <c r="B15" s="337"/>
      <c r="C15" s="338"/>
      <c r="D15" s="339" t="s">
        <v>231</v>
      </c>
      <c r="E15" s="340">
        <f>SUM(E16:E17)</f>
        <v>8378337</v>
      </c>
    </row>
    <row r="16" spans="1:9" s="15" customFormat="1" ht="35.1" customHeight="1" x14ac:dyDescent="0.2">
      <c r="B16" s="168" t="s">
        <v>65</v>
      </c>
      <c r="C16" s="169" t="s">
        <v>233</v>
      </c>
      <c r="D16" s="98" t="s">
        <v>341</v>
      </c>
      <c r="E16" s="178">
        <v>4188875</v>
      </c>
    </row>
    <row r="17" spans="2:5" s="15" customFormat="1" ht="35.1" customHeight="1" thickBot="1" x14ac:dyDescent="0.25">
      <c r="B17" s="166" t="s">
        <v>362</v>
      </c>
      <c r="C17" s="164" t="s">
        <v>233</v>
      </c>
      <c r="D17" s="165" t="s">
        <v>361</v>
      </c>
      <c r="E17" s="179">
        <v>4189462</v>
      </c>
    </row>
    <row r="18" spans="2:5" s="15" customFormat="1" ht="35.1" customHeight="1" thickTop="1" thickBot="1" x14ac:dyDescent="0.25">
      <c r="B18" s="341"/>
      <c r="C18" s="342"/>
      <c r="D18" s="343" t="s">
        <v>88</v>
      </c>
      <c r="E18" s="322">
        <f>E9+E15</f>
        <v>17666027</v>
      </c>
    </row>
    <row r="19" spans="2:5" ht="42" customHeight="1" thickTop="1" x14ac:dyDescent="0.25"/>
  </sheetData>
  <mergeCells count="3">
    <mergeCell ref="A3:F3"/>
    <mergeCell ref="A5:F5"/>
    <mergeCell ref="A6:F6"/>
  </mergeCells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4E155"/>
  </sheetPr>
  <dimension ref="A1:H214"/>
  <sheetViews>
    <sheetView zoomScaleNormal="100" workbookViewId="0">
      <selection activeCell="C9" sqref="C9"/>
    </sheetView>
  </sheetViews>
  <sheetFormatPr defaultColWidth="9.140625" defaultRowHeight="15" x14ac:dyDescent="0.25"/>
  <cols>
    <col min="1" max="1" width="15.28515625" style="121" bestFit="1" customWidth="1"/>
    <col min="2" max="2" width="61.140625" style="121" bestFit="1" customWidth="1"/>
    <col min="3" max="3" width="18.28515625" style="111" customWidth="1"/>
    <col min="4" max="4" width="10" style="110" bestFit="1" customWidth="1"/>
    <col min="5" max="5" width="15.140625" style="110" bestFit="1" customWidth="1"/>
    <col min="6" max="16384" width="9.140625" style="110"/>
  </cols>
  <sheetData>
    <row r="1" spans="1:8" s="39" customFormat="1" ht="20.100000000000001" customHeight="1" x14ac:dyDescent="0.25">
      <c r="A1" s="122"/>
      <c r="B1" s="123" t="s">
        <v>390</v>
      </c>
      <c r="C1" s="111"/>
      <c r="E1" s="109"/>
      <c r="G1" s="109"/>
      <c r="H1" s="109"/>
    </row>
    <row r="2" spans="1:8" s="39" customFormat="1" ht="20.100000000000001" customHeight="1" x14ac:dyDescent="0.25">
      <c r="A2" s="122"/>
      <c r="B2" s="124"/>
      <c r="C2" s="111"/>
      <c r="D2" s="109"/>
      <c r="E2" s="109"/>
      <c r="F2" s="109"/>
      <c r="G2" s="109"/>
      <c r="H2" s="109"/>
    </row>
    <row r="3" spans="1:8" s="39" customFormat="1" ht="20.100000000000001" customHeight="1" x14ac:dyDescent="0.25">
      <c r="A3" s="405" t="s">
        <v>384</v>
      </c>
      <c r="B3" s="405"/>
      <c r="C3" s="405"/>
      <c r="D3" s="405"/>
      <c r="E3" s="18"/>
      <c r="F3" s="18"/>
      <c r="G3" s="18"/>
      <c r="H3" s="18"/>
    </row>
    <row r="4" spans="1:8" s="39" customFormat="1" ht="20.100000000000001" customHeight="1" x14ac:dyDescent="0.25">
      <c r="A4" s="122"/>
      <c r="B4" s="116"/>
      <c r="C4" s="113"/>
      <c r="D4" s="108"/>
      <c r="E4" s="108"/>
      <c r="F4" s="108"/>
      <c r="G4" s="108"/>
      <c r="H4" s="108"/>
    </row>
    <row r="5" spans="1:8" s="39" customFormat="1" ht="20.100000000000001" customHeight="1" x14ac:dyDescent="0.25">
      <c r="A5" s="405" t="s">
        <v>338</v>
      </c>
      <c r="B5" s="405"/>
      <c r="C5" s="405"/>
      <c r="D5" s="405"/>
      <c r="E5" s="18"/>
      <c r="F5" s="18"/>
      <c r="G5" s="18"/>
      <c r="H5" s="18"/>
    </row>
    <row r="6" spans="1:8" s="39" customFormat="1" ht="20.100000000000001" customHeight="1" x14ac:dyDescent="0.25">
      <c r="A6" s="405" t="s">
        <v>382</v>
      </c>
      <c r="B6" s="405"/>
      <c r="C6" s="405"/>
      <c r="D6" s="405"/>
      <c r="E6" s="18"/>
      <c r="F6" s="18"/>
      <c r="G6" s="18"/>
      <c r="H6" s="18"/>
    </row>
    <row r="8" spans="1:8" x14ac:dyDescent="0.25">
      <c r="A8" s="112"/>
      <c r="B8" s="112"/>
    </row>
    <row r="9" spans="1:8" x14ac:dyDescent="0.25">
      <c r="A9" s="112"/>
      <c r="B9" s="112"/>
      <c r="C9" s="400" t="s">
        <v>36</v>
      </c>
    </row>
    <row r="10" spans="1:8" x14ac:dyDescent="0.25">
      <c r="A10" s="140" t="s">
        <v>60</v>
      </c>
      <c r="B10" s="141" t="s">
        <v>56</v>
      </c>
      <c r="C10" s="142"/>
    </row>
    <row r="11" spans="1:8" x14ac:dyDescent="0.25">
      <c r="A11" s="138" t="s">
        <v>216</v>
      </c>
      <c r="B11" s="137" t="s">
        <v>168</v>
      </c>
      <c r="C11" s="139">
        <v>50000</v>
      </c>
      <c r="D11" s="272"/>
    </row>
    <row r="12" spans="1:8" x14ac:dyDescent="0.25">
      <c r="A12" s="138" t="s">
        <v>166</v>
      </c>
      <c r="B12" s="137" t="s">
        <v>167</v>
      </c>
      <c r="C12" s="308">
        <v>2000</v>
      </c>
      <c r="E12" s="285"/>
    </row>
    <row r="13" spans="1:8" x14ac:dyDescent="0.25">
      <c r="A13" s="350"/>
      <c r="B13" s="351" t="s">
        <v>110</v>
      </c>
      <c r="C13" s="352">
        <f>SUM(C11:C12)</f>
        <v>52000</v>
      </c>
      <c r="E13" s="285"/>
    </row>
    <row r="14" spans="1:8" x14ac:dyDescent="0.25">
      <c r="A14" s="138"/>
      <c r="B14" s="286" t="s">
        <v>347</v>
      </c>
      <c r="C14" s="132">
        <f>SUM(C15)</f>
        <v>4608960</v>
      </c>
      <c r="E14" s="285"/>
    </row>
    <row r="15" spans="1:8" x14ac:dyDescent="0.25">
      <c r="A15" s="138" t="s">
        <v>151</v>
      </c>
      <c r="B15" s="176" t="s">
        <v>150</v>
      </c>
      <c r="C15" s="283">
        <v>4608960</v>
      </c>
      <c r="E15" s="285" t="s">
        <v>348</v>
      </c>
    </row>
    <row r="16" spans="1:8" x14ac:dyDescent="0.25">
      <c r="A16" s="138"/>
      <c r="B16" s="286" t="s">
        <v>154</v>
      </c>
      <c r="C16" s="132">
        <f>C17</f>
        <v>706949</v>
      </c>
    </row>
    <row r="17" spans="1:4" x14ac:dyDescent="0.25">
      <c r="A17" s="138" t="s">
        <v>153</v>
      </c>
      <c r="B17" s="137" t="s">
        <v>154</v>
      </c>
      <c r="C17" s="283">
        <v>706949</v>
      </c>
    </row>
    <row r="18" spans="1:4" x14ac:dyDescent="0.25">
      <c r="A18" s="419" t="s">
        <v>169</v>
      </c>
      <c r="B18" s="420"/>
      <c r="C18" s="132">
        <f>SUM(C19:C25)</f>
        <v>1012000</v>
      </c>
    </row>
    <row r="19" spans="1:4" x14ac:dyDescent="0.25">
      <c r="A19" s="138" t="s">
        <v>156</v>
      </c>
      <c r="B19" s="137" t="s">
        <v>155</v>
      </c>
      <c r="C19" s="308">
        <v>180000</v>
      </c>
    </row>
    <row r="20" spans="1:4" x14ac:dyDescent="0.25">
      <c r="A20" s="138"/>
      <c r="B20" s="273" t="s">
        <v>333</v>
      </c>
      <c r="C20" s="308">
        <v>60000</v>
      </c>
    </row>
    <row r="21" spans="1:4" x14ac:dyDescent="0.25">
      <c r="A21" s="138" t="s">
        <v>128</v>
      </c>
      <c r="B21" s="137" t="s">
        <v>159</v>
      </c>
      <c r="C21" s="308">
        <v>96000</v>
      </c>
    </row>
    <row r="22" spans="1:4" ht="30" x14ac:dyDescent="0.25">
      <c r="A22" s="138" t="s">
        <v>160</v>
      </c>
      <c r="B22" s="180" t="s">
        <v>161</v>
      </c>
      <c r="C22" s="308">
        <v>250000</v>
      </c>
      <c r="D22" s="272"/>
    </row>
    <row r="23" spans="1:4" x14ac:dyDescent="0.25">
      <c r="A23" s="138" t="s">
        <v>127</v>
      </c>
      <c r="B23" s="156" t="s">
        <v>215</v>
      </c>
      <c r="C23" s="308">
        <v>211000</v>
      </c>
    </row>
    <row r="24" spans="1:4" x14ac:dyDescent="0.25">
      <c r="A24" s="138" t="s">
        <v>125</v>
      </c>
      <c r="B24" s="137" t="s">
        <v>163</v>
      </c>
      <c r="C24" s="308">
        <v>165000</v>
      </c>
    </row>
    <row r="25" spans="1:4" x14ac:dyDescent="0.25">
      <c r="A25" s="138" t="s">
        <v>164</v>
      </c>
      <c r="B25" s="137" t="s">
        <v>165</v>
      </c>
      <c r="C25" s="308">
        <v>50000</v>
      </c>
    </row>
    <row r="26" spans="1:4" x14ac:dyDescent="0.25">
      <c r="A26" s="353"/>
      <c r="B26" s="354" t="s">
        <v>112</v>
      </c>
      <c r="C26" s="355">
        <f>C15+C17+C18</f>
        <v>6327909</v>
      </c>
    </row>
    <row r="27" spans="1:4" x14ac:dyDescent="0.25">
      <c r="A27" s="112"/>
      <c r="B27" s="112"/>
    </row>
    <row r="28" spans="1:4" x14ac:dyDescent="0.25">
      <c r="A28" s="112"/>
      <c r="B28" s="112"/>
    </row>
    <row r="29" spans="1:4" ht="13.9" customHeight="1" x14ac:dyDescent="0.25">
      <c r="A29" s="140" t="s">
        <v>61</v>
      </c>
      <c r="B29" s="141" t="s">
        <v>57</v>
      </c>
      <c r="C29" s="142"/>
    </row>
    <row r="30" spans="1:4" ht="13.9" customHeight="1" x14ac:dyDescent="0.25">
      <c r="A30" s="419" t="s">
        <v>52</v>
      </c>
      <c r="B30" s="420" t="s">
        <v>52</v>
      </c>
      <c r="C30" s="132">
        <f>SUM(C31:C32)</f>
        <v>2050</v>
      </c>
    </row>
    <row r="31" spans="1:4" ht="13.9" customHeight="1" x14ac:dyDescent="0.25">
      <c r="A31" s="133" t="s">
        <v>124</v>
      </c>
      <c r="B31" s="182" t="s">
        <v>248</v>
      </c>
      <c r="C31" s="302">
        <v>1550</v>
      </c>
    </row>
    <row r="32" spans="1:4" ht="13.9" customHeight="1" x14ac:dyDescent="0.25">
      <c r="A32" s="133" t="s">
        <v>125</v>
      </c>
      <c r="B32" s="134" t="s">
        <v>126</v>
      </c>
      <c r="C32" s="302">
        <v>500</v>
      </c>
    </row>
    <row r="33" spans="1:3" ht="13.9" customHeight="1" x14ac:dyDescent="0.25">
      <c r="A33" s="356"/>
      <c r="B33" s="354" t="s">
        <v>122</v>
      </c>
      <c r="C33" s="355">
        <f>C30</f>
        <v>2050</v>
      </c>
    </row>
    <row r="34" spans="1:3" ht="13.9" customHeight="1" x14ac:dyDescent="0.25">
      <c r="A34" s="112"/>
      <c r="B34" s="171"/>
    </row>
    <row r="35" spans="1:3" ht="13.9" customHeight="1" x14ac:dyDescent="0.25">
      <c r="A35" s="112"/>
      <c r="B35" s="112"/>
    </row>
    <row r="36" spans="1:3" ht="13.9" customHeight="1" x14ac:dyDescent="0.25">
      <c r="A36" s="140" t="s">
        <v>62</v>
      </c>
      <c r="B36" s="141" t="s">
        <v>175</v>
      </c>
      <c r="C36" s="142"/>
    </row>
    <row r="37" spans="1:3" x14ac:dyDescent="0.25">
      <c r="A37" s="133" t="s">
        <v>177</v>
      </c>
      <c r="B37" s="170" t="s">
        <v>176</v>
      </c>
      <c r="C37" s="302">
        <v>150000</v>
      </c>
    </row>
    <row r="38" spans="1:3" x14ac:dyDescent="0.25">
      <c r="A38" s="359"/>
      <c r="B38" s="360" t="s">
        <v>110</v>
      </c>
      <c r="C38" s="361">
        <f>SUM(C36:C37)</f>
        <v>150000</v>
      </c>
    </row>
    <row r="39" spans="1:3" x14ac:dyDescent="0.25">
      <c r="A39" s="419" t="s">
        <v>154</v>
      </c>
      <c r="B39" s="420"/>
      <c r="C39" s="303">
        <f>SUM(C40)</f>
        <v>1500</v>
      </c>
    </row>
    <row r="40" spans="1:3" ht="13.9" customHeight="1" x14ac:dyDescent="0.25">
      <c r="A40" s="172" t="s">
        <v>153</v>
      </c>
      <c r="B40" s="170" t="s">
        <v>241</v>
      </c>
      <c r="C40" s="302">
        <v>1500</v>
      </c>
    </row>
    <row r="41" spans="1:3" ht="13.9" customHeight="1" x14ac:dyDescent="0.25">
      <c r="A41" s="419" t="s">
        <v>242</v>
      </c>
      <c r="B41" s="420"/>
      <c r="C41" s="303">
        <f>SUM(C42:C47)</f>
        <v>372757</v>
      </c>
    </row>
    <row r="42" spans="1:3" ht="13.9" customHeight="1" x14ac:dyDescent="0.25">
      <c r="A42" s="144" t="s">
        <v>128</v>
      </c>
      <c r="B42" s="134" t="s">
        <v>159</v>
      </c>
      <c r="C42" s="302">
        <v>16000</v>
      </c>
    </row>
    <row r="43" spans="1:3" ht="13.9" customHeight="1" x14ac:dyDescent="0.25">
      <c r="A43" s="144" t="s">
        <v>170</v>
      </c>
      <c r="B43" s="143" t="s">
        <v>171</v>
      </c>
      <c r="C43" s="304">
        <v>120000</v>
      </c>
    </row>
    <row r="44" spans="1:3" ht="13.9" customHeight="1" x14ac:dyDescent="0.25">
      <c r="A44" s="144" t="s">
        <v>173</v>
      </c>
      <c r="B44" s="134" t="s">
        <v>172</v>
      </c>
      <c r="C44" s="304">
        <v>25000</v>
      </c>
    </row>
    <row r="45" spans="1:3" ht="13.9" customHeight="1" x14ac:dyDescent="0.25">
      <c r="A45" s="144" t="s">
        <v>127</v>
      </c>
      <c r="B45" s="134" t="s">
        <v>162</v>
      </c>
      <c r="C45" s="304">
        <v>60000</v>
      </c>
    </row>
    <row r="46" spans="1:3" ht="13.9" customHeight="1" x14ac:dyDescent="0.25">
      <c r="A46" s="144" t="s">
        <v>127</v>
      </c>
      <c r="B46" s="143" t="s">
        <v>174</v>
      </c>
      <c r="C46" s="304">
        <v>113757</v>
      </c>
    </row>
    <row r="47" spans="1:3" ht="13.9" customHeight="1" x14ac:dyDescent="0.25">
      <c r="A47" s="144" t="s">
        <v>125</v>
      </c>
      <c r="B47" s="143" t="s">
        <v>163</v>
      </c>
      <c r="C47" s="304">
        <v>38000</v>
      </c>
    </row>
    <row r="48" spans="1:3" ht="13.9" customHeight="1" x14ac:dyDescent="0.25">
      <c r="A48" s="356"/>
      <c r="B48" s="354" t="s">
        <v>122</v>
      </c>
      <c r="C48" s="355">
        <f>C39+C41</f>
        <v>374257</v>
      </c>
    </row>
    <row r="49" spans="1:3" ht="13.9" customHeight="1" x14ac:dyDescent="0.25">
      <c r="A49" s="112"/>
      <c r="B49" s="112"/>
    </row>
    <row r="50" spans="1:3" ht="13.9" customHeight="1" x14ac:dyDescent="0.25">
      <c r="A50" s="112"/>
      <c r="B50" s="112"/>
    </row>
    <row r="51" spans="1:3" x14ac:dyDescent="0.25">
      <c r="A51" s="140" t="s">
        <v>49</v>
      </c>
      <c r="B51" s="141" t="s">
        <v>219</v>
      </c>
      <c r="C51" s="142"/>
    </row>
    <row r="52" spans="1:3" ht="34.5" customHeight="1" x14ac:dyDescent="0.25">
      <c r="A52" s="125" t="s">
        <v>10</v>
      </c>
      <c r="B52" s="126" t="s">
        <v>105</v>
      </c>
      <c r="C52" s="307">
        <f>Bevétel!F11</f>
        <v>12720318</v>
      </c>
    </row>
    <row r="53" spans="1:3" x14ac:dyDescent="0.25">
      <c r="A53" s="157" t="s">
        <v>106</v>
      </c>
      <c r="B53" s="127" t="s">
        <v>107</v>
      </c>
      <c r="C53" s="307">
        <v>7664000</v>
      </c>
    </row>
    <row r="54" spans="1:3" x14ac:dyDescent="0.25">
      <c r="A54" s="158" t="s">
        <v>108</v>
      </c>
      <c r="B54" s="126" t="s">
        <v>109</v>
      </c>
      <c r="C54" s="307">
        <f>Bevétel!F20</f>
        <v>2270000</v>
      </c>
    </row>
    <row r="55" spans="1:3" x14ac:dyDescent="0.25">
      <c r="A55" s="365"/>
      <c r="B55" s="360" t="s">
        <v>110</v>
      </c>
      <c r="C55" s="366">
        <f>SUM(C52:C54)</f>
        <v>22654318</v>
      </c>
    </row>
    <row r="56" spans="1:3" x14ac:dyDescent="0.25">
      <c r="A56" s="128" t="s">
        <v>111</v>
      </c>
      <c r="B56" s="284" t="s">
        <v>346</v>
      </c>
      <c r="C56" s="307">
        <v>906173</v>
      </c>
    </row>
    <row r="57" spans="1:3" x14ac:dyDescent="0.25">
      <c r="A57" s="357"/>
      <c r="B57" s="354" t="s">
        <v>112</v>
      </c>
      <c r="C57" s="358">
        <f>SUM(C56:C56)</f>
        <v>906173</v>
      </c>
    </row>
    <row r="58" spans="1:3" ht="13.9" customHeight="1" x14ac:dyDescent="0.25">
      <c r="A58" s="112"/>
      <c r="B58" s="112"/>
    </row>
    <row r="59" spans="1:3" ht="13.9" customHeight="1" x14ac:dyDescent="0.25">
      <c r="A59" s="112"/>
      <c r="B59" s="112"/>
    </row>
    <row r="60" spans="1:3" x14ac:dyDescent="0.25">
      <c r="A60" s="140" t="s">
        <v>99</v>
      </c>
      <c r="B60" s="141" t="s">
        <v>220</v>
      </c>
      <c r="C60" s="142"/>
    </row>
    <row r="61" spans="1:3" x14ac:dyDescent="0.25">
      <c r="A61" s="183" t="s">
        <v>178</v>
      </c>
      <c r="B61" s="274" t="s">
        <v>334</v>
      </c>
      <c r="C61" s="184">
        <v>10850733</v>
      </c>
    </row>
    <row r="62" spans="1:3" x14ac:dyDescent="0.25">
      <c r="A62" s="359"/>
      <c r="B62" s="360" t="s">
        <v>110</v>
      </c>
      <c r="C62" s="361">
        <f>SUM(C61:C61)</f>
        <v>10850733</v>
      </c>
    </row>
    <row r="63" spans="1:3" x14ac:dyDescent="0.25">
      <c r="A63" s="130" t="s">
        <v>113</v>
      </c>
      <c r="B63" s="129" t="s">
        <v>114</v>
      </c>
      <c r="C63" s="304">
        <v>15000</v>
      </c>
    </row>
    <row r="64" spans="1:3" x14ac:dyDescent="0.25">
      <c r="A64" s="157" t="s">
        <v>217</v>
      </c>
      <c r="B64" s="156" t="s">
        <v>218</v>
      </c>
      <c r="C64" s="306">
        <v>29140</v>
      </c>
    </row>
    <row r="65" spans="1:3" x14ac:dyDescent="0.25">
      <c r="A65" s="353"/>
      <c r="B65" s="354" t="s">
        <v>112</v>
      </c>
      <c r="C65" s="355">
        <f>SUM(C63:C64)</f>
        <v>44140</v>
      </c>
    </row>
    <row r="66" spans="1:3" ht="13.9" customHeight="1" x14ac:dyDescent="0.25">
      <c r="A66" s="112"/>
      <c r="B66" s="112"/>
    </row>
    <row r="67" spans="1:3" ht="13.9" customHeight="1" x14ac:dyDescent="0.25">
      <c r="A67" s="112"/>
      <c r="B67" s="112"/>
    </row>
    <row r="68" spans="1:3" x14ac:dyDescent="0.25">
      <c r="A68" s="140" t="s">
        <v>100</v>
      </c>
      <c r="B68" s="141" t="s">
        <v>335</v>
      </c>
      <c r="C68" s="142"/>
    </row>
    <row r="69" spans="1:3" x14ac:dyDescent="0.25">
      <c r="A69" s="145" t="s">
        <v>183</v>
      </c>
      <c r="B69" s="143" t="s">
        <v>182</v>
      </c>
      <c r="C69" s="302">
        <v>2967444</v>
      </c>
    </row>
    <row r="70" spans="1:3" x14ac:dyDescent="0.25">
      <c r="A70" s="359"/>
      <c r="B70" s="360" t="s">
        <v>110</v>
      </c>
      <c r="C70" s="361">
        <f>SUM(C68:C69)</f>
        <v>2967444</v>
      </c>
    </row>
    <row r="71" spans="1:3" ht="13.9" customHeight="1" x14ac:dyDescent="0.25">
      <c r="A71" s="145" t="s">
        <v>179</v>
      </c>
      <c r="B71" s="143" t="s">
        <v>180</v>
      </c>
      <c r="C71" s="302">
        <v>3060000</v>
      </c>
    </row>
    <row r="72" spans="1:3" ht="13.9" customHeight="1" x14ac:dyDescent="0.25">
      <c r="A72" s="145" t="s">
        <v>153</v>
      </c>
      <c r="B72" s="170" t="s">
        <v>154</v>
      </c>
      <c r="C72" s="302">
        <v>237168</v>
      </c>
    </row>
    <row r="73" spans="1:3" ht="13.9" customHeight="1" x14ac:dyDescent="0.25">
      <c r="A73" s="356"/>
      <c r="B73" s="354" t="s">
        <v>122</v>
      </c>
      <c r="C73" s="355">
        <f>SUM(C71:C72)</f>
        <v>3297168</v>
      </c>
    </row>
    <row r="74" spans="1:3" ht="13.9" customHeight="1" x14ac:dyDescent="0.25">
      <c r="A74" s="112"/>
      <c r="B74" s="112"/>
    </row>
    <row r="75" spans="1:3" ht="13.9" customHeight="1" x14ac:dyDescent="0.25">
      <c r="A75" s="112"/>
      <c r="B75" s="112"/>
    </row>
    <row r="76" spans="1:3" ht="13.9" customHeight="1" x14ac:dyDescent="0.25">
      <c r="A76" s="140" t="s">
        <v>362</v>
      </c>
      <c r="B76" s="141" t="s">
        <v>363</v>
      </c>
      <c r="C76" s="142"/>
    </row>
    <row r="77" spans="1:3" x14ac:dyDescent="0.25">
      <c r="A77" s="419" t="s">
        <v>80</v>
      </c>
      <c r="B77" s="420" t="s">
        <v>80</v>
      </c>
      <c r="C77" s="132">
        <f>SUM(C78:C79)</f>
        <v>4189462</v>
      </c>
    </row>
    <row r="78" spans="1:3" ht="13.9" customHeight="1" x14ac:dyDescent="0.25">
      <c r="A78" s="145" t="s">
        <v>234</v>
      </c>
      <c r="B78" s="143" t="s">
        <v>361</v>
      </c>
      <c r="C78" s="302">
        <v>3298789</v>
      </c>
    </row>
    <row r="79" spans="1:3" ht="13.9" customHeight="1" x14ac:dyDescent="0.25">
      <c r="A79" s="145" t="s">
        <v>235</v>
      </c>
      <c r="B79" s="143" t="s">
        <v>163</v>
      </c>
      <c r="C79" s="302">
        <v>890673</v>
      </c>
    </row>
    <row r="80" spans="1:3" ht="13.9" customHeight="1" x14ac:dyDescent="0.25">
      <c r="A80" s="356"/>
      <c r="B80" s="354" t="s">
        <v>122</v>
      </c>
      <c r="C80" s="355">
        <f>C77</f>
        <v>4189462</v>
      </c>
    </row>
    <row r="81" spans="1:5" ht="13.9" customHeight="1" x14ac:dyDescent="0.25">
      <c r="A81" s="112"/>
      <c r="B81" s="112"/>
    </row>
    <row r="82" spans="1:5" ht="13.9" customHeight="1" x14ac:dyDescent="0.25">
      <c r="A82" s="112"/>
      <c r="B82" s="112"/>
    </row>
    <row r="83" spans="1:5" ht="13.9" customHeight="1" x14ac:dyDescent="0.25">
      <c r="A83" s="140" t="s">
        <v>76</v>
      </c>
      <c r="B83" s="141" t="s">
        <v>181</v>
      </c>
      <c r="C83" s="142"/>
    </row>
    <row r="84" spans="1:5" ht="13.9" customHeight="1" x14ac:dyDescent="0.25">
      <c r="A84" s="145" t="s">
        <v>127</v>
      </c>
      <c r="B84" s="143" t="s">
        <v>162</v>
      </c>
      <c r="C84" s="302">
        <v>12000</v>
      </c>
    </row>
    <row r="85" spans="1:5" ht="13.9" customHeight="1" x14ac:dyDescent="0.25">
      <c r="A85" s="133" t="s">
        <v>125</v>
      </c>
      <c r="B85" s="134" t="s">
        <v>126</v>
      </c>
      <c r="C85" s="302">
        <v>3200</v>
      </c>
    </row>
    <row r="86" spans="1:5" ht="13.9" customHeight="1" x14ac:dyDescent="0.25">
      <c r="A86" s="356"/>
      <c r="B86" s="354" t="s">
        <v>122</v>
      </c>
      <c r="C86" s="355">
        <f>SUM(C84:C85)</f>
        <v>15200</v>
      </c>
    </row>
    <row r="87" spans="1:5" ht="13.9" customHeight="1" x14ac:dyDescent="0.25">
      <c r="A87" s="112"/>
      <c r="B87" s="112"/>
    </row>
    <row r="88" spans="1:5" ht="13.9" customHeight="1" x14ac:dyDescent="0.25">
      <c r="A88" s="112"/>
      <c r="B88" s="112"/>
    </row>
    <row r="89" spans="1:5" ht="13.9" customHeight="1" x14ac:dyDescent="0.25">
      <c r="A89" s="140" t="s">
        <v>101</v>
      </c>
      <c r="B89" s="141" t="s">
        <v>68</v>
      </c>
      <c r="C89" s="142"/>
    </row>
    <row r="90" spans="1:5" x14ac:dyDescent="0.25">
      <c r="A90" s="145" t="s">
        <v>184</v>
      </c>
      <c r="B90" s="143" t="s">
        <v>185</v>
      </c>
      <c r="C90" s="302">
        <v>300000</v>
      </c>
    </row>
    <row r="91" spans="1:5" x14ac:dyDescent="0.25">
      <c r="A91" s="359"/>
      <c r="B91" s="360" t="s">
        <v>110</v>
      </c>
      <c r="C91" s="361">
        <f>SUM(C89:C90)</f>
        <v>300000</v>
      </c>
      <c r="E91" s="173"/>
    </row>
    <row r="92" spans="1:5" x14ac:dyDescent="0.25">
      <c r="A92" s="419" t="s">
        <v>169</v>
      </c>
      <c r="B92" s="420"/>
      <c r="C92" s="132">
        <f>SUM(C93:C95)</f>
        <v>903275</v>
      </c>
    </row>
    <row r="93" spans="1:5" x14ac:dyDescent="0.25">
      <c r="A93" s="138" t="s">
        <v>156</v>
      </c>
      <c r="B93" s="143" t="s">
        <v>155</v>
      </c>
      <c r="C93" s="372">
        <v>599020</v>
      </c>
    </row>
    <row r="94" spans="1:5" ht="13.9" customHeight="1" x14ac:dyDescent="0.25">
      <c r="A94" s="145" t="s">
        <v>127</v>
      </c>
      <c r="B94" s="143" t="s">
        <v>162</v>
      </c>
      <c r="C94" s="302">
        <v>100000</v>
      </c>
    </row>
    <row r="95" spans="1:5" ht="13.9" customHeight="1" x14ac:dyDescent="0.25">
      <c r="A95" s="133" t="s">
        <v>125</v>
      </c>
      <c r="B95" s="134" t="s">
        <v>126</v>
      </c>
      <c r="C95" s="302">
        <v>204255</v>
      </c>
    </row>
    <row r="96" spans="1:5" ht="13.9" customHeight="1" x14ac:dyDescent="0.25">
      <c r="A96" s="356"/>
      <c r="B96" s="354" t="s">
        <v>122</v>
      </c>
      <c r="C96" s="355">
        <f>C92</f>
        <v>903275</v>
      </c>
    </row>
    <row r="97" spans="1:3" ht="13.9" customHeight="1" x14ac:dyDescent="0.25">
      <c r="A97" s="112"/>
      <c r="B97" s="112"/>
    </row>
    <row r="98" spans="1:3" ht="13.9" customHeight="1" x14ac:dyDescent="0.25">
      <c r="A98" s="112"/>
      <c r="B98" s="112"/>
    </row>
    <row r="99" spans="1:3" ht="13.9" customHeight="1" x14ac:dyDescent="0.25">
      <c r="A99" s="140" t="s">
        <v>65</v>
      </c>
      <c r="B99" s="141" t="s">
        <v>232</v>
      </c>
      <c r="C99" s="142"/>
    </row>
    <row r="100" spans="1:3" x14ac:dyDescent="0.25">
      <c r="A100" s="419" t="s">
        <v>244</v>
      </c>
      <c r="B100" s="420"/>
      <c r="C100" s="132">
        <f>SUM(C101:C104)</f>
        <v>7520675</v>
      </c>
    </row>
    <row r="101" spans="1:3" x14ac:dyDescent="0.25">
      <c r="A101" s="163" t="s">
        <v>234</v>
      </c>
      <c r="B101" s="299" t="s">
        <v>337</v>
      </c>
      <c r="C101" s="302">
        <f>3331800/1.27</f>
        <v>2623464.5669291336</v>
      </c>
    </row>
    <row r="102" spans="1:3" x14ac:dyDescent="0.25">
      <c r="A102" s="276" t="s">
        <v>235</v>
      </c>
      <c r="B102" s="275" t="s">
        <v>163</v>
      </c>
      <c r="C102" s="302">
        <f>3331800-C101</f>
        <v>708335.43307086639</v>
      </c>
    </row>
    <row r="103" spans="1:3" x14ac:dyDescent="0.25">
      <c r="A103" s="276" t="s">
        <v>234</v>
      </c>
      <c r="B103" s="275" t="s">
        <v>336</v>
      </c>
      <c r="C103" s="302">
        <v>3298327</v>
      </c>
    </row>
    <row r="104" spans="1:3" x14ac:dyDescent="0.25">
      <c r="A104" s="276" t="s">
        <v>235</v>
      </c>
      <c r="B104" s="275" t="s">
        <v>163</v>
      </c>
      <c r="C104" s="304">
        <v>890548</v>
      </c>
    </row>
    <row r="105" spans="1:3" ht="13.9" customHeight="1" x14ac:dyDescent="0.25">
      <c r="A105" s="356"/>
      <c r="B105" s="354" t="s">
        <v>122</v>
      </c>
      <c r="C105" s="355">
        <f>C100</f>
        <v>7520675</v>
      </c>
    </row>
    <row r="106" spans="1:3" ht="13.9" customHeight="1" x14ac:dyDescent="0.25">
      <c r="A106" s="112"/>
      <c r="B106" s="112"/>
    </row>
    <row r="107" spans="1:3" ht="13.9" customHeight="1" x14ac:dyDescent="0.25">
      <c r="A107" s="112"/>
      <c r="B107" s="112"/>
    </row>
    <row r="108" spans="1:3" ht="13.9" customHeight="1" x14ac:dyDescent="0.25">
      <c r="A108" s="140" t="s">
        <v>63</v>
      </c>
      <c r="B108" s="141" t="s">
        <v>66</v>
      </c>
      <c r="C108" s="142"/>
    </row>
    <row r="109" spans="1:3" ht="13.9" customHeight="1" x14ac:dyDescent="0.25">
      <c r="A109" s="147" t="s">
        <v>170</v>
      </c>
      <c r="B109" s="148" t="s">
        <v>186</v>
      </c>
      <c r="C109" s="302">
        <v>3600</v>
      </c>
    </row>
    <row r="110" spans="1:3" ht="13.9" customHeight="1" x14ac:dyDescent="0.25">
      <c r="A110" s="133" t="s">
        <v>125</v>
      </c>
      <c r="B110" s="134" t="s">
        <v>126</v>
      </c>
      <c r="C110" s="302">
        <v>1000</v>
      </c>
    </row>
    <row r="111" spans="1:3" ht="13.9" customHeight="1" x14ac:dyDescent="0.25">
      <c r="A111" s="356"/>
      <c r="B111" s="354" t="s">
        <v>122</v>
      </c>
      <c r="C111" s="355">
        <f>SUM(C109:C110)</f>
        <v>4600</v>
      </c>
    </row>
    <row r="112" spans="1:3" ht="13.9" customHeight="1" x14ac:dyDescent="0.25">
      <c r="A112" s="112"/>
      <c r="B112" s="112"/>
    </row>
    <row r="114" spans="1:3" ht="13.9" customHeight="1" x14ac:dyDescent="0.25">
      <c r="A114" s="140" t="s">
        <v>123</v>
      </c>
      <c r="B114" s="141" t="s">
        <v>55</v>
      </c>
      <c r="C114" s="142"/>
    </row>
    <row r="115" spans="1:3" x14ac:dyDescent="0.25">
      <c r="A115" s="147" t="s">
        <v>170</v>
      </c>
      <c r="B115" s="148" t="s">
        <v>187</v>
      </c>
      <c r="C115" s="302">
        <v>183000</v>
      </c>
    </row>
    <row r="116" spans="1:3" x14ac:dyDescent="0.25">
      <c r="A116" s="147" t="s">
        <v>173</v>
      </c>
      <c r="B116" s="148" t="s">
        <v>188</v>
      </c>
      <c r="C116" s="302">
        <v>27500</v>
      </c>
    </row>
    <row r="117" spans="1:3" x14ac:dyDescent="0.25">
      <c r="A117" s="147" t="s">
        <v>127</v>
      </c>
      <c r="B117" s="148" t="s">
        <v>189</v>
      </c>
      <c r="C117" s="302">
        <v>9000</v>
      </c>
    </row>
    <row r="118" spans="1:3" x14ac:dyDescent="0.25">
      <c r="A118" s="133" t="s">
        <v>125</v>
      </c>
      <c r="B118" s="148" t="s">
        <v>126</v>
      </c>
      <c r="C118" s="302">
        <v>58000</v>
      </c>
    </row>
    <row r="119" spans="1:3" x14ac:dyDescent="0.25">
      <c r="A119" s="356"/>
      <c r="B119" s="354" t="s">
        <v>122</v>
      </c>
      <c r="C119" s="355">
        <f>SUM(C115:C118)</f>
        <v>277500</v>
      </c>
    </row>
    <row r="122" spans="1:3" s="311" customFormat="1" ht="13.9" customHeight="1" x14ac:dyDescent="0.25">
      <c r="A122" s="140" t="s">
        <v>64</v>
      </c>
      <c r="B122" s="141" t="s">
        <v>190</v>
      </c>
      <c r="C122" s="313"/>
    </row>
    <row r="123" spans="1:3" s="311" customFormat="1" x14ac:dyDescent="0.25">
      <c r="A123" s="359"/>
      <c r="B123" s="360" t="s">
        <v>364</v>
      </c>
      <c r="C123" s="361">
        <f>C124</f>
        <v>800000</v>
      </c>
    </row>
    <row r="124" spans="1:3" s="312" customFormat="1" x14ac:dyDescent="0.2">
      <c r="A124" s="309" t="s">
        <v>365</v>
      </c>
      <c r="B124" s="309" t="s">
        <v>343</v>
      </c>
      <c r="C124" s="309">
        <v>800000</v>
      </c>
    </row>
    <row r="125" spans="1:3" s="311" customFormat="1" x14ac:dyDescent="0.25">
      <c r="A125" s="147"/>
      <c r="B125" s="288" t="s">
        <v>351</v>
      </c>
      <c r="C125" s="305">
        <f>SUM(C126:C129)</f>
        <v>5800000</v>
      </c>
    </row>
    <row r="126" spans="1:3" s="312" customFormat="1" x14ac:dyDescent="0.2">
      <c r="A126" s="309" t="s">
        <v>352</v>
      </c>
      <c r="B126" s="309" t="s">
        <v>375</v>
      </c>
      <c r="C126" s="309">
        <v>629921</v>
      </c>
    </row>
    <row r="127" spans="1:3" s="311" customFormat="1" x14ac:dyDescent="0.25">
      <c r="A127" s="289" t="s">
        <v>353</v>
      </c>
      <c r="B127" s="287" t="s">
        <v>350</v>
      </c>
      <c r="C127" s="302">
        <v>170079</v>
      </c>
    </row>
    <row r="128" spans="1:3" s="311" customFormat="1" x14ac:dyDescent="0.25">
      <c r="A128" s="309" t="s">
        <v>236</v>
      </c>
      <c r="B128" s="310" t="s">
        <v>360</v>
      </c>
      <c r="C128" s="302">
        <v>3937008</v>
      </c>
    </row>
    <row r="129" spans="1:3" x14ac:dyDescent="0.25">
      <c r="A129" s="309" t="s">
        <v>353</v>
      </c>
      <c r="B129" s="310" t="s">
        <v>350</v>
      </c>
      <c r="C129" s="302">
        <v>1062992</v>
      </c>
    </row>
    <row r="130" spans="1:3" x14ac:dyDescent="0.25">
      <c r="A130" s="147"/>
      <c r="B130" s="288" t="s">
        <v>169</v>
      </c>
      <c r="C130" s="305">
        <f>SUM(C131:C134)</f>
        <v>1128000</v>
      </c>
    </row>
    <row r="131" spans="1:3" x14ac:dyDescent="0.25">
      <c r="A131" s="147" t="s">
        <v>191</v>
      </c>
      <c r="B131" s="148" t="s">
        <v>192</v>
      </c>
      <c r="C131" s="302">
        <v>150000</v>
      </c>
    </row>
    <row r="132" spans="1:3" x14ac:dyDescent="0.25">
      <c r="A132" s="147" t="s">
        <v>156</v>
      </c>
      <c r="B132" s="148" t="s">
        <v>194</v>
      </c>
      <c r="C132" s="302">
        <v>600000</v>
      </c>
    </row>
    <row r="133" spans="1:3" x14ac:dyDescent="0.25">
      <c r="A133" s="147" t="s">
        <v>127</v>
      </c>
      <c r="B133" s="148" t="s">
        <v>193</v>
      </c>
      <c r="C133" s="302">
        <v>100000</v>
      </c>
    </row>
    <row r="134" spans="1:3" x14ac:dyDescent="0.25">
      <c r="A134" s="133" t="s">
        <v>125</v>
      </c>
      <c r="B134" s="148" t="s">
        <v>126</v>
      </c>
      <c r="C134" s="302">
        <v>278000</v>
      </c>
    </row>
    <row r="135" spans="1:3" x14ac:dyDescent="0.25">
      <c r="A135" s="356"/>
      <c r="B135" s="354" t="s">
        <v>122</v>
      </c>
      <c r="C135" s="355">
        <f>C125+C130</f>
        <v>6928000</v>
      </c>
    </row>
    <row r="138" spans="1:3" ht="13.9" customHeight="1" x14ac:dyDescent="0.25">
      <c r="A138" s="140" t="s">
        <v>102</v>
      </c>
      <c r="B138" s="141" t="s">
        <v>119</v>
      </c>
      <c r="C138" s="142"/>
    </row>
    <row r="139" spans="1:3" x14ac:dyDescent="0.25">
      <c r="A139" s="147" t="s">
        <v>120</v>
      </c>
      <c r="B139" s="134" t="s">
        <v>121</v>
      </c>
      <c r="C139" s="302">
        <v>20000</v>
      </c>
    </row>
    <row r="140" spans="1:3" x14ac:dyDescent="0.25">
      <c r="A140" s="356"/>
      <c r="B140" s="354" t="s">
        <v>112</v>
      </c>
      <c r="C140" s="355">
        <f>SUM(C139)</f>
        <v>20000</v>
      </c>
    </row>
    <row r="143" spans="1:3" ht="13.9" customHeight="1" x14ac:dyDescent="0.25">
      <c r="A143" s="140" t="s">
        <v>71</v>
      </c>
      <c r="B143" s="141" t="s">
        <v>198</v>
      </c>
      <c r="C143" s="142"/>
    </row>
    <row r="144" spans="1:3" x14ac:dyDescent="0.25">
      <c r="A144" s="147" t="s">
        <v>170</v>
      </c>
      <c r="B144" s="149" t="s">
        <v>195</v>
      </c>
      <c r="C144" s="302">
        <v>43000</v>
      </c>
    </row>
    <row r="145" spans="1:3" x14ac:dyDescent="0.25">
      <c r="A145" s="147" t="s">
        <v>173</v>
      </c>
      <c r="B145" s="149" t="s">
        <v>196</v>
      </c>
      <c r="C145" s="302">
        <v>1000</v>
      </c>
    </row>
    <row r="146" spans="1:3" x14ac:dyDescent="0.25">
      <c r="A146" s="147" t="s">
        <v>127</v>
      </c>
      <c r="B146" s="149" t="s">
        <v>197</v>
      </c>
      <c r="C146" s="302">
        <v>15000</v>
      </c>
    </row>
    <row r="147" spans="1:3" x14ac:dyDescent="0.25">
      <c r="A147" s="147" t="s">
        <v>125</v>
      </c>
      <c r="B147" s="148" t="s">
        <v>126</v>
      </c>
      <c r="C147" s="302">
        <v>15000</v>
      </c>
    </row>
    <row r="148" spans="1:3" x14ac:dyDescent="0.25">
      <c r="A148" s="356"/>
      <c r="B148" s="354" t="s">
        <v>122</v>
      </c>
      <c r="C148" s="355">
        <f>SUM(C144:C147)</f>
        <v>74000</v>
      </c>
    </row>
    <row r="151" spans="1:3" ht="13.9" customHeight="1" x14ac:dyDescent="0.25">
      <c r="A151" s="140" t="s">
        <v>72</v>
      </c>
      <c r="B151" s="141" t="s">
        <v>27</v>
      </c>
      <c r="C151" s="142"/>
    </row>
    <row r="152" spans="1:3" x14ac:dyDescent="0.25">
      <c r="A152" s="419" t="s">
        <v>80</v>
      </c>
      <c r="B152" s="420"/>
      <c r="C152" s="132">
        <f>SUM(C153:C154)</f>
        <v>155890</v>
      </c>
    </row>
    <row r="153" spans="1:3" x14ac:dyDescent="0.25">
      <c r="A153" s="300" t="s">
        <v>352</v>
      </c>
      <c r="B153" s="299" t="s">
        <v>357</v>
      </c>
      <c r="C153" s="134">
        <v>122748</v>
      </c>
    </row>
    <row r="154" spans="1:3" x14ac:dyDescent="0.25">
      <c r="A154" s="300" t="s">
        <v>353</v>
      </c>
      <c r="B154" s="299" t="s">
        <v>350</v>
      </c>
      <c r="C154" s="134">
        <v>33142</v>
      </c>
    </row>
    <row r="155" spans="1:3" x14ac:dyDescent="0.25">
      <c r="A155" s="419" t="s">
        <v>200</v>
      </c>
      <c r="B155" s="420"/>
      <c r="C155" s="132">
        <f>SUM(C156:C157)</f>
        <v>642723</v>
      </c>
    </row>
    <row r="156" spans="1:3" x14ac:dyDescent="0.25">
      <c r="A156" s="147" t="s">
        <v>179</v>
      </c>
      <c r="B156" s="135" t="s">
        <v>180</v>
      </c>
      <c r="C156" s="134">
        <f>642723-16667</f>
        <v>626056</v>
      </c>
    </row>
    <row r="157" spans="1:3" x14ac:dyDescent="0.25">
      <c r="A157" s="172" t="s">
        <v>243</v>
      </c>
      <c r="B157" s="149" t="s">
        <v>199</v>
      </c>
      <c r="C157" s="134">
        <v>16667</v>
      </c>
    </row>
    <row r="158" spans="1:3" x14ac:dyDescent="0.25">
      <c r="A158" s="419" t="s">
        <v>154</v>
      </c>
      <c r="B158" s="420"/>
      <c r="C158" s="132">
        <f>SUM(C159)</f>
        <v>97420</v>
      </c>
    </row>
    <row r="159" spans="1:3" x14ac:dyDescent="0.25">
      <c r="A159" s="133" t="s">
        <v>153</v>
      </c>
      <c r="B159" s="134" t="s">
        <v>154</v>
      </c>
      <c r="C159" s="134">
        <v>97420</v>
      </c>
    </row>
    <row r="160" spans="1:3" x14ac:dyDescent="0.25">
      <c r="A160" s="419" t="s">
        <v>169</v>
      </c>
      <c r="B160" s="420"/>
      <c r="C160" s="132">
        <f>SUM(C161:C164)</f>
        <v>130380</v>
      </c>
    </row>
    <row r="161" spans="1:3" x14ac:dyDescent="0.25">
      <c r="A161" s="147" t="s">
        <v>158</v>
      </c>
      <c r="B161" s="134" t="s">
        <v>157</v>
      </c>
      <c r="C161" s="134">
        <f>6240*12</f>
        <v>74880</v>
      </c>
    </row>
    <row r="162" spans="1:3" x14ac:dyDescent="0.25">
      <c r="A162" s="147" t="s">
        <v>170</v>
      </c>
      <c r="B162" s="149" t="s">
        <v>201</v>
      </c>
      <c r="C162" s="134">
        <v>40000</v>
      </c>
    </row>
    <row r="163" spans="1:3" x14ac:dyDescent="0.25">
      <c r="A163" s="147" t="s">
        <v>173</v>
      </c>
      <c r="B163" s="149" t="s">
        <v>196</v>
      </c>
      <c r="C163" s="134">
        <v>2000</v>
      </c>
    </row>
    <row r="164" spans="1:3" x14ac:dyDescent="0.25">
      <c r="A164" s="147" t="s">
        <v>125</v>
      </c>
      <c r="B164" s="148" t="s">
        <v>126</v>
      </c>
      <c r="C164" s="134">
        <v>13500</v>
      </c>
    </row>
    <row r="165" spans="1:3" x14ac:dyDescent="0.25">
      <c r="A165" s="356"/>
      <c r="B165" s="354" t="s">
        <v>122</v>
      </c>
      <c r="C165" s="355">
        <f>C155+C158+C160+C152</f>
        <v>1026413</v>
      </c>
    </row>
    <row r="168" spans="1:3" ht="13.9" customHeight="1" x14ac:dyDescent="0.25">
      <c r="A168" s="140" t="s">
        <v>73</v>
      </c>
      <c r="B168" s="141" t="s">
        <v>74</v>
      </c>
      <c r="C168" s="142"/>
    </row>
    <row r="169" spans="1:3" x14ac:dyDescent="0.25">
      <c r="A169" s="147" t="s">
        <v>127</v>
      </c>
      <c r="B169" s="277" t="s">
        <v>202</v>
      </c>
      <c r="C169" s="134">
        <v>50000</v>
      </c>
    </row>
    <row r="170" spans="1:3" x14ac:dyDescent="0.25">
      <c r="A170" s="362"/>
      <c r="B170" s="363" t="s">
        <v>122</v>
      </c>
      <c r="C170" s="364">
        <f>SUM(C169:C169)</f>
        <v>50000</v>
      </c>
    </row>
    <row r="171" spans="1:3" x14ac:dyDescent="0.25">
      <c r="A171" s="150"/>
      <c r="B171" s="151"/>
      <c r="C171" s="152"/>
    </row>
    <row r="172" spans="1:3" x14ac:dyDescent="0.25">
      <c r="A172" s="150"/>
      <c r="B172" s="151"/>
      <c r="C172" s="152"/>
    </row>
    <row r="173" spans="1:3" ht="13.9" customHeight="1" x14ac:dyDescent="0.25">
      <c r="A173" s="140" t="s">
        <v>369</v>
      </c>
      <c r="B173" s="141" t="s">
        <v>371</v>
      </c>
      <c r="C173" s="142"/>
    </row>
    <row r="174" spans="1:3" x14ac:dyDescent="0.25">
      <c r="A174" s="309" t="s">
        <v>236</v>
      </c>
      <c r="B174" s="371" t="s">
        <v>370</v>
      </c>
      <c r="C174" s="302">
        <v>20000</v>
      </c>
    </row>
    <row r="175" spans="1:3" x14ac:dyDescent="0.25">
      <c r="A175" s="362"/>
      <c r="B175" s="363" t="s">
        <v>81</v>
      </c>
      <c r="C175" s="364">
        <f>C174</f>
        <v>20000</v>
      </c>
    </row>
    <row r="176" spans="1:3" x14ac:dyDescent="0.25">
      <c r="A176" s="150"/>
      <c r="B176" s="151"/>
      <c r="C176" s="152"/>
    </row>
    <row r="177" spans="1:4" x14ac:dyDescent="0.25">
      <c r="A177" s="150"/>
      <c r="B177" s="151"/>
      <c r="C177" s="152"/>
    </row>
    <row r="178" spans="1:4" ht="13.9" customHeight="1" x14ac:dyDescent="0.25">
      <c r="A178" s="140" t="s">
        <v>149</v>
      </c>
      <c r="B178" s="141" t="s">
        <v>221</v>
      </c>
      <c r="C178" s="142"/>
    </row>
    <row r="179" spans="1:4" x14ac:dyDescent="0.25">
      <c r="A179" s="419" t="s">
        <v>200</v>
      </c>
      <c r="B179" s="420"/>
      <c r="C179" s="132">
        <f>SUM(C180:C181)</f>
        <v>2986784</v>
      </c>
    </row>
    <row r="180" spans="1:4" x14ac:dyDescent="0.25">
      <c r="A180" s="147" t="s">
        <v>179</v>
      </c>
      <c r="B180" s="135" t="s">
        <v>180</v>
      </c>
      <c r="C180" s="302">
        <v>2837784</v>
      </c>
    </row>
    <row r="181" spans="1:4" x14ac:dyDescent="0.25">
      <c r="A181" s="147"/>
      <c r="B181" s="149" t="s">
        <v>199</v>
      </c>
      <c r="C181" s="302">
        <v>149000</v>
      </c>
    </row>
    <row r="182" spans="1:4" x14ac:dyDescent="0.25">
      <c r="A182" s="419" t="s">
        <v>154</v>
      </c>
      <c r="B182" s="420"/>
      <c r="C182" s="303">
        <f>SUM(C183)</f>
        <v>462207</v>
      </c>
    </row>
    <row r="183" spans="1:4" x14ac:dyDescent="0.25">
      <c r="A183" s="133" t="s">
        <v>153</v>
      </c>
      <c r="B183" s="134" t="s">
        <v>154</v>
      </c>
      <c r="C183" s="302">
        <v>462207</v>
      </c>
    </row>
    <row r="184" spans="1:4" x14ac:dyDescent="0.25">
      <c r="A184" s="419" t="s">
        <v>169</v>
      </c>
      <c r="B184" s="420"/>
      <c r="C184" s="303">
        <f>SUM(C185:C190)</f>
        <v>1440453</v>
      </c>
    </row>
    <row r="185" spans="1:4" x14ac:dyDescent="0.25">
      <c r="A185" s="133" t="s">
        <v>156</v>
      </c>
      <c r="B185" s="155" t="s">
        <v>222</v>
      </c>
      <c r="C185" s="302">
        <v>800000</v>
      </c>
    </row>
    <row r="186" spans="1:4" x14ac:dyDescent="0.25">
      <c r="A186" s="162" t="s">
        <v>223</v>
      </c>
      <c r="B186" s="155" t="s">
        <v>224</v>
      </c>
      <c r="C186" s="302">
        <v>25000</v>
      </c>
    </row>
    <row r="187" spans="1:4" x14ac:dyDescent="0.25">
      <c r="A187" s="147" t="s">
        <v>173</v>
      </c>
      <c r="B187" s="161" t="s">
        <v>225</v>
      </c>
      <c r="C187" s="302">
        <v>50000</v>
      </c>
    </row>
    <row r="188" spans="1:4" x14ac:dyDescent="0.25">
      <c r="A188" s="162" t="s">
        <v>229</v>
      </c>
      <c r="B188" s="161" t="s">
        <v>228</v>
      </c>
      <c r="C188" s="302">
        <f>83480+180723</f>
        <v>264203</v>
      </c>
    </row>
    <row r="189" spans="1:4" x14ac:dyDescent="0.25">
      <c r="A189" s="147" t="s">
        <v>125</v>
      </c>
      <c r="B189" s="148" t="s">
        <v>126</v>
      </c>
      <c r="C189" s="302">
        <v>236250</v>
      </c>
    </row>
    <row r="190" spans="1:4" x14ac:dyDescent="0.25">
      <c r="A190" s="162" t="s">
        <v>226</v>
      </c>
      <c r="B190" s="155" t="s">
        <v>227</v>
      </c>
      <c r="C190" s="134">
        <v>65000</v>
      </c>
      <c r="D190" s="272"/>
    </row>
    <row r="191" spans="1:4" x14ac:dyDescent="0.25">
      <c r="A191" s="356"/>
      <c r="B191" s="354" t="s">
        <v>122</v>
      </c>
      <c r="C191" s="355">
        <f>C179+C182+C184</f>
        <v>4889444</v>
      </c>
    </row>
    <row r="192" spans="1:4" x14ac:dyDescent="0.25">
      <c r="A192" s="150"/>
      <c r="B192" s="151"/>
      <c r="C192" s="152"/>
    </row>
    <row r="193" spans="1:4" x14ac:dyDescent="0.25">
      <c r="A193" s="150"/>
      <c r="B193" s="151"/>
      <c r="C193" s="152"/>
    </row>
    <row r="194" spans="1:4" ht="13.9" customHeight="1" x14ac:dyDescent="0.25">
      <c r="A194" s="140">
        <v>107060</v>
      </c>
      <c r="B194" s="141" t="s">
        <v>75</v>
      </c>
      <c r="C194" s="142"/>
    </row>
    <row r="195" spans="1:4" x14ac:dyDescent="0.25">
      <c r="A195" s="163" t="s">
        <v>203</v>
      </c>
      <c r="B195" s="148" t="s">
        <v>204</v>
      </c>
      <c r="C195" s="302">
        <v>60000</v>
      </c>
    </row>
    <row r="196" spans="1:4" x14ac:dyDescent="0.25">
      <c r="A196" s="147" t="s">
        <v>203</v>
      </c>
      <c r="B196" s="148" t="s">
        <v>205</v>
      </c>
      <c r="C196" s="302">
        <v>60000</v>
      </c>
      <c r="D196" s="221"/>
    </row>
    <row r="197" spans="1:4" x14ac:dyDescent="0.25">
      <c r="A197" s="147" t="s">
        <v>203</v>
      </c>
      <c r="B197" s="148" t="s">
        <v>206</v>
      </c>
      <c r="C197" s="304">
        <v>450000</v>
      </c>
      <c r="D197" s="221"/>
    </row>
    <row r="198" spans="1:4" x14ac:dyDescent="0.25">
      <c r="A198" s="147" t="s">
        <v>203</v>
      </c>
      <c r="B198" s="148" t="s">
        <v>207</v>
      </c>
      <c r="C198" s="304">
        <v>20000</v>
      </c>
    </row>
    <row r="199" spans="1:4" x14ac:dyDescent="0.25">
      <c r="A199" s="147" t="s">
        <v>203</v>
      </c>
      <c r="B199" s="301" t="s">
        <v>356</v>
      </c>
      <c r="C199" s="131">
        <v>2595000</v>
      </c>
    </row>
    <row r="200" spans="1:4" x14ac:dyDescent="0.25">
      <c r="A200" s="356"/>
      <c r="B200" s="354" t="s">
        <v>112</v>
      </c>
      <c r="C200" s="355">
        <f>SUM(C195:C199)</f>
        <v>3185000</v>
      </c>
    </row>
    <row r="203" spans="1:4" ht="13.9" customHeight="1" x14ac:dyDescent="0.25">
      <c r="A203" s="140">
        <v>900020</v>
      </c>
      <c r="B203" s="141" t="s">
        <v>115</v>
      </c>
      <c r="C203" s="142"/>
    </row>
    <row r="204" spans="1:4" x14ac:dyDescent="0.25">
      <c r="A204" s="174" t="s">
        <v>246</v>
      </c>
      <c r="B204" s="148" t="s">
        <v>209</v>
      </c>
      <c r="C204" s="134">
        <f>Bevétel!F23</f>
        <v>1600000</v>
      </c>
    </row>
    <row r="205" spans="1:4" x14ac:dyDescent="0.25">
      <c r="A205" s="174" t="s">
        <v>245</v>
      </c>
      <c r="B205" s="148" t="s">
        <v>104</v>
      </c>
      <c r="C205" s="134">
        <f>Bevétel!F24</f>
        <v>450000</v>
      </c>
    </row>
    <row r="206" spans="1:4" x14ac:dyDescent="0.25">
      <c r="A206" s="163" t="s">
        <v>116</v>
      </c>
      <c r="B206" s="148" t="s">
        <v>117</v>
      </c>
      <c r="C206" s="134">
        <f>Bevétel!F26</f>
        <v>60000</v>
      </c>
    </row>
    <row r="207" spans="1:4" x14ac:dyDescent="0.25">
      <c r="A207" s="163" t="s">
        <v>116</v>
      </c>
      <c r="B207" s="148" t="s">
        <v>210</v>
      </c>
      <c r="C207" s="134">
        <v>800000</v>
      </c>
      <c r="D207" s="272"/>
    </row>
    <row r="208" spans="1:4" x14ac:dyDescent="0.25">
      <c r="A208" s="359"/>
      <c r="B208" s="360" t="s">
        <v>118</v>
      </c>
      <c r="C208" s="361">
        <f>SUM(C204:C207)</f>
        <v>2910000</v>
      </c>
    </row>
    <row r="209" spans="1:3" x14ac:dyDescent="0.25">
      <c r="A209" s="111"/>
      <c r="B209" s="111"/>
    </row>
    <row r="210" spans="1:3" x14ac:dyDescent="0.25">
      <c r="A210" s="111"/>
      <c r="B210" s="111"/>
    </row>
    <row r="211" spans="1:3" ht="13.9" customHeight="1" x14ac:dyDescent="0.25">
      <c r="A211" s="140" t="s">
        <v>26</v>
      </c>
      <c r="B211" s="141" t="s">
        <v>25</v>
      </c>
      <c r="C211" s="142"/>
    </row>
    <row r="212" spans="1:3" x14ac:dyDescent="0.25">
      <c r="A212" s="147" t="s">
        <v>211</v>
      </c>
      <c r="B212" s="148" t="s">
        <v>213</v>
      </c>
      <c r="C212" s="148">
        <v>14829</v>
      </c>
    </row>
    <row r="213" spans="1:3" x14ac:dyDescent="0.25">
      <c r="A213" s="147" t="s">
        <v>212</v>
      </c>
      <c r="B213" s="148" t="s">
        <v>214</v>
      </c>
      <c r="C213" s="134">
        <f>4*153600</f>
        <v>614400</v>
      </c>
    </row>
    <row r="214" spans="1:3" x14ac:dyDescent="0.25">
      <c r="A214" s="356"/>
      <c r="B214" s="354" t="s">
        <v>112</v>
      </c>
      <c r="C214" s="355">
        <f>SUM(C212:C213)</f>
        <v>629229</v>
      </c>
    </row>
  </sheetData>
  <mergeCells count="17">
    <mergeCell ref="A179:B179"/>
    <mergeCell ref="A182:B182"/>
    <mergeCell ref="A184:B184"/>
    <mergeCell ref="A160:B160"/>
    <mergeCell ref="A155:B155"/>
    <mergeCell ref="A158:B158"/>
    <mergeCell ref="A152:B152"/>
    <mergeCell ref="A3:D3"/>
    <mergeCell ref="A5:D5"/>
    <mergeCell ref="A6:D6"/>
    <mergeCell ref="A100:B100"/>
    <mergeCell ref="A92:B92"/>
    <mergeCell ref="A18:B18"/>
    <mergeCell ref="A39:B39"/>
    <mergeCell ref="A41:B41"/>
    <mergeCell ref="A30:B30"/>
    <mergeCell ref="A77:B7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&amp;C&amp;P</oddFooter>
  </headerFooter>
  <rowBreaks count="3" manualBreakCount="3">
    <brk id="49" max="16383" man="1"/>
    <brk id="141" max="16383" man="1"/>
    <brk id="20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D856-50CB-4CCA-AD27-DC10C991E280}">
  <sheetPr>
    <tabColor rgb="FF84E155"/>
  </sheetPr>
  <dimension ref="B1:P57"/>
  <sheetViews>
    <sheetView workbookViewId="0">
      <selection activeCell="O6" sqref="O6"/>
    </sheetView>
  </sheetViews>
  <sheetFormatPr defaultColWidth="9.140625" defaultRowHeight="15" x14ac:dyDescent="0.25"/>
  <cols>
    <col min="1" max="1" width="4.5703125" style="188" customWidth="1"/>
    <col min="2" max="2" width="27.7109375" style="192" customWidth="1"/>
    <col min="3" max="3" width="22.28515625" style="238" customWidth="1"/>
    <col min="4" max="6" width="15.140625" style="192" bestFit="1" customWidth="1"/>
    <col min="7" max="8" width="15.28515625" style="192" bestFit="1" customWidth="1"/>
    <col min="9" max="9" width="16.28515625" style="192" bestFit="1" customWidth="1"/>
    <col min="10" max="10" width="15.28515625" style="192" bestFit="1" customWidth="1"/>
    <col min="11" max="12" width="15.140625" style="192" bestFit="1" customWidth="1"/>
    <col min="13" max="13" width="15.28515625" style="192" bestFit="1" customWidth="1"/>
    <col min="14" max="15" width="15.140625" style="192" bestFit="1" customWidth="1"/>
    <col min="16" max="16" width="13.28515625" style="188" hidden="1" customWidth="1"/>
    <col min="17" max="16384" width="9.140625" style="188"/>
  </cols>
  <sheetData>
    <row r="1" spans="2:16" s="186" customFormat="1" ht="15.75" x14ac:dyDescent="0.25">
      <c r="B1" s="185" t="s">
        <v>391</v>
      </c>
      <c r="D1" s="16"/>
      <c r="E1" s="185"/>
      <c r="F1" s="16"/>
      <c r="G1" s="185"/>
    </row>
    <row r="2" spans="2:16" s="186" customFormat="1" ht="15.75" x14ac:dyDescent="0.25">
      <c r="B2" s="185"/>
      <c r="C2" s="185"/>
      <c r="D2" s="16"/>
      <c r="E2" s="185"/>
      <c r="F2" s="16"/>
      <c r="G2" s="185"/>
    </row>
    <row r="3" spans="2:16" s="186" customFormat="1" ht="20.100000000000001" customHeight="1" x14ac:dyDescent="0.25">
      <c r="B3" s="422" t="s">
        <v>384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</row>
    <row r="4" spans="2:16" s="186" customFormat="1" ht="20.100000000000001" customHeight="1" x14ac:dyDescent="0.25">
      <c r="B4" s="421" t="s">
        <v>338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</row>
    <row r="5" spans="2:16" s="186" customFormat="1" ht="20.100000000000001" customHeight="1" x14ac:dyDescent="0.25">
      <c r="B5" s="423" t="s">
        <v>383</v>
      </c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</row>
    <row r="6" spans="2:16" ht="15.75" thickBot="1" x14ac:dyDescent="0.3">
      <c r="B6" s="189"/>
      <c r="C6" s="236" t="s">
        <v>36</v>
      </c>
      <c r="D6" s="191"/>
      <c r="O6" s="401" t="s">
        <v>36</v>
      </c>
    </row>
    <row r="7" spans="2:16" s="227" customFormat="1" ht="18" customHeight="1" thickTop="1" x14ac:dyDescent="0.25">
      <c r="B7" s="193" t="s">
        <v>0</v>
      </c>
      <c r="C7" s="224" t="s">
        <v>87</v>
      </c>
      <c r="D7" s="239" t="s">
        <v>288</v>
      </c>
      <c r="E7" s="240" t="s">
        <v>289</v>
      </c>
      <c r="F7" s="240" t="s">
        <v>290</v>
      </c>
      <c r="G7" s="240" t="s">
        <v>291</v>
      </c>
      <c r="H7" s="240" t="s">
        <v>292</v>
      </c>
      <c r="I7" s="240" t="s">
        <v>293</v>
      </c>
      <c r="J7" s="240" t="s">
        <v>294</v>
      </c>
      <c r="K7" s="240" t="s">
        <v>295</v>
      </c>
      <c r="L7" s="240" t="s">
        <v>296</v>
      </c>
      <c r="M7" s="240" t="s">
        <v>297</v>
      </c>
      <c r="N7" s="240" t="s">
        <v>298</v>
      </c>
      <c r="O7" s="241" t="s">
        <v>299</v>
      </c>
    </row>
    <row r="8" spans="2:16" s="227" customFormat="1" ht="18" customHeight="1" x14ac:dyDescent="0.25">
      <c r="B8" s="194" t="s">
        <v>168</v>
      </c>
      <c r="C8" s="377">
        <f>SUM(D8:O8)</f>
        <v>50000</v>
      </c>
      <c r="D8" s="228"/>
      <c r="E8" s="229">
        <v>5000</v>
      </c>
      <c r="F8" s="229">
        <v>10000</v>
      </c>
      <c r="G8" s="229">
        <v>10000</v>
      </c>
      <c r="H8" s="229">
        <v>5000</v>
      </c>
      <c r="I8" s="229">
        <v>10000</v>
      </c>
      <c r="J8" s="229"/>
      <c r="K8" s="229"/>
      <c r="L8" s="229">
        <v>5000</v>
      </c>
      <c r="M8" s="229">
        <v>5000</v>
      </c>
      <c r="N8" s="229"/>
      <c r="O8" s="230"/>
      <c r="P8" s="227">
        <f>SUM(D8:O8)</f>
        <v>50000</v>
      </c>
    </row>
    <row r="9" spans="2:16" s="227" customFormat="1" ht="18" customHeight="1" x14ac:dyDescent="0.25">
      <c r="B9" s="194" t="s">
        <v>167</v>
      </c>
      <c r="C9" s="377">
        <v>2000</v>
      </c>
      <c r="D9" s="228">
        <f>$C$9/12</f>
        <v>166.66666666666666</v>
      </c>
      <c r="E9" s="228">
        <f t="shared" ref="E9:O9" si="0">$C$9/12</f>
        <v>166.66666666666666</v>
      </c>
      <c r="F9" s="228">
        <f t="shared" si="0"/>
        <v>166.66666666666666</v>
      </c>
      <c r="G9" s="228">
        <f t="shared" si="0"/>
        <v>166.66666666666666</v>
      </c>
      <c r="H9" s="228">
        <f t="shared" si="0"/>
        <v>166.66666666666666</v>
      </c>
      <c r="I9" s="228">
        <f t="shared" si="0"/>
        <v>166.66666666666666</v>
      </c>
      <c r="J9" s="228">
        <f t="shared" si="0"/>
        <v>166.66666666666666</v>
      </c>
      <c r="K9" s="228">
        <f t="shared" si="0"/>
        <v>166.66666666666666</v>
      </c>
      <c r="L9" s="228">
        <f t="shared" si="0"/>
        <v>166.66666666666666</v>
      </c>
      <c r="M9" s="228">
        <f t="shared" si="0"/>
        <v>166.66666666666666</v>
      </c>
      <c r="N9" s="228">
        <f t="shared" si="0"/>
        <v>166.66666666666666</v>
      </c>
      <c r="O9" s="232">
        <f t="shared" si="0"/>
        <v>166.66666666666666</v>
      </c>
      <c r="P9" s="227">
        <f t="shared" ref="P9:P55" si="1">SUM(D9:O9)</f>
        <v>2000.0000000000002</v>
      </c>
    </row>
    <row r="10" spans="2:16" s="227" customFormat="1" ht="18" customHeight="1" x14ac:dyDescent="0.25">
      <c r="B10" s="194" t="s">
        <v>252</v>
      </c>
      <c r="C10" s="377">
        <f>Bevétel!F38</f>
        <v>2967444</v>
      </c>
      <c r="D10" s="228">
        <f>$C$10/12</f>
        <v>247287</v>
      </c>
      <c r="E10" s="228">
        <f t="shared" ref="E10:O10" si="2">$C$10/12</f>
        <v>247287</v>
      </c>
      <c r="F10" s="228">
        <f t="shared" si="2"/>
        <v>247287</v>
      </c>
      <c r="G10" s="228">
        <f t="shared" si="2"/>
        <v>247287</v>
      </c>
      <c r="H10" s="228">
        <f t="shared" si="2"/>
        <v>247287</v>
      </c>
      <c r="I10" s="228">
        <f t="shared" si="2"/>
        <v>247287</v>
      </c>
      <c r="J10" s="228">
        <f t="shared" si="2"/>
        <v>247287</v>
      </c>
      <c r="K10" s="228">
        <f t="shared" si="2"/>
        <v>247287</v>
      </c>
      <c r="L10" s="228">
        <f t="shared" si="2"/>
        <v>247287</v>
      </c>
      <c r="M10" s="228">
        <f t="shared" si="2"/>
        <v>247287</v>
      </c>
      <c r="N10" s="228">
        <f t="shared" si="2"/>
        <v>247287</v>
      </c>
      <c r="O10" s="232">
        <f t="shared" si="2"/>
        <v>247287</v>
      </c>
      <c r="P10" s="227">
        <f t="shared" si="1"/>
        <v>2967444</v>
      </c>
    </row>
    <row r="11" spans="2:16" s="227" customFormat="1" ht="30.75" customHeight="1" x14ac:dyDescent="0.25">
      <c r="B11" s="219" t="s">
        <v>277</v>
      </c>
      <c r="C11" s="377">
        <f>Bevétel!F11</f>
        <v>12720318</v>
      </c>
      <c r="D11" s="228">
        <f>$C$11/12</f>
        <v>1060026.5</v>
      </c>
      <c r="E11" s="228">
        <f t="shared" ref="E11:O11" si="3">$C$11/12</f>
        <v>1060026.5</v>
      </c>
      <c r="F11" s="228">
        <f t="shared" si="3"/>
        <v>1060026.5</v>
      </c>
      <c r="G11" s="228">
        <f t="shared" si="3"/>
        <v>1060026.5</v>
      </c>
      <c r="H11" s="228">
        <f t="shared" si="3"/>
        <v>1060026.5</v>
      </c>
      <c r="I11" s="228">
        <f t="shared" si="3"/>
        <v>1060026.5</v>
      </c>
      <c r="J11" s="228">
        <f t="shared" si="3"/>
        <v>1060026.5</v>
      </c>
      <c r="K11" s="228">
        <f t="shared" si="3"/>
        <v>1060026.5</v>
      </c>
      <c r="L11" s="228">
        <f t="shared" si="3"/>
        <v>1060026.5</v>
      </c>
      <c r="M11" s="228">
        <f t="shared" si="3"/>
        <v>1060026.5</v>
      </c>
      <c r="N11" s="228">
        <f t="shared" si="3"/>
        <v>1060026.5</v>
      </c>
      <c r="O11" s="232">
        <f t="shared" si="3"/>
        <v>1060026.5</v>
      </c>
      <c r="P11" s="227">
        <f t="shared" si="1"/>
        <v>12720318</v>
      </c>
    </row>
    <row r="12" spans="2:16" s="227" customFormat="1" ht="18" customHeight="1" x14ac:dyDescent="0.25">
      <c r="B12" s="199" t="s">
        <v>278</v>
      </c>
      <c r="C12" s="377">
        <f>Bevétel!F17</f>
        <v>7664000</v>
      </c>
      <c r="D12" s="228">
        <f>$C$12/12</f>
        <v>638666.66666666663</v>
      </c>
      <c r="E12" s="228">
        <f t="shared" ref="E12:O12" si="4">$C$12/12</f>
        <v>638666.66666666663</v>
      </c>
      <c r="F12" s="228">
        <f t="shared" si="4"/>
        <v>638666.66666666663</v>
      </c>
      <c r="G12" s="228">
        <f t="shared" si="4"/>
        <v>638666.66666666663</v>
      </c>
      <c r="H12" s="228">
        <f t="shared" si="4"/>
        <v>638666.66666666663</v>
      </c>
      <c r="I12" s="228">
        <f t="shared" si="4"/>
        <v>638666.66666666663</v>
      </c>
      <c r="J12" s="228">
        <f t="shared" si="4"/>
        <v>638666.66666666663</v>
      </c>
      <c r="K12" s="228">
        <f t="shared" si="4"/>
        <v>638666.66666666663</v>
      </c>
      <c r="L12" s="228">
        <f t="shared" si="4"/>
        <v>638666.66666666663</v>
      </c>
      <c r="M12" s="228">
        <f t="shared" si="4"/>
        <v>638666.66666666663</v>
      </c>
      <c r="N12" s="228">
        <f t="shared" si="4"/>
        <v>638666.66666666663</v>
      </c>
      <c r="O12" s="232">
        <f t="shared" si="4"/>
        <v>638666.66666666663</v>
      </c>
      <c r="P12" s="227">
        <f t="shared" si="1"/>
        <v>7664000.0000000009</v>
      </c>
    </row>
    <row r="13" spans="2:16" s="227" customFormat="1" ht="18" customHeight="1" x14ac:dyDescent="0.25">
      <c r="B13" s="199" t="s">
        <v>74</v>
      </c>
      <c r="C13" s="377">
        <f>Bevétel!F20</f>
        <v>2270000</v>
      </c>
      <c r="D13" s="228">
        <f>$C$13/12</f>
        <v>189166.66666666666</v>
      </c>
      <c r="E13" s="228">
        <f t="shared" ref="E13:O13" si="5">$C$13/12</f>
        <v>189166.66666666666</v>
      </c>
      <c r="F13" s="228">
        <f t="shared" si="5"/>
        <v>189166.66666666666</v>
      </c>
      <c r="G13" s="228">
        <f t="shared" si="5"/>
        <v>189166.66666666666</v>
      </c>
      <c r="H13" s="228">
        <f t="shared" si="5"/>
        <v>189166.66666666666</v>
      </c>
      <c r="I13" s="228">
        <f t="shared" si="5"/>
        <v>189166.66666666666</v>
      </c>
      <c r="J13" s="228">
        <f t="shared" si="5"/>
        <v>189166.66666666666</v>
      </c>
      <c r="K13" s="228">
        <f t="shared" si="5"/>
        <v>189166.66666666666</v>
      </c>
      <c r="L13" s="228">
        <f t="shared" si="5"/>
        <v>189166.66666666666</v>
      </c>
      <c r="M13" s="228">
        <f t="shared" si="5"/>
        <v>189166.66666666666</v>
      </c>
      <c r="N13" s="228">
        <f t="shared" si="5"/>
        <v>189166.66666666666</v>
      </c>
      <c r="O13" s="232">
        <f t="shared" si="5"/>
        <v>189166.66666666666</v>
      </c>
      <c r="P13" s="227">
        <f t="shared" si="1"/>
        <v>2270000.0000000005</v>
      </c>
    </row>
    <row r="14" spans="2:16" s="227" customFormat="1" ht="18" customHeight="1" x14ac:dyDescent="0.25">
      <c r="B14" s="199" t="s">
        <v>334</v>
      </c>
      <c r="C14" s="377">
        <f>Bevétel!F36</f>
        <v>10850733</v>
      </c>
      <c r="D14" s="228">
        <v>310428</v>
      </c>
      <c r="E14" s="229"/>
      <c r="F14" s="229"/>
      <c r="G14" s="229"/>
      <c r="H14" s="229"/>
      <c r="I14" s="229">
        <v>4201559</v>
      </c>
      <c r="J14" s="229">
        <v>4158434</v>
      </c>
      <c r="K14" s="229">
        <v>2180312</v>
      </c>
      <c r="L14" s="229"/>
      <c r="M14" s="229"/>
      <c r="N14" s="229"/>
      <c r="O14" s="230"/>
      <c r="P14" s="227">
        <f t="shared" si="1"/>
        <v>10850733</v>
      </c>
    </row>
    <row r="15" spans="2:16" s="227" customFormat="1" ht="18" customHeight="1" x14ac:dyDescent="0.25">
      <c r="B15" s="199" t="s">
        <v>280</v>
      </c>
      <c r="C15" s="377">
        <v>300000</v>
      </c>
      <c r="D15" s="228">
        <v>25000</v>
      </c>
      <c r="E15" s="231">
        <v>25000</v>
      </c>
      <c r="F15" s="231">
        <v>25000</v>
      </c>
      <c r="G15" s="231">
        <v>25000</v>
      </c>
      <c r="H15" s="231">
        <v>25000</v>
      </c>
      <c r="I15" s="231">
        <v>25000</v>
      </c>
      <c r="J15" s="231">
        <v>25000</v>
      </c>
      <c r="K15" s="231">
        <v>25000</v>
      </c>
      <c r="L15" s="231">
        <v>25000</v>
      </c>
      <c r="M15" s="231">
        <v>25000</v>
      </c>
      <c r="N15" s="231">
        <v>25000</v>
      </c>
      <c r="O15" s="232">
        <v>25000</v>
      </c>
      <c r="P15" s="227">
        <f t="shared" si="1"/>
        <v>300000</v>
      </c>
    </row>
    <row r="16" spans="2:16" s="227" customFormat="1" ht="18" customHeight="1" x14ac:dyDescent="0.25">
      <c r="B16" s="199" t="s">
        <v>253</v>
      </c>
      <c r="C16" s="377">
        <f>Bevétel!F22</f>
        <v>2910000</v>
      </c>
      <c r="D16" s="228"/>
      <c r="E16" s="229">
        <v>95000</v>
      </c>
      <c r="F16" s="229">
        <v>970000</v>
      </c>
      <c r="G16" s="229">
        <v>250000</v>
      </c>
      <c r="H16" s="229">
        <v>310000</v>
      </c>
      <c r="I16" s="229"/>
      <c r="J16" s="229"/>
      <c r="K16" s="229">
        <v>705000</v>
      </c>
      <c r="L16" s="229">
        <v>250000</v>
      </c>
      <c r="M16" s="229">
        <v>0</v>
      </c>
      <c r="N16" s="229"/>
      <c r="O16" s="230">
        <v>330000</v>
      </c>
      <c r="P16" s="227">
        <f t="shared" si="1"/>
        <v>2910000</v>
      </c>
    </row>
    <row r="17" spans="2:16" s="227" customFormat="1" ht="18" customHeight="1" x14ac:dyDescent="0.25">
      <c r="B17" s="199" t="s">
        <v>343</v>
      </c>
      <c r="C17" s="377">
        <v>800000</v>
      </c>
      <c r="D17" s="228"/>
      <c r="E17" s="229"/>
      <c r="F17" s="229"/>
      <c r="G17" s="229"/>
      <c r="H17" s="229">
        <v>800000</v>
      </c>
      <c r="I17" s="229"/>
      <c r="J17" s="229"/>
      <c r="K17" s="229"/>
      <c r="L17" s="229"/>
      <c r="M17" s="229"/>
      <c r="N17" s="229"/>
      <c r="O17" s="230"/>
      <c r="P17" s="227">
        <f t="shared" si="1"/>
        <v>800000</v>
      </c>
    </row>
    <row r="18" spans="2:16" s="227" customFormat="1" ht="18" customHeight="1" x14ac:dyDescent="0.25">
      <c r="B18" s="199" t="s">
        <v>275</v>
      </c>
      <c r="C18" s="377">
        <v>150000</v>
      </c>
      <c r="D18" s="228"/>
      <c r="E18" s="231"/>
      <c r="F18" s="231">
        <v>37500</v>
      </c>
      <c r="G18" s="231">
        <v>12500</v>
      </c>
      <c r="H18" s="231">
        <v>12500</v>
      </c>
      <c r="I18" s="231">
        <v>12500</v>
      </c>
      <c r="J18" s="231">
        <v>12500</v>
      </c>
      <c r="K18" s="231">
        <v>12500</v>
      </c>
      <c r="L18" s="231">
        <v>12500</v>
      </c>
      <c r="M18" s="231">
        <v>12500</v>
      </c>
      <c r="N18" s="231">
        <v>12500</v>
      </c>
      <c r="O18" s="232">
        <v>12500</v>
      </c>
      <c r="P18" s="227">
        <f t="shared" si="1"/>
        <v>150000</v>
      </c>
    </row>
    <row r="19" spans="2:16" s="227" customFormat="1" ht="18" customHeight="1" thickBot="1" x14ac:dyDescent="0.3">
      <c r="B19" s="379" t="s">
        <v>78</v>
      </c>
      <c r="C19" s="378">
        <f t="shared" ref="C19:O19" si="6">SUM(C8:C18)</f>
        <v>40684495</v>
      </c>
      <c r="D19" s="380">
        <f t="shared" si="6"/>
        <v>2470741.5</v>
      </c>
      <c r="E19" s="381">
        <f t="shared" si="6"/>
        <v>2260313.5</v>
      </c>
      <c r="F19" s="381">
        <f t="shared" si="6"/>
        <v>3177813.5</v>
      </c>
      <c r="G19" s="381">
        <f t="shared" si="6"/>
        <v>2432813.5</v>
      </c>
      <c r="H19" s="381">
        <f t="shared" si="6"/>
        <v>3287813.5</v>
      </c>
      <c r="I19" s="381">
        <f t="shared" si="6"/>
        <v>6384372.5</v>
      </c>
      <c r="J19" s="381">
        <f t="shared" si="6"/>
        <v>6331247.5</v>
      </c>
      <c r="K19" s="381">
        <f t="shared" si="6"/>
        <v>5058125.5</v>
      </c>
      <c r="L19" s="381">
        <f t="shared" si="6"/>
        <v>2427813.5</v>
      </c>
      <c r="M19" s="381">
        <f t="shared" si="6"/>
        <v>2177813.5</v>
      </c>
      <c r="N19" s="381">
        <f t="shared" si="6"/>
        <v>2172813.5</v>
      </c>
      <c r="O19" s="382">
        <f t="shared" si="6"/>
        <v>2502813.5</v>
      </c>
      <c r="P19" s="227">
        <f>SUM(D19:O19)</f>
        <v>40684495</v>
      </c>
    </row>
    <row r="20" spans="2:16" s="227" customFormat="1" ht="18" customHeight="1" thickTop="1" thickBot="1" x14ac:dyDescent="0.3">
      <c r="B20" s="222"/>
      <c r="C20" s="237"/>
      <c r="D20" s="225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6"/>
      <c r="P20" s="227">
        <f t="shared" si="1"/>
        <v>0</v>
      </c>
    </row>
    <row r="21" spans="2:16" s="227" customFormat="1" ht="18" customHeight="1" thickTop="1" x14ac:dyDescent="0.25">
      <c r="B21" s="383" t="s">
        <v>254</v>
      </c>
      <c r="C21" s="384">
        <f t="shared" ref="C21:O21" si="7">SUM(C22:C25)</f>
        <v>11298467</v>
      </c>
      <c r="D21" s="385">
        <f t="shared" si="7"/>
        <v>927733.33333333337</v>
      </c>
      <c r="E21" s="386">
        <f t="shared" si="7"/>
        <v>927733.33333333337</v>
      </c>
      <c r="F21" s="386">
        <f t="shared" si="7"/>
        <v>927733.33333333337</v>
      </c>
      <c r="G21" s="386">
        <f t="shared" si="7"/>
        <v>1093400.3333333335</v>
      </c>
      <c r="H21" s="386">
        <f t="shared" si="7"/>
        <v>927733.33333333337</v>
      </c>
      <c r="I21" s="386">
        <f t="shared" si="7"/>
        <v>927733.33333333337</v>
      </c>
      <c r="J21" s="386">
        <f t="shared" si="7"/>
        <v>927733.33333333337</v>
      </c>
      <c r="K21" s="386">
        <f t="shared" si="7"/>
        <v>927733.33333333337</v>
      </c>
      <c r="L21" s="386">
        <f t="shared" si="7"/>
        <v>927733.33333333337</v>
      </c>
      <c r="M21" s="386">
        <f t="shared" si="7"/>
        <v>927733.33333333337</v>
      </c>
      <c r="N21" s="386">
        <f t="shared" si="7"/>
        <v>927733.33333333337</v>
      </c>
      <c r="O21" s="387">
        <f t="shared" si="7"/>
        <v>927733.33333333337</v>
      </c>
      <c r="P21" s="227">
        <f t="shared" si="1"/>
        <v>11298467.000000002</v>
      </c>
    </row>
    <row r="22" spans="2:16" s="227" customFormat="1" ht="18" customHeight="1" x14ac:dyDescent="0.25">
      <c r="B22" s="198" t="s">
        <v>255</v>
      </c>
      <c r="C22" s="388">
        <f>'Cofogos éves'!C23</f>
        <v>4608960</v>
      </c>
      <c r="D22" s="228">
        <f>$C$22/12</f>
        <v>384080</v>
      </c>
      <c r="E22" s="228">
        <f t="shared" ref="E22:O22" si="8">$C$22/12</f>
        <v>384080</v>
      </c>
      <c r="F22" s="228">
        <f t="shared" si="8"/>
        <v>384080</v>
      </c>
      <c r="G22" s="228">
        <f t="shared" si="8"/>
        <v>384080</v>
      </c>
      <c r="H22" s="228">
        <f t="shared" si="8"/>
        <v>384080</v>
      </c>
      <c r="I22" s="228">
        <f t="shared" si="8"/>
        <v>384080</v>
      </c>
      <c r="J22" s="228">
        <f t="shared" si="8"/>
        <v>384080</v>
      </c>
      <c r="K22" s="228">
        <f t="shared" si="8"/>
        <v>384080</v>
      </c>
      <c r="L22" s="228">
        <f t="shared" si="8"/>
        <v>384080</v>
      </c>
      <c r="M22" s="228">
        <f t="shared" si="8"/>
        <v>384080</v>
      </c>
      <c r="N22" s="228">
        <f t="shared" si="8"/>
        <v>384080</v>
      </c>
      <c r="O22" s="232">
        <f t="shared" si="8"/>
        <v>384080</v>
      </c>
      <c r="P22" s="227">
        <f t="shared" si="1"/>
        <v>4608960</v>
      </c>
    </row>
    <row r="23" spans="2:16" s="227" customFormat="1" ht="18" customHeight="1" x14ac:dyDescent="0.25">
      <c r="B23" s="198" t="s">
        <v>256</v>
      </c>
      <c r="C23" s="388">
        <v>0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30"/>
      <c r="P23" s="227">
        <f t="shared" si="1"/>
        <v>0</v>
      </c>
    </row>
    <row r="24" spans="2:16" s="227" customFormat="1" ht="18" customHeight="1" x14ac:dyDescent="0.25">
      <c r="B24" s="198" t="s">
        <v>257</v>
      </c>
      <c r="C24" s="388">
        <f>'Cofogos éves'!C25</f>
        <v>6523840</v>
      </c>
      <c r="D24" s="228">
        <f>$C$24/12</f>
        <v>543653.33333333337</v>
      </c>
      <c r="E24" s="228">
        <f t="shared" ref="E24:O24" si="9">$C$24/12</f>
        <v>543653.33333333337</v>
      </c>
      <c r="F24" s="228">
        <f t="shared" si="9"/>
        <v>543653.33333333337</v>
      </c>
      <c r="G24" s="228">
        <f t="shared" si="9"/>
        <v>543653.33333333337</v>
      </c>
      <c r="H24" s="228">
        <f t="shared" si="9"/>
        <v>543653.33333333337</v>
      </c>
      <c r="I24" s="228">
        <f t="shared" si="9"/>
        <v>543653.33333333337</v>
      </c>
      <c r="J24" s="228">
        <f t="shared" si="9"/>
        <v>543653.33333333337</v>
      </c>
      <c r="K24" s="228">
        <f t="shared" si="9"/>
        <v>543653.33333333337</v>
      </c>
      <c r="L24" s="228">
        <f t="shared" si="9"/>
        <v>543653.33333333337</v>
      </c>
      <c r="M24" s="228">
        <f t="shared" si="9"/>
        <v>543653.33333333337</v>
      </c>
      <c r="N24" s="228">
        <f t="shared" si="9"/>
        <v>543653.33333333337</v>
      </c>
      <c r="O24" s="232">
        <f t="shared" si="9"/>
        <v>543653.33333333337</v>
      </c>
      <c r="P24" s="227">
        <f t="shared" si="1"/>
        <v>6523839.9999999991</v>
      </c>
    </row>
    <row r="25" spans="2:16" s="227" customFormat="1" ht="18" customHeight="1" x14ac:dyDescent="0.25">
      <c r="B25" s="198" t="s">
        <v>199</v>
      </c>
      <c r="C25" s="388">
        <f>'Cofogos éves'!C26</f>
        <v>165667</v>
      </c>
      <c r="D25" s="228"/>
      <c r="E25" s="229"/>
      <c r="F25" s="229"/>
      <c r="G25" s="229">
        <v>165667</v>
      </c>
      <c r="H25" s="229"/>
      <c r="I25" s="229"/>
      <c r="J25" s="229"/>
      <c r="K25" s="229"/>
      <c r="L25" s="229"/>
      <c r="M25" s="229"/>
      <c r="N25" s="229"/>
      <c r="O25" s="230"/>
      <c r="P25" s="227">
        <f t="shared" si="1"/>
        <v>165667</v>
      </c>
    </row>
    <row r="26" spans="2:16" s="227" customFormat="1" ht="18" customHeight="1" x14ac:dyDescent="0.25">
      <c r="B26" s="390" t="s">
        <v>258</v>
      </c>
      <c r="C26" s="388">
        <f>SUM(C27)</f>
        <v>1505244</v>
      </c>
      <c r="D26" s="391">
        <f t="shared" ref="D26:O26" si="10">SUM(D27:D27)</f>
        <v>125437</v>
      </c>
      <c r="E26" s="392">
        <f t="shared" si="10"/>
        <v>125437</v>
      </c>
      <c r="F26" s="392">
        <f t="shared" si="10"/>
        <v>125437</v>
      </c>
      <c r="G26" s="392">
        <f t="shared" si="10"/>
        <v>125437</v>
      </c>
      <c r="H26" s="392">
        <f t="shared" si="10"/>
        <v>125437</v>
      </c>
      <c r="I26" s="392">
        <f t="shared" si="10"/>
        <v>125437</v>
      </c>
      <c r="J26" s="392">
        <f t="shared" si="10"/>
        <v>125437</v>
      </c>
      <c r="K26" s="392">
        <f t="shared" si="10"/>
        <v>125437</v>
      </c>
      <c r="L26" s="392">
        <f t="shared" si="10"/>
        <v>125437</v>
      </c>
      <c r="M26" s="392">
        <f t="shared" si="10"/>
        <v>125437</v>
      </c>
      <c r="N26" s="392">
        <f t="shared" si="10"/>
        <v>125437</v>
      </c>
      <c r="O26" s="393">
        <f t="shared" si="10"/>
        <v>125437</v>
      </c>
      <c r="P26" s="227">
        <f t="shared" si="1"/>
        <v>1505244</v>
      </c>
    </row>
    <row r="27" spans="2:16" s="227" customFormat="1" ht="29.25" customHeight="1" x14ac:dyDescent="0.25">
      <c r="B27" s="198" t="s">
        <v>259</v>
      </c>
      <c r="C27" s="388">
        <f>'Cofogos éves'!C29</f>
        <v>1505244</v>
      </c>
      <c r="D27" s="228">
        <f>$C$27/12</f>
        <v>125437</v>
      </c>
      <c r="E27" s="228">
        <f t="shared" ref="E27:O27" si="11">$C$27/12</f>
        <v>125437</v>
      </c>
      <c r="F27" s="228">
        <f t="shared" si="11"/>
        <v>125437</v>
      </c>
      <c r="G27" s="228">
        <f t="shared" si="11"/>
        <v>125437</v>
      </c>
      <c r="H27" s="228">
        <f t="shared" si="11"/>
        <v>125437</v>
      </c>
      <c r="I27" s="228">
        <f t="shared" si="11"/>
        <v>125437</v>
      </c>
      <c r="J27" s="228">
        <f t="shared" si="11"/>
        <v>125437</v>
      </c>
      <c r="K27" s="228">
        <f t="shared" si="11"/>
        <v>125437</v>
      </c>
      <c r="L27" s="228">
        <f t="shared" si="11"/>
        <v>125437</v>
      </c>
      <c r="M27" s="228">
        <f t="shared" si="11"/>
        <v>125437</v>
      </c>
      <c r="N27" s="228">
        <f t="shared" si="11"/>
        <v>125437</v>
      </c>
      <c r="O27" s="232">
        <f t="shared" si="11"/>
        <v>125437</v>
      </c>
      <c r="P27" s="227">
        <f t="shared" si="1"/>
        <v>1505244</v>
      </c>
    </row>
    <row r="28" spans="2:16" s="227" customFormat="1" ht="18" customHeight="1" x14ac:dyDescent="0.25">
      <c r="B28" s="390" t="s">
        <v>260</v>
      </c>
      <c r="C28" s="389">
        <f>SUM(C29:C55)</f>
        <v>27880784</v>
      </c>
      <c r="D28" s="391">
        <f>SUM(D29:D55)</f>
        <v>1373338.6666666667</v>
      </c>
      <c r="E28" s="391">
        <f t="shared" ref="E28:N28" si="12">SUM(E29:E55)</f>
        <v>643055.66666666674</v>
      </c>
      <c r="F28" s="391">
        <f t="shared" si="12"/>
        <v>479665.66666666669</v>
      </c>
      <c r="G28" s="391">
        <f t="shared" si="12"/>
        <v>554165.66666666674</v>
      </c>
      <c r="H28" s="391">
        <f t="shared" si="12"/>
        <v>1036735.6666666667</v>
      </c>
      <c r="I28" s="391">
        <f t="shared" si="12"/>
        <v>4819165.666666666</v>
      </c>
      <c r="J28" s="391">
        <f t="shared" si="12"/>
        <v>4766040.666666667</v>
      </c>
      <c r="K28" s="391">
        <f t="shared" si="12"/>
        <v>7816384.666666667</v>
      </c>
      <c r="L28" s="391">
        <f t="shared" si="12"/>
        <v>2293167.666666667</v>
      </c>
      <c r="M28" s="391">
        <f t="shared" si="12"/>
        <v>525734.66666666674</v>
      </c>
      <c r="N28" s="391">
        <f t="shared" si="12"/>
        <v>497164.66666666669</v>
      </c>
      <c r="O28" s="393">
        <f>SUM(O29:O55)</f>
        <v>3076164.6666666665</v>
      </c>
      <c r="P28" s="227">
        <f t="shared" si="1"/>
        <v>27880784.000000007</v>
      </c>
    </row>
    <row r="29" spans="2:16" s="227" customFormat="1" ht="18" customHeight="1" x14ac:dyDescent="0.25">
      <c r="B29" s="198" t="s">
        <v>155</v>
      </c>
      <c r="C29" s="389">
        <f>'Cofogos éves'!C31</f>
        <v>2179020</v>
      </c>
      <c r="D29" s="233">
        <f>$C$29/12</f>
        <v>181585</v>
      </c>
      <c r="E29" s="233">
        <f t="shared" ref="E29:O29" si="13">$C$29/12</f>
        <v>181585</v>
      </c>
      <c r="F29" s="233">
        <f t="shared" si="13"/>
        <v>181585</v>
      </c>
      <c r="G29" s="233">
        <f t="shared" si="13"/>
        <v>181585</v>
      </c>
      <c r="H29" s="233">
        <f t="shared" si="13"/>
        <v>181585</v>
      </c>
      <c r="I29" s="233">
        <f t="shared" si="13"/>
        <v>181585</v>
      </c>
      <c r="J29" s="233">
        <f t="shared" si="13"/>
        <v>181585</v>
      </c>
      <c r="K29" s="233">
        <f t="shared" si="13"/>
        <v>181585</v>
      </c>
      <c r="L29" s="233">
        <f t="shared" si="13"/>
        <v>181585</v>
      </c>
      <c r="M29" s="233">
        <f t="shared" si="13"/>
        <v>181585</v>
      </c>
      <c r="N29" s="233">
        <f t="shared" si="13"/>
        <v>181585</v>
      </c>
      <c r="O29" s="234">
        <f t="shared" si="13"/>
        <v>181585</v>
      </c>
      <c r="P29" s="227">
        <f t="shared" si="1"/>
        <v>2179020</v>
      </c>
    </row>
    <row r="30" spans="2:16" s="227" customFormat="1" ht="18" customHeight="1" x14ac:dyDescent="0.25">
      <c r="B30" s="198" t="s">
        <v>192</v>
      </c>
      <c r="C30" s="389">
        <f>'Cofogos éves'!C33</f>
        <v>150000</v>
      </c>
      <c r="D30" s="233"/>
      <c r="E30" s="229"/>
      <c r="F30" s="229">
        <v>5000</v>
      </c>
      <c r="G30" s="229">
        <v>10000</v>
      </c>
      <c r="H30" s="229">
        <v>25000</v>
      </c>
      <c r="I30" s="229">
        <v>35000</v>
      </c>
      <c r="J30" s="229">
        <v>35000</v>
      </c>
      <c r="K30" s="229">
        <v>25000</v>
      </c>
      <c r="L30" s="229">
        <v>10000</v>
      </c>
      <c r="M30" s="229">
        <v>5000</v>
      </c>
      <c r="N30" s="229"/>
      <c r="O30" s="230"/>
      <c r="P30" s="227">
        <f t="shared" si="1"/>
        <v>150000</v>
      </c>
    </row>
    <row r="31" spans="2:16" s="227" customFormat="1" ht="18" customHeight="1" x14ac:dyDescent="0.25">
      <c r="B31" s="198" t="s">
        <v>262</v>
      </c>
      <c r="C31" s="389">
        <v>25000</v>
      </c>
      <c r="D31" s="233"/>
      <c r="E31" s="229"/>
      <c r="F31" s="229"/>
      <c r="G31" s="229"/>
      <c r="H31" s="229"/>
      <c r="I31" s="229"/>
      <c r="J31" s="229">
        <v>25000</v>
      </c>
      <c r="K31" s="229"/>
      <c r="L31" s="229"/>
      <c r="M31" s="229"/>
      <c r="N31" s="229"/>
      <c r="O31" s="230"/>
      <c r="P31" s="227">
        <f t="shared" si="1"/>
        <v>25000</v>
      </c>
    </row>
    <row r="32" spans="2:16" s="227" customFormat="1" ht="33" customHeight="1" x14ac:dyDescent="0.25">
      <c r="B32" s="198" t="s">
        <v>159</v>
      </c>
      <c r="C32" s="389">
        <f>'Cofogos éves'!C35</f>
        <v>112000</v>
      </c>
      <c r="D32" s="233">
        <f>$C$32/12</f>
        <v>9333.3333333333339</v>
      </c>
      <c r="E32" s="233">
        <f t="shared" ref="E32:O32" si="14">$C$32/12</f>
        <v>9333.3333333333339</v>
      </c>
      <c r="F32" s="233">
        <f t="shared" si="14"/>
        <v>9333.3333333333339</v>
      </c>
      <c r="G32" s="233">
        <f t="shared" si="14"/>
        <v>9333.3333333333339</v>
      </c>
      <c r="H32" s="233">
        <f t="shared" si="14"/>
        <v>9333.3333333333339</v>
      </c>
      <c r="I32" s="233">
        <f t="shared" si="14"/>
        <v>9333.3333333333339</v>
      </c>
      <c r="J32" s="233">
        <f t="shared" si="14"/>
        <v>9333.3333333333339</v>
      </c>
      <c r="K32" s="233">
        <f t="shared" si="14"/>
        <v>9333.3333333333339</v>
      </c>
      <c r="L32" s="233">
        <f t="shared" si="14"/>
        <v>9333.3333333333339</v>
      </c>
      <c r="M32" s="233">
        <f t="shared" si="14"/>
        <v>9333.3333333333339</v>
      </c>
      <c r="N32" s="233">
        <f t="shared" si="14"/>
        <v>9333.3333333333339</v>
      </c>
      <c r="O32" s="234">
        <f t="shared" si="14"/>
        <v>9333.3333333333339</v>
      </c>
      <c r="P32" s="227">
        <f t="shared" si="1"/>
        <v>111999.99999999999</v>
      </c>
    </row>
    <row r="33" spans="2:16" s="227" customFormat="1" ht="28.5" customHeight="1" x14ac:dyDescent="0.25">
      <c r="B33" s="198" t="s">
        <v>263</v>
      </c>
      <c r="C33" s="389">
        <f>'Cofogos éves'!C36</f>
        <v>134880</v>
      </c>
      <c r="D33" s="228">
        <f>$C$33/12</f>
        <v>11240</v>
      </c>
      <c r="E33" s="228">
        <f t="shared" ref="E33:N33" si="15">$C$33/12</f>
        <v>11240</v>
      </c>
      <c r="F33" s="228">
        <f t="shared" si="15"/>
        <v>11240</v>
      </c>
      <c r="G33" s="228">
        <f t="shared" si="15"/>
        <v>11240</v>
      </c>
      <c r="H33" s="228">
        <f t="shared" si="15"/>
        <v>11240</v>
      </c>
      <c r="I33" s="228">
        <f t="shared" si="15"/>
        <v>11240</v>
      </c>
      <c r="J33" s="228">
        <f t="shared" si="15"/>
        <v>11240</v>
      </c>
      <c r="K33" s="228">
        <f t="shared" si="15"/>
        <v>11240</v>
      </c>
      <c r="L33" s="228">
        <f t="shared" si="15"/>
        <v>11240</v>
      </c>
      <c r="M33" s="228">
        <f t="shared" si="15"/>
        <v>11240</v>
      </c>
      <c r="N33" s="228">
        <f t="shared" si="15"/>
        <v>11240</v>
      </c>
      <c r="O33" s="232">
        <f>$C$33/12</f>
        <v>11240</v>
      </c>
      <c r="P33" s="227">
        <f t="shared" si="1"/>
        <v>134880</v>
      </c>
    </row>
    <row r="34" spans="2:16" s="227" customFormat="1" ht="18" customHeight="1" x14ac:dyDescent="0.25">
      <c r="B34" s="198" t="s">
        <v>265</v>
      </c>
      <c r="C34" s="389">
        <f>'Cofogos éves'!C38</f>
        <v>391150</v>
      </c>
      <c r="D34" s="228">
        <f>$C$34/12</f>
        <v>32595.833333333332</v>
      </c>
      <c r="E34" s="228">
        <f t="shared" ref="E34:O34" si="16">$C$34/12</f>
        <v>32595.833333333332</v>
      </c>
      <c r="F34" s="228">
        <f t="shared" si="16"/>
        <v>32595.833333333332</v>
      </c>
      <c r="G34" s="228">
        <f t="shared" si="16"/>
        <v>32595.833333333332</v>
      </c>
      <c r="H34" s="228">
        <f t="shared" si="16"/>
        <v>32595.833333333332</v>
      </c>
      <c r="I34" s="228">
        <f t="shared" si="16"/>
        <v>32595.833333333332</v>
      </c>
      <c r="J34" s="228">
        <f t="shared" si="16"/>
        <v>32595.833333333332</v>
      </c>
      <c r="K34" s="228">
        <f t="shared" si="16"/>
        <v>32595.833333333332</v>
      </c>
      <c r="L34" s="228">
        <f t="shared" si="16"/>
        <v>32595.833333333332</v>
      </c>
      <c r="M34" s="228">
        <f t="shared" si="16"/>
        <v>32595.833333333332</v>
      </c>
      <c r="N34" s="228">
        <f t="shared" si="16"/>
        <v>32595.833333333332</v>
      </c>
      <c r="O34" s="232">
        <f t="shared" si="16"/>
        <v>32595.833333333332</v>
      </c>
      <c r="P34" s="227">
        <f t="shared" si="1"/>
        <v>391149.99999999994</v>
      </c>
    </row>
    <row r="35" spans="2:16" s="227" customFormat="1" ht="27" customHeight="1" x14ac:dyDescent="0.25">
      <c r="B35" s="198" t="s">
        <v>172</v>
      </c>
      <c r="C35" s="389">
        <f>'Cofogos éves'!C39</f>
        <v>105500</v>
      </c>
      <c r="D35" s="228"/>
      <c r="E35" s="229"/>
      <c r="F35" s="229">
        <v>7500</v>
      </c>
      <c r="G35" s="229">
        <v>17000</v>
      </c>
      <c r="H35" s="229">
        <v>15000</v>
      </c>
      <c r="I35" s="229">
        <v>12000</v>
      </c>
      <c r="J35" s="229"/>
      <c r="K35" s="229">
        <v>21000</v>
      </c>
      <c r="L35" s="229"/>
      <c r="M35" s="229">
        <v>19000</v>
      </c>
      <c r="N35" s="229"/>
      <c r="O35" s="230">
        <v>14000</v>
      </c>
      <c r="P35" s="227">
        <f t="shared" si="1"/>
        <v>105500</v>
      </c>
    </row>
    <row r="36" spans="2:16" s="227" customFormat="1" ht="27.75" customHeight="1" x14ac:dyDescent="0.25">
      <c r="B36" s="198" t="s">
        <v>266</v>
      </c>
      <c r="C36" s="389">
        <f>'Cofogos éves'!C40</f>
        <v>557000</v>
      </c>
      <c r="D36" s="228">
        <f>$C$36/12</f>
        <v>46416.666666666664</v>
      </c>
      <c r="E36" s="228">
        <f t="shared" ref="E36:O36" si="17">$C$36/12</f>
        <v>46416.666666666664</v>
      </c>
      <c r="F36" s="228">
        <f t="shared" si="17"/>
        <v>46416.666666666664</v>
      </c>
      <c r="G36" s="228">
        <f t="shared" si="17"/>
        <v>46416.666666666664</v>
      </c>
      <c r="H36" s="228">
        <f t="shared" si="17"/>
        <v>46416.666666666664</v>
      </c>
      <c r="I36" s="228">
        <f t="shared" si="17"/>
        <v>46416.666666666664</v>
      </c>
      <c r="J36" s="228">
        <f t="shared" si="17"/>
        <v>46416.666666666664</v>
      </c>
      <c r="K36" s="228">
        <f t="shared" si="17"/>
        <v>46416.666666666664</v>
      </c>
      <c r="L36" s="228">
        <f t="shared" si="17"/>
        <v>46416.666666666664</v>
      </c>
      <c r="M36" s="228">
        <f t="shared" si="17"/>
        <v>46416.666666666664</v>
      </c>
      <c r="N36" s="228">
        <f t="shared" si="17"/>
        <v>46416.666666666664</v>
      </c>
      <c r="O36" s="232">
        <f t="shared" si="17"/>
        <v>46416.666666666664</v>
      </c>
      <c r="P36" s="227">
        <f t="shared" si="1"/>
        <v>557000.00000000012</v>
      </c>
    </row>
    <row r="37" spans="2:16" s="227" customFormat="1" ht="18" customHeight="1" x14ac:dyDescent="0.25">
      <c r="B37" s="198" t="s">
        <v>213</v>
      </c>
      <c r="C37" s="389">
        <f>'Cofogos éves'!C41</f>
        <v>14829</v>
      </c>
      <c r="D37" s="228">
        <f>$C$37/12</f>
        <v>1235.75</v>
      </c>
      <c r="E37" s="228">
        <f t="shared" ref="E37:O37" si="18">$C$37/12</f>
        <v>1235.75</v>
      </c>
      <c r="F37" s="228">
        <f t="shared" si="18"/>
        <v>1235.75</v>
      </c>
      <c r="G37" s="228">
        <f t="shared" si="18"/>
        <v>1235.75</v>
      </c>
      <c r="H37" s="228">
        <f t="shared" si="18"/>
        <v>1235.75</v>
      </c>
      <c r="I37" s="228">
        <f t="shared" si="18"/>
        <v>1235.75</v>
      </c>
      <c r="J37" s="228">
        <f t="shared" si="18"/>
        <v>1235.75</v>
      </c>
      <c r="K37" s="228">
        <f t="shared" si="18"/>
        <v>1235.75</v>
      </c>
      <c r="L37" s="228">
        <f t="shared" si="18"/>
        <v>1235.75</v>
      </c>
      <c r="M37" s="228">
        <f t="shared" si="18"/>
        <v>1235.75</v>
      </c>
      <c r="N37" s="228">
        <f t="shared" si="18"/>
        <v>1235.75</v>
      </c>
      <c r="O37" s="232">
        <f t="shared" si="18"/>
        <v>1235.75</v>
      </c>
      <c r="P37" s="227">
        <f t="shared" si="1"/>
        <v>14829</v>
      </c>
    </row>
    <row r="38" spans="2:16" s="227" customFormat="1" ht="18" customHeight="1" x14ac:dyDescent="0.25">
      <c r="B38" s="198" t="s">
        <v>287</v>
      </c>
      <c r="C38" s="389">
        <f>'Cofogos éves'!C42</f>
        <v>614400</v>
      </c>
      <c r="D38" s="228">
        <f>$C$38/12</f>
        <v>51200</v>
      </c>
      <c r="E38" s="228">
        <f t="shared" ref="E38:O38" si="19">$C$38/12</f>
        <v>51200</v>
      </c>
      <c r="F38" s="228">
        <f t="shared" si="19"/>
        <v>51200</v>
      </c>
      <c r="G38" s="228">
        <f t="shared" si="19"/>
        <v>51200</v>
      </c>
      <c r="H38" s="228">
        <f t="shared" si="19"/>
        <v>51200</v>
      </c>
      <c r="I38" s="228">
        <f t="shared" si="19"/>
        <v>51200</v>
      </c>
      <c r="J38" s="228">
        <f t="shared" si="19"/>
        <v>51200</v>
      </c>
      <c r="K38" s="228">
        <f t="shared" si="19"/>
        <v>51200</v>
      </c>
      <c r="L38" s="228">
        <f t="shared" si="19"/>
        <v>51200</v>
      </c>
      <c r="M38" s="228">
        <f t="shared" si="19"/>
        <v>51200</v>
      </c>
      <c r="N38" s="228">
        <f t="shared" si="19"/>
        <v>51200</v>
      </c>
      <c r="O38" s="232">
        <f t="shared" si="19"/>
        <v>51200</v>
      </c>
      <c r="P38" s="227">
        <f t="shared" si="1"/>
        <v>614400</v>
      </c>
    </row>
    <row r="39" spans="2:16" s="227" customFormat="1" ht="18" customHeight="1" x14ac:dyDescent="0.25">
      <c r="B39" s="198" t="s">
        <v>267</v>
      </c>
      <c r="C39" s="389">
        <f>'Cofogos éves'!C43</f>
        <v>250000</v>
      </c>
      <c r="D39" s="228"/>
      <c r="E39" s="229"/>
      <c r="F39" s="229"/>
      <c r="G39" s="229">
        <v>50000</v>
      </c>
      <c r="H39" s="229"/>
      <c r="I39" s="229"/>
      <c r="J39" s="229">
        <v>50000</v>
      </c>
      <c r="K39" s="229"/>
      <c r="L39" s="229">
        <v>150000</v>
      </c>
      <c r="M39" s="229"/>
      <c r="N39" s="229"/>
      <c r="O39" s="230"/>
      <c r="P39" s="227">
        <f t="shared" si="1"/>
        <v>250000</v>
      </c>
    </row>
    <row r="40" spans="2:16" s="227" customFormat="1" ht="18" customHeight="1" x14ac:dyDescent="0.25">
      <c r="B40" s="198" t="s">
        <v>270</v>
      </c>
      <c r="C40" s="389">
        <f>'Cofogos éves'!C46</f>
        <v>377960</v>
      </c>
      <c r="D40" s="228"/>
      <c r="E40" s="229"/>
      <c r="F40" s="229"/>
      <c r="G40" s="229"/>
      <c r="H40" s="229"/>
      <c r="I40" s="229"/>
      <c r="J40" s="229"/>
      <c r="K40" s="229">
        <v>113757</v>
      </c>
      <c r="L40" s="229">
        <v>264203</v>
      </c>
      <c r="M40" s="229"/>
      <c r="N40" s="229"/>
      <c r="O40" s="230"/>
      <c r="P40" s="227">
        <f t="shared" si="1"/>
        <v>377960</v>
      </c>
    </row>
    <row r="41" spans="2:16" s="227" customFormat="1" ht="18" customHeight="1" x14ac:dyDescent="0.25">
      <c r="B41" s="198" t="s">
        <v>283</v>
      </c>
      <c r="C41" s="389">
        <f>'Cofogos éves'!C47</f>
        <v>65000</v>
      </c>
      <c r="D41" s="228"/>
      <c r="E41" s="229">
        <v>20000</v>
      </c>
      <c r="F41" s="229"/>
      <c r="G41" s="229">
        <v>10000</v>
      </c>
      <c r="H41" s="229"/>
      <c r="I41" s="229">
        <v>5000</v>
      </c>
      <c r="J41" s="229"/>
      <c r="K41" s="229"/>
      <c r="L41" s="229"/>
      <c r="M41" s="229"/>
      <c r="N41" s="229">
        <v>30000</v>
      </c>
      <c r="O41" s="230"/>
      <c r="P41" s="227">
        <f t="shared" si="1"/>
        <v>65000</v>
      </c>
    </row>
    <row r="42" spans="2:16" s="227" customFormat="1" ht="27.75" customHeight="1" x14ac:dyDescent="0.25">
      <c r="B42" s="198" t="s">
        <v>271</v>
      </c>
      <c r="C42" s="389">
        <f>'Cofogos éves'!C48</f>
        <v>1012705</v>
      </c>
      <c r="D42" s="233">
        <f>$C$42/12</f>
        <v>84392.083333333328</v>
      </c>
      <c r="E42" s="233">
        <f t="shared" ref="E42:O42" si="20">$C$42/12</f>
        <v>84392.083333333328</v>
      </c>
      <c r="F42" s="233">
        <f t="shared" si="20"/>
        <v>84392.083333333328</v>
      </c>
      <c r="G42" s="233">
        <f t="shared" si="20"/>
        <v>84392.083333333328</v>
      </c>
      <c r="H42" s="233">
        <f t="shared" si="20"/>
        <v>84392.083333333328</v>
      </c>
      <c r="I42" s="233">
        <f t="shared" si="20"/>
        <v>84392.083333333328</v>
      </c>
      <c r="J42" s="233">
        <f t="shared" si="20"/>
        <v>84392.083333333328</v>
      </c>
      <c r="K42" s="233">
        <f t="shared" si="20"/>
        <v>84392.083333333328</v>
      </c>
      <c r="L42" s="233">
        <f t="shared" si="20"/>
        <v>84392.083333333328</v>
      </c>
      <c r="M42" s="233">
        <f t="shared" si="20"/>
        <v>84392.083333333328</v>
      </c>
      <c r="N42" s="233">
        <f t="shared" si="20"/>
        <v>84392.083333333328</v>
      </c>
      <c r="O42" s="234">
        <f t="shared" si="20"/>
        <v>84392.083333333328</v>
      </c>
      <c r="P42" s="227">
        <f t="shared" si="1"/>
        <v>1012705.0000000001</v>
      </c>
    </row>
    <row r="43" spans="2:16" s="227" customFormat="1" ht="18" customHeight="1" x14ac:dyDescent="0.25">
      <c r="B43" s="198" t="s">
        <v>165</v>
      </c>
      <c r="C43" s="389">
        <f>'Cofogos éves'!C49</f>
        <v>50000</v>
      </c>
      <c r="D43" s="228"/>
      <c r="E43" s="229"/>
      <c r="F43" s="229"/>
      <c r="G43" s="229"/>
      <c r="H43" s="229"/>
      <c r="I43" s="229"/>
      <c r="J43" s="229"/>
      <c r="K43" s="229"/>
      <c r="L43" s="229">
        <v>50000</v>
      </c>
      <c r="M43" s="229"/>
      <c r="N43" s="229"/>
      <c r="O43" s="230"/>
      <c r="P43" s="227">
        <f t="shared" si="1"/>
        <v>50000</v>
      </c>
    </row>
    <row r="44" spans="2:16" s="227" customFormat="1" ht="18" customHeight="1" x14ac:dyDescent="0.25">
      <c r="B44" s="198" t="s">
        <v>373</v>
      </c>
      <c r="C44" s="389">
        <f>'Cofogos éves'!C50</f>
        <v>3331800</v>
      </c>
      <c r="D44" s="228"/>
      <c r="E44" s="229"/>
      <c r="F44" s="229"/>
      <c r="G44" s="229"/>
      <c r="H44" s="229"/>
      <c r="I44" s="229"/>
      <c r="J44" s="229"/>
      <c r="K44" s="229">
        <v>2000000</v>
      </c>
      <c r="L44" s="229">
        <v>1331800</v>
      </c>
      <c r="M44" s="229"/>
      <c r="N44" s="229"/>
      <c r="O44" s="230"/>
      <c r="P44" s="227">
        <f t="shared" si="1"/>
        <v>3331800</v>
      </c>
    </row>
    <row r="45" spans="2:16" s="227" customFormat="1" ht="29.25" customHeight="1" x14ac:dyDescent="0.25">
      <c r="B45" s="198" t="s">
        <v>374</v>
      </c>
      <c r="C45" s="389">
        <f>'Cofogos éves'!C51</f>
        <v>4188875</v>
      </c>
      <c r="D45" s="228"/>
      <c r="E45" s="229"/>
      <c r="F45" s="229"/>
      <c r="G45" s="229"/>
      <c r="H45" s="229"/>
      <c r="I45" s="229">
        <v>2500000</v>
      </c>
      <c r="J45" s="229">
        <v>1688875</v>
      </c>
      <c r="K45" s="229"/>
      <c r="L45" s="229"/>
      <c r="M45" s="229"/>
      <c r="N45" s="229"/>
      <c r="O45" s="230"/>
      <c r="P45" s="227">
        <f t="shared" si="1"/>
        <v>4188875</v>
      </c>
    </row>
    <row r="46" spans="2:16" s="227" customFormat="1" ht="18" customHeight="1" x14ac:dyDescent="0.25">
      <c r="B46" s="198" t="s">
        <v>376</v>
      </c>
      <c r="C46" s="389">
        <f>'Cofogos éves'!C52</f>
        <v>800000</v>
      </c>
      <c r="D46" s="228"/>
      <c r="E46" s="229"/>
      <c r="F46" s="229"/>
      <c r="G46" s="229"/>
      <c r="H46" s="229">
        <v>500000</v>
      </c>
      <c r="I46" s="229">
        <v>300000</v>
      </c>
      <c r="J46" s="229"/>
      <c r="K46" s="229"/>
      <c r="L46" s="229"/>
      <c r="M46" s="229"/>
      <c r="N46" s="229"/>
      <c r="O46" s="230"/>
      <c r="P46" s="227">
        <f t="shared" si="1"/>
        <v>800000</v>
      </c>
    </row>
    <row r="47" spans="2:16" s="227" customFormat="1" ht="18" customHeight="1" x14ac:dyDescent="0.25">
      <c r="B47" s="198" t="s">
        <v>377</v>
      </c>
      <c r="C47" s="389">
        <f>'Cofogos éves'!C53</f>
        <v>155890</v>
      </c>
      <c r="D47" s="228"/>
      <c r="E47" s="229">
        <v>155890</v>
      </c>
      <c r="F47" s="229"/>
      <c r="G47" s="229"/>
      <c r="H47" s="235"/>
      <c r="I47" s="235"/>
      <c r="J47" s="229"/>
      <c r="K47" s="229"/>
      <c r="L47" s="229"/>
      <c r="M47" s="229"/>
      <c r="N47" s="229"/>
      <c r="O47" s="230"/>
      <c r="P47" s="227">
        <f t="shared" si="1"/>
        <v>155890</v>
      </c>
    </row>
    <row r="48" spans="2:16" s="227" customFormat="1" ht="18" customHeight="1" x14ac:dyDescent="0.25">
      <c r="B48" s="198" t="s">
        <v>360</v>
      </c>
      <c r="C48" s="389">
        <f>'Cofogos éves'!C54</f>
        <v>5000000</v>
      </c>
      <c r="D48" s="228"/>
      <c r="E48" s="229"/>
      <c r="F48" s="229"/>
      <c r="G48" s="229"/>
      <c r="H48" s="229"/>
      <c r="I48" s="229">
        <v>1500000</v>
      </c>
      <c r="J48" s="229">
        <v>2500000</v>
      </c>
      <c r="K48" s="229">
        <v>1000000</v>
      </c>
      <c r="L48" s="229"/>
      <c r="M48" s="229"/>
      <c r="N48" s="229"/>
      <c r="O48" s="230"/>
      <c r="P48" s="227">
        <f t="shared" si="1"/>
        <v>5000000</v>
      </c>
    </row>
    <row r="49" spans="2:16" s="227" customFormat="1" ht="18" customHeight="1" x14ac:dyDescent="0.25">
      <c r="B49" s="198" t="s">
        <v>361</v>
      </c>
      <c r="C49" s="389">
        <f>'Cofogos éves'!C55</f>
        <v>4189462</v>
      </c>
      <c r="D49" s="228"/>
      <c r="E49" s="229"/>
      <c r="F49" s="229"/>
      <c r="G49" s="229"/>
      <c r="H49" s="229"/>
      <c r="I49" s="229"/>
      <c r="J49" s="229"/>
      <c r="K49" s="229">
        <v>4189462</v>
      </c>
      <c r="L49" s="229"/>
      <c r="M49" s="229"/>
      <c r="N49" s="229"/>
      <c r="O49" s="230"/>
      <c r="P49" s="227">
        <f t="shared" si="1"/>
        <v>4189462</v>
      </c>
    </row>
    <row r="50" spans="2:16" s="227" customFormat="1" ht="18" customHeight="1" x14ac:dyDescent="0.25">
      <c r="B50" s="198" t="s">
        <v>279</v>
      </c>
      <c r="C50" s="389">
        <f>'Cofogos éves'!C56</f>
        <v>15000</v>
      </c>
      <c r="D50" s="228"/>
      <c r="E50" s="229"/>
      <c r="F50" s="229"/>
      <c r="G50" s="229"/>
      <c r="H50" s="229">
        <v>15000</v>
      </c>
      <c r="I50" s="229"/>
      <c r="J50" s="229"/>
      <c r="K50" s="229"/>
      <c r="L50" s="229"/>
      <c r="M50" s="229"/>
      <c r="N50" s="229"/>
      <c r="O50" s="230"/>
      <c r="P50" s="227">
        <f t="shared" si="1"/>
        <v>15000</v>
      </c>
    </row>
    <row r="51" spans="2:16" s="227" customFormat="1" ht="18" customHeight="1" x14ac:dyDescent="0.25">
      <c r="B51" s="198" t="s">
        <v>282</v>
      </c>
      <c r="C51" s="389">
        <f>'Cofogos éves'!C58</f>
        <v>20000</v>
      </c>
      <c r="D51" s="228"/>
      <c r="E51" s="229"/>
      <c r="F51" s="229"/>
      <c r="G51" s="229"/>
      <c r="H51" s="229"/>
      <c r="I51" s="229"/>
      <c r="J51" s="229"/>
      <c r="K51" s="229"/>
      <c r="L51" s="229">
        <v>20000</v>
      </c>
      <c r="M51" s="229"/>
      <c r="N51" s="229"/>
      <c r="O51" s="230"/>
      <c r="P51" s="227">
        <f t="shared" si="1"/>
        <v>20000</v>
      </c>
    </row>
    <row r="52" spans="2:16" s="227" customFormat="1" ht="18" customHeight="1" x14ac:dyDescent="0.25">
      <c r="B52" s="198" t="s">
        <v>285</v>
      </c>
      <c r="C52" s="389">
        <f>'Cofogos éves'!C59</f>
        <v>3185000</v>
      </c>
      <c r="D52" s="228">
        <v>49167</v>
      </c>
      <c r="E52" s="229">
        <v>49167</v>
      </c>
      <c r="F52" s="229">
        <v>49167</v>
      </c>
      <c r="G52" s="229">
        <v>49167</v>
      </c>
      <c r="H52" s="229">
        <v>49167</v>
      </c>
      <c r="I52" s="229">
        <v>49167</v>
      </c>
      <c r="J52" s="229">
        <v>49167</v>
      </c>
      <c r="K52" s="229">
        <v>49167</v>
      </c>
      <c r="L52" s="229">
        <v>49166</v>
      </c>
      <c r="M52" s="229">
        <v>49166</v>
      </c>
      <c r="N52" s="229">
        <v>49166</v>
      </c>
      <c r="O52" s="230">
        <v>2644166</v>
      </c>
      <c r="P52" s="227">
        <f t="shared" si="1"/>
        <v>3185000</v>
      </c>
    </row>
    <row r="53" spans="2:16" s="227" customFormat="1" ht="18" customHeight="1" x14ac:dyDescent="0.25">
      <c r="B53" s="198" t="s">
        <v>273</v>
      </c>
      <c r="C53" s="389">
        <f>'Cofogos éves'!C60</f>
        <v>906173</v>
      </c>
      <c r="D53" s="228">
        <v>906173</v>
      </c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30"/>
      <c r="P53" s="227">
        <f t="shared" si="1"/>
        <v>906173</v>
      </c>
    </row>
    <row r="54" spans="2:16" s="227" customFormat="1" ht="18" customHeight="1" x14ac:dyDescent="0.25">
      <c r="B54" s="198" t="s">
        <v>274</v>
      </c>
      <c r="C54" s="389">
        <f>'Cofogos éves'!C61</f>
        <v>29140</v>
      </c>
      <c r="D54" s="228"/>
      <c r="E54" s="229"/>
      <c r="F54" s="229"/>
      <c r="G54" s="229"/>
      <c r="H54" s="229">
        <v>14570</v>
      </c>
      <c r="I54" s="229"/>
      <c r="J54" s="229"/>
      <c r="K54" s="229"/>
      <c r="L54" s="229"/>
      <c r="M54" s="229">
        <v>14570</v>
      </c>
      <c r="N54" s="229"/>
      <c r="O54" s="230"/>
      <c r="P54" s="227">
        <f t="shared" si="1"/>
        <v>29140</v>
      </c>
    </row>
    <row r="55" spans="2:16" s="227" customFormat="1" ht="18" customHeight="1" x14ac:dyDescent="0.25">
      <c r="B55" s="373" t="s">
        <v>379</v>
      </c>
      <c r="C55" s="394">
        <f>'Cofogos éves'!C62</f>
        <v>20000</v>
      </c>
      <c r="D55" s="374"/>
      <c r="E55" s="375"/>
      <c r="F55" s="375"/>
      <c r="G55" s="375"/>
      <c r="H55" s="375"/>
      <c r="I55" s="375"/>
      <c r="J55" s="375"/>
      <c r="K55" s="375"/>
      <c r="L55" s="375"/>
      <c r="M55" s="375">
        <v>20000</v>
      </c>
      <c r="N55" s="375"/>
      <c r="O55" s="376"/>
      <c r="P55" s="227">
        <f t="shared" si="1"/>
        <v>20000</v>
      </c>
    </row>
    <row r="56" spans="2:16" s="227" customFormat="1" ht="18" customHeight="1" thickBot="1" x14ac:dyDescent="0.3">
      <c r="B56" s="379" t="s">
        <v>81</v>
      </c>
      <c r="C56" s="395">
        <f>C28+C26+C21</f>
        <v>40684495</v>
      </c>
      <c r="D56" s="380">
        <f t="shared" ref="D56:O56" si="21">SUM(D21+D26+D28)</f>
        <v>2426509</v>
      </c>
      <c r="E56" s="381">
        <f t="shared" si="21"/>
        <v>1696226.0000000002</v>
      </c>
      <c r="F56" s="381">
        <f t="shared" si="21"/>
        <v>1532836.0000000002</v>
      </c>
      <c r="G56" s="381">
        <f t="shared" si="21"/>
        <v>1773003.0000000002</v>
      </c>
      <c r="H56" s="381">
        <f t="shared" si="21"/>
        <v>2089906.0000000002</v>
      </c>
      <c r="I56" s="381">
        <f t="shared" si="21"/>
        <v>5872336</v>
      </c>
      <c r="J56" s="381">
        <f t="shared" si="21"/>
        <v>5819211</v>
      </c>
      <c r="K56" s="381">
        <f t="shared" si="21"/>
        <v>8869555</v>
      </c>
      <c r="L56" s="381">
        <f t="shared" si="21"/>
        <v>3346338.0000000005</v>
      </c>
      <c r="M56" s="381">
        <f t="shared" si="21"/>
        <v>1578905.0000000002</v>
      </c>
      <c r="N56" s="381">
        <f t="shared" si="21"/>
        <v>1550335.0000000002</v>
      </c>
      <c r="O56" s="382">
        <f t="shared" si="21"/>
        <v>4129335</v>
      </c>
      <c r="P56" s="227">
        <f>SUM(D56:O56)</f>
        <v>40684495</v>
      </c>
    </row>
    <row r="57" spans="2:16" ht="15.75" thickTop="1" x14ac:dyDescent="0.25"/>
  </sheetData>
  <mergeCells count="3">
    <mergeCell ref="B4:O4"/>
    <mergeCell ref="B3:O3"/>
    <mergeCell ref="B5:O5"/>
  </mergeCells>
  <phoneticPr fontId="50" type="noConversion"/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049E-E572-4523-8074-5F7B60635C9C}">
  <sheetPr>
    <tabColor rgb="FF84E155"/>
  </sheetPr>
  <dimension ref="A1:H24"/>
  <sheetViews>
    <sheetView workbookViewId="0">
      <selection activeCell="F8" sqref="F8"/>
    </sheetView>
  </sheetViews>
  <sheetFormatPr defaultColWidth="9.140625" defaultRowHeight="15" x14ac:dyDescent="0.25"/>
  <cols>
    <col min="1" max="1" width="9.140625" style="259"/>
    <col min="2" max="2" width="32.42578125" style="260" customWidth="1"/>
    <col min="3" max="3" width="18.28515625" style="259" customWidth="1"/>
    <col min="4" max="4" width="17" style="259" customWidth="1"/>
    <col min="5" max="5" width="19.42578125" style="259" customWidth="1"/>
    <col min="6" max="6" width="18.85546875" style="259" customWidth="1"/>
    <col min="7" max="16384" width="9.140625" style="259"/>
  </cols>
  <sheetData>
    <row r="1" spans="1:8" s="242" customFormat="1" ht="15.75" x14ac:dyDescent="0.25">
      <c r="B1" s="243" t="s">
        <v>392</v>
      </c>
      <c r="C1" s="243"/>
      <c r="F1" s="244"/>
    </row>
    <row r="2" spans="1:8" s="242" customFormat="1" ht="15.75" x14ac:dyDescent="0.25">
      <c r="B2" s="245"/>
      <c r="C2" s="245"/>
      <c r="F2" s="244"/>
    </row>
    <row r="3" spans="1:8" s="242" customFormat="1" ht="20.100000000000001" customHeight="1" x14ac:dyDescent="0.25">
      <c r="A3" s="424" t="s">
        <v>384</v>
      </c>
      <c r="B3" s="424"/>
      <c r="C3" s="424"/>
      <c r="D3" s="424"/>
      <c r="E3" s="424"/>
      <c r="F3" s="424"/>
      <c r="G3" s="263"/>
      <c r="H3" s="263"/>
    </row>
    <row r="4" spans="1:8" s="242" customFormat="1" ht="20.100000000000001" customHeight="1" x14ac:dyDescent="0.25">
      <c r="B4" s="245"/>
      <c r="C4" s="245"/>
      <c r="D4" s="246"/>
      <c r="E4" s="246"/>
      <c r="F4" s="246"/>
      <c r="G4" s="263"/>
      <c r="H4" s="263"/>
    </row>
    <row r="5" spans="1:8" s="242" customFormat="1" ht="20.100000000000001" customHeight="1" x14ac:dyDescent="0.25">
      <c r="A5" s="424"/>
      <c r="B5" s="424"/>
      <c r="C5" s="424"/>
      <c r="D5" s="424"/>
      <c r="E5" s="424"/>
      <c r="F5" s="424"/>
    </row>
    <row r="6" spans="1:8" s="242" customFormat="1" ht="20.100000000000001" customHeight="1" x14ac:dyDescent="0.25">
      <c r="A6" s="424" t="s">
        <v>381</v>
      </c>
      <c r="B6" s="424"/>
      <c r="C6" s="424"/>
      <c r="D6" s="424"/>
      <c r="E6" s="424"/>
      <c r="F6" s="424"/>
    </row>
    <row r="8" spans="1:8" ht="15.75" thickBot="1" x14ac:dyDescent="0.3">
      <c r="F8" s="402" t="s">
        <v>36</v>
      </c>
    </row>
    <row r="9" spans="1:8" s="264" customFormat="1" ht="20.100000000000001" customHeight="1" thickTop="1" x14ac:dyDescent="0.2">
      <c r="B9" s="425" t="s">
        <v>312</v>
      </c>
      <c r="C9" s="427" t="s">
        <v>313</v>
      </c>
      <c r="D9" s="427"/>
      <c r="E9" s="427"/>
      <c r="F9" s="265" t="s">
        <v>53</v>
      </c>
    </row>
    <row r="10" spans="1:8" s="264" customFormat="1" ht="20.100000000000001" customHeight="1" x14ac:dyDescent="0.2">
      <c r="B10" s="426"/>
      <c r="C10" s="249" t="s">
        <v>314</v>
      </c>
      <c r="D10" s="249" t="s">
        <v>315</v>
      </c>
      <c r="E10" s="249" t="s">
        <v>316</v>
      </c>
      <c r="F10" s="266"/>
    </row>
    <row r="11" spans="1:8" s="247" customFormat="1" ht="20.100000000000001" customHeight="1" x14ac:dyDescent="0.2">
      <c r="B11" s="250" t="s">
        <v>317</v>
      </c>
      <c r="C11" s="267">
        <v>0</v>
      </c>
      <c r="D11" s="267">
        <v>0</v>
      </c>
      <c r="E11" s="267">
        <v>0</v>
      </c>
      <c r="F11" s="268">
        <v>0</v>
      </c>
    </row>
    <row r="12" spans="1:8" s="247" customFormat="1" ht="20.100000000000001" customHeight="1" x14ac:dyDescent="0.2">
      <c r="B12" s="250" t="s">
        <v>318</v>
      </c>
      <c r="C12" s="267">
        <v>0</v>
      </c>
      <c r="D12" s="267">
        <v>0</v>
      </c>
      <c r="E12" s="267">
        <v>0</v>
      </c>
      <c r="F12" s="268">
        <v>0</v>
      </c>
    </row>
    <row r="13" spans="1:8" s="247" customFormat="1" ht="20.100000000000001" customHeight="1" x14ac:dyDescent="0.2">
      <c r="B13" s="250" t="s">
        <v>319</v>
      </c>
      <c r="C13" s="267">
        <v>0</v>
      </c>
      <c r="D13" s="267">
        <v>0</v>
      </c>
      <c r="E13" s="267">
        <v>0</v>
      </c>
      <c r="F13" s="268">
        <v>0</v>
      </c>
    </row>
    <row r="14" spans="1:8" s="247" customFormat="1" ht="20.100000000000001" customHeight="1" x14ac:dyDescent="0.2">
      <c r="B14" s="250" t="s">
        <v>320</v>
      </c>
      <c r="C14" s="267">
        <v>0</v>
      </c>
      <c r="D14" s="267">
        <v>0</v>
      </c>
      <c r="E14" s="267">
        <v>0</v>
      </c>
      <c r="F14" s="268">
        <f>SUM(C14:E14)</f>
        <v>0</v>
      </c>
    </row>
    <row r="15" spans="1:8" s="247" customFormat="1" ht="20.100000000000001" customHeight="1" x14ac:dyDescent="0.2">
      <c r="B15" s="250" t="s">
        <v>321</v>
      </c>
      <c r="C15" s="267">
        <v>0</v>
      </c>
      <c r="D15" s="267">
        <v>0</v>
      </c>
      <c r="E15" s="267">
        <v>0</v>
      </c>
      <c r="F15" s="268">
        <v>0</v>
      </c>
    </row>
    <row r="16" spans="1:8" s="247" customFormat="1" ht="20.100000000000001" customHeight="1" x14ac:dyDescent="0.2">
      <c r="B16" s="250" t="s">
        <v>322</v>
      </c>
      <c r="C16" s="267">
        <v>0</v>
      </c>
      <c r="D16" s="267">
        <v>0</v>
      </c>
      <c r="E16" s="267">
        <v>0</v>
      </c>
      <c r="F16" s="268">
        <v>0</v>
      </c>
    </row>
    <row r="17" spans="2:6" s="247" customFormat="1" ht="20.100000000000001" customHeight="1" x14ac:dyDescent="0.2">
      <c r="B17" s="250" t="s">
        <v>323</v>
      </c>
      <c r="C17" s="267">
        <v>0</v>
      </c>
      <c r="D17" s="267">
        <v>0</v>
      </c>
      <c r="E17" s="267">
        <v>0</v>
      </c>
      <c r="F17" s="268">
        <v>0</v>
      </c>
    </row>
    <row r="18" spans="2:6" s="247" customFormat="1" ht="45" x14ac:dyDescent="0.2">
      <c r="B18" s="250" t="s">
        <v>324</v>
      </c>
      <c r="C18" s="267">
        <v>0</v>
      </c>
      <c r="D18" s="267">
        <v>0</v>
      </c>
      <c r="E18" s="267">
        <v>0</v>
      </c>
      <c r="F18" s="268">
        <v>0</v>
      </c>
    </row>
    <row r="19" spans="2:6" s="247" customFormat="1" ht="30" x14ac:dyDescent="0.2">
      <c r="B19" s="250" t="s">
        <v>325</v>
      </c>
      <c r="C19" s="267">
        <v>0</v>
      </c>
      <c r="D19" s="267">
        <v>0</v>
      </c>
      <c r="E19" s="267">
        <v>0</v>
      </c>
      <c r="F19" s="268">
        <v>0</v>
      </c>
    </row>
    <row r="20" spans="2:6" s="247" customFormat="1" ht="30" x14ac:dyDescent="0.2">
      <c r="B20" s="250" t="s">
        <v>326</v>
      </c>
      <c r="C20" s="267">
        <v>0</v>
      </c>
      <c r="D20" s="267">
        <v>0</v>
      </c>
      <c r="E20" s="267">
        <v>0</v>
      </c>
      <c r="F20" s="268">
        <v>0</v>
      </c>
    </row>
    <row r="21" spans="2:6" s="247" customFormat="1" ht="30" x14ac:dyDescent="0.2">
      <c r="B21" s="250" t="s">
        <v>327</v>
      </c>
      <c r="C21" s="267">
        <v>0</v>
      </c>
      <c r="D21" s="267">
        <v>0</v>
      </c>
      <c r="E21" s="267">
        <v>0</v>
      </c>
      <c r="F21" s="268">
        <v>0</v>
      </c>
    </row>
    <row r="22" spans="2:6" s="247" customFormat="1" ht="30" x14ac:dyDescent="0.2">
      <c r="B22" s="250" t="s">
        <v>328</v>
      </c>
      <c r="C22" s="267">
        <v>0</v>
      </c>
      <c r="D22" s="267">
        <v>0</v>
      </c>
      <c r="E22" s="267">
        <v>0</v>
      </c>
      <c r="F22" s="268">
        <v>0</v>
      </c>
    </row>
    <row r="23" spans="2:6" s="247" customFormat="1" ht="30.75" thickBot="1" x14ac:dyDescent="0.25">
      <c r="B23" s="257" t="s">
        <v>329</v>
      </c>
      <c r="C23" s="269">
        <f>SUM(C11:C22)</f>
        <v>0</v>
      </c>
      <c r="D23" s="269">
        <f t="shared" ref="D23:F23" si="0">SUM(D11:D22)</f>
        <v>0</v>
      </c>
      <c r="E23" s="269">
        <f t="shared" si="0"/>
        <v>0</v>
      </c>
      <c r="F23" s="270">
        <f t="shared" si="0"/>
        <v>0</v>
      </c>
    </row>
    <row r="24" spans="2:6" ht="15.75" thickTop="1" x14ac:dyDescent="0.25"/>
  </sheetData>
  <mergeCells count="5">
    <mergeCell ref="A3:F3"/>
    <mergeCell ref="A5:F5"/>
    <mergeCell ref="A6:F6"/>
    <mergeCell ref="B9:B10"/>
    <mergeCell ref="C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5</vt:i4>
      </vt:variant>
    </vt:vector>
  </HeadingPairs>
  <TitlesOfParts>
    <vt:vector size="18" baseType="lpstr">
      <vt:lpstr>Tervezett</vt:lpstr>
      <vt:lpstr>Bevétel</vt:lpstr>
      <vt:lpstr>Működési</vt:lpstr>
      <vt:lpstr>Szociális</vt:lpstr>
      <vt:lpstr>Átadott</vt:lpstr>
      <vt:lpstr>Felhalmozási</vt:lpstr>
      <vt:lpstr>Kormányzati funkciók szerinti b</vt:lpstr>
      <vt:lpstr>Előirányzat-felhasználási ütemt</vt:lpstr>
      <vt:lpstr>Közvetett támogatás</vt:lpstr>
      <vt:lpstr>Többéves döntésről pénzügyi</vt:lpstr>
      <vt:lpstr>Mérleg</vt:lpstr>
      <vt:lpstr>Cofogos éves</vt:lpstr>
      <vt:lpstr>Bér</vt:lpstr>
      <vt:lpstr>Átadott!Nyomtatási_terület</vt:lpstr>
      <vt:lpstr>Felhalmozási!Nyomtatási_terület</vt:lpstr>
      <vt:lpstr>Mérleg!Nyomtatási_terület</vt:lpstr>
      <vt:lpstr>Működési!Nyomtatási_terület</vt:lpstr>
      <vt:lpstr>Szociális!Nyomtatási_terület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JEGYZO</cp:lastModifiedBy>
  <cp:lastPrinted>2021-03-16T12:37:54Z</cp:lastPrinted>
  <dcterms:created xsi:type="dcterms:W3CDTF">2013-01-27T15:21:51Z</dcterms:created>
  <dcterms:modified xsi:type="dcterms:W3CDTF">2021-03-16T12:38:28Z</dcterms:modified>
</cp:coreProperties>
</file>