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tabRatio="727" activeTab="5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1.sz.2.2.sz." sheetId="5" r:id="rId5"/>
    <sheet name="3.sz.mell." sheetId="6" r:id="rId6"/>
    <sheet name="4.sz.mell." sheetId="7" r:id="rId7"/>
    <sheet name="Munka1" sheetId="8" r:id="rId8"/>
  </sheets>
  <externalReferences>
    <externalReference r:id="rId11"/>
  </externalReferences>
  <definedNames>
    <definedName name="_xlnm.Print_Area" localSheetId="1">'1.sz.mell.'!$A$1:$E$151</definedName>
    <definedName name="_xlnm.Print_Area" localSheetId="2">'2.1.sz.mell  '!$A$1:$J$32</definedName>
  </definedNames>
  <calcPr fullCalcOnLoad="1"/>
</workbook>
</file>

<file path=xl/sharedStrings.xml><?xml version="1.0" encoding="utf-8"?>
<sst xmlns="http://schemas.openxmlformats.org/spreadsheetml/2006/main" count="574" uniqueCount="402">
  <si>
    <t>Beruházási (felhalmozási) kiadások előirányzata beruházásonként</t>
  </si>
  <si>
    <t>Felújítási kiadások előirányzata felújításonként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</si>
  <si>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</si>
  <si>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</si>
  <si>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</si>
  <si>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</si>
  <si>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</si>
  <si>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</si>
  <si>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</si>
  <si>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</si>
  <si>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</si>
  <si>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</si>
  <si>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</si>
  <si>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</si>
  <si>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</si>
  <si>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</si>
  <si>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</si>
  <si>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</si>
  <si>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</si>
  <si>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</si>
  <si>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</si>
  <si>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</si>
  <si>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</si>
  <si>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</si>
  <si>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</si>
  <si>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</si>
  <si>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</si>
  <si>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</si>
  <si>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</si>
  <si>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</si>
  <si>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</si>
  <si>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</si>
  <si>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</si>
  <si>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</si>
  <si>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</si>
  <si>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</si>
  <si>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</si>
  <si>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</si>
  <si>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</si>
  <si>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</si>
  <si>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</si>
  <si>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</si>
  <si>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</si>
  <si>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</si>
  <si>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</si>
  <si>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</si>
  <si>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</si>
  <si>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</si>
  <si>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</si>
  <si>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</si>
  <si>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</si>
  <si>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</si>
  <si>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</si>
  <si>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</si>
  <si>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</si>
  <si>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</si>
  <si>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</si>
  <si>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</si>
  <si>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</si>
  <si>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</si>
  <si>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</si>
  <si>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</si>
  <si>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</si>
  <si>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</si>
  <si>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</si>
  <si>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</si>
  <si>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</si>
  <si>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</si>
  <si>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</si>
  <si>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</si>
  <si>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</si>
  <si>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</si>
  <si>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</si>
  <si>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</si>
  <si>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</si>
  <si>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</si>
  <si>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</si>
  <si>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</si>
  <si>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</si>
  <si>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</si>
  <si>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</si>
  <si>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</si>
  <si>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</si>
  <si>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</si>
  <si>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</si>
  <si>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</si>
  <si>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</si>
  <si>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</si>
  <si>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</si>
  <si>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</si>
  <si>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</si>
  <si>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</si>
  <si>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</si>
  <si>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</si>
  <si>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</si>
  <si>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</si>
  <si>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</si>
  <si>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</si>
  <si>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</si>
  <si>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</si>
  <si>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</si>
  <si>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</si>
  <si>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</si>
  <si>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</si>
  <si>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</si>
  <si>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</si>
  <si>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</si>
  <si>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</si>
  <si>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</si>
  <si>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</si>
  <si>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</si>
  <si>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</si>
  <si>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</si>
  <si>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</si>
  <si>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</si>
  <si>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</si>
  <si>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</si>
  <si>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</si>
  <si>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</si>
  <si>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</si>
  <si>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</si>
  <si>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</si>
  <si>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</si>
  <si>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</si>
  <si>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</si>
  <si>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</si>
  <si>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</si>
  <si>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</si>
  <si>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</si>
  <si>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</si>
  <si>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</si>
  <si>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</si>
  <si>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</si>
  <si>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</si>
  <si>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</si>
  <si>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</si>
  <si>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</si>
  <si>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</si>
  <si>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</si>
  <si>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</si>
  <si>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</si>
  <si>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</si>
  <si>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</si>
  <si>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</si>
  <si>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</si>
  <si>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</si>
  <si>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</si>
  <si>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</si>
  <si>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</si>
  <si>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</si>
  <si>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</si>
  <si>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</si>
  <si>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</si>
  <si>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</si>
  <si>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</si>
  <si>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</si>
  <si>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</si>
  <si>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</si>
  <si>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</si>
  <si>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</si>
  <si>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</si>
  <si>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</si>
  <si>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</si>
  <si>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</si>
  <si>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</si>
  <si>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</si>
  <si>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</si>
  <si>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</si>
  <si>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</si>
  <si>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</si>
  <si>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</si>
  <si>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</si>
  <si>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</si>
  <si>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</si>
  <si>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</si>
  <si>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</si>
  <si>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</si>
  <si>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</si>
  <si>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</si>
  <si>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</si>
  <si>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</si>
  <si>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</si>
  <si>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</si>
  <si>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</si>
  <si>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</si>
  <si>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</si>
  <si>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</si>
  <si>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</si>
  <si>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</si>
  <si>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</si>
  <si>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</si>
  <si>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</si>
  <si>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</si>
  <si>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</si>
  <si>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</si>
  <si>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</si>
  <si>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</si>
  <si>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</si>
  <si>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</si>
  <si>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</si>
  <si>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</si>
  <si>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</si>
  <si>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</si>
  <si>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</si>
  <si>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</si>
  <si>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</si>
  <si>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</si>
  <si>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</si>
  <si>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</si>
  <si>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</si>
  <si>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</si>
  <si>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</si>
  <si>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</si>
  <si>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</si>
  <si>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</si>
  <si>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</si>
  <si>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</si>
  <si>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</si>
  <si>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</si>
  <si>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</si>
  <si>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</si>
  <si>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</si>
  <si>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</si>
  <si>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</si>
  <si>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</si>
  <si>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</si>
  <si>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</si>
  <si>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</si>
  <si>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</si>
  <si>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</si>
  <si>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</si>
  <si>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</si>
  <si>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</si>
  <si>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</si>
  <si>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</si>
  <si>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</si>
  <si>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</si>
  <si>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</si>
  <si>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</si>
  <si>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</si>
  <si>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</si>
  <si>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</si>
  <si>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</si>
  <si>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</si>
  <si>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</si>
  <si>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</si>
  <si>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</si>
  <si>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</si>
  <si>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</si>
  <si>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</si>
  <si>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</si>
  <si>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</si>
  <si>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</si>
  <si>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</si>
  <si>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</si>
  <si>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</si>
  <si>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</si>
  <si>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</si>
  <si>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</si>
  <si>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</si>
  <si>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</si>
  <si>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</si>
  <si>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</si>
  <si>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</si>
  <si>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</si>
  <si>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</si>
  <si>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</si>
  <si>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</si>
  <si>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</si>
  <si>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</si>
  <si>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</si>
  <si>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</si>
  <si>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</si>
  <si>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</si>
  <si>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</si>
  <si>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</si>
  <si>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</si>
  <si>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</si>
  <si>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</si>
  <si>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</si>
  <si>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</si>
  <si>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</si>
  <si>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</si>
  <si>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</si>
  <si>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</si>
  <si>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</si>
  <si>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</si>
  <si>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</si>
  <si>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</si>
  <si>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</si>
  <si>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</si>
  <si>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</si>
  <si>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</si>
  <si>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</si>
  <si>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</si>
  <si>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</si>
  <si>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</si>
  <si>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</si>
  <si>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</si>
  <si>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</si>
  <si>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</si>
  <si>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</si>
  <si>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</si>
  <si>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</si>
  <si>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</si>
  <si>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</si>
  <si>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</si>
  <si>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</si>
  <si>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</si>
  <si>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</si>
  <si>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</si>
  <si>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</si>
  <si>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</si>
  <si>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</si>
  <si>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</si>
  <si>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</si>
  <si>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</si>
  <si>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</si>
  <si>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</si>
  <si>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</si>
  <si>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</si>
  <si>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</si>
  <si>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</si>
  <si>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</si>
  <si>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</si>
  <si>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</si>
  <si>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</si>
  <si>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</si>
  <si>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</si>
  <si>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</si>
  <si>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</si>
  <si>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</si>
  <si>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</si>
  <si>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</si>
  <si>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</si>
  <si>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</si>
  <si>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</si>
  <si>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</si>
  <si>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</si>
  <si>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</si>
  <si>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</si>
  <si>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</si>
  <si>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</si>
  <si>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</si>
  <si>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</si>
  <si>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</si>
  <si>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</si>
  <si>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</si>
  <si>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</si>
  <si>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</si>
  <si>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</si>
  <si>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</si>
  <si>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</si>
  <si>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</si>
  <si>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</si>
  <si>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</si>
  <si>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</si>
  <si>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</si>
  <si>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</si>
  <si>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</si>
  <si>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</si>
  <si>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</si>
  <si>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</si>
  <si>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</si>
  <si>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</si>
  <si>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</si>
  <si>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</si>
  <si>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</si>
  <si>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</si>
  <si>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</si>
  <si>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</si>
  <si>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</si>
  <si>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</si>
  <si>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</si>
  <si>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</si>
  <si>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</si>
  <si>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</si>
  <si>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</si>
  <si>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</si>
  <si>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</si>
  <si>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</si>
  <si>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</si>
  <si>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</si>
  <si>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</si>
  <si>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</si>
  <si>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</si>
  <si>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</si>
  <si>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</si>
  <si>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5.-ből EU-s támogatás</t>
  </si>
  <si>
    <t>Felhalmozási célú támogatás államháztartáson belülről</t>
  </si>
  <si>
    <t>Működési bevétel</t>
  </si>
  <si>
    <t>épületfelújítás</t>
  </si>
  <si>
    <t>2018. évi</t>
  </si>
  <si>
    <t>Ft-ban</t>
  </si>
  <si>
    <t>Áh. Belüli megelőlegezések visszafizetése</t>
  </si>
  <si>
    <t>Pályázat keretében megvalósuló traktor beszerzés</t>
  </si>
  <si>
    <t>Közmunka program keretében megvalosúló tárgyi eszköz beszerzés</t>
  </si>
  <si>
    <t>egyéb beruházás</t>
  </si>
  <si>
    <t>Felhasználás 2018.XII.31</t>
  </si>
  <si>
    <t>2018.évi módosított előírányzat</t>
  </si>
  <si>
    <t>2018. évi teljesítés</t>
  </si>
  <si>
    <t>Összes teljesítés 2018. dec. 31-ig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</si>
</sst>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56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3" borderId="0" applyNumberFormat="0" applyBorder="0" applyAlignment="0" applyProtection="0"/>
    <xf numFmtId="0" fontId="43" fillId="8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8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44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14" borderId="7" applyNumberFormat="0" applyFont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1" borderId="1" applyNumberFormat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" fontId="11" fillId="0" borderId="10" xfId="0" applyNumberFormat="1" applyFont="1" applyFill="1" applyBorder="1" applyAlignment="1" applyProtection="1">
      <alignment vertical="center" wrapTex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4" xfId="0" applyNumberFormat="1" applyFont="1" applyFill="1" applyBorder="1" applyAlignment="1" applyProtection="1">
      <alignment vertical="center" wrapText="1"/>
      <protection/>
    </xf>
    <xf numFmtId="164" fontId="10" fillId="0" borderId="15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9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24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16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8" xfId="60" applyNumberFormat="1" applyFont="1" applyFill="1" applyBorder="1" applyAlignment="1" applyProtection="1">
      <alignment vertical="center"/>
      <protection/>
    </xf>
    <xf numFmtId="164" fontId="18" fillId="0" borderId="18" xfId="60" applyNumberFormat="1" applyFont="1" applyFill="1" applyBorder="1" applyAlignment="1" applyProtection="1">
      <alignment/>
      <protection/>
    </xf>
    <xf numFmtId="0" fontId="4" fillId="0" borderId="19" xfId="60" applyFont="1" applyFill="1" applyBorder="1" applyAlignment="1" applyProtection="1">
      <alignment horizontal="center" vertical="center" wrapText="1"/>
      <protection/>
    </xf>
    <xf numFmtId="0" fontId="4" fillId="0" borderId="20" xfId="60" applyFont="1" applyFill="1" applyBorder="1" applyAlignment="1" applyProtection="1">
      <alignment horizontal="center" vertical="center" wrapText="1"/>
      <protection/>
    </xf>
    <xf numFmtId="164" fontId="10" fillId="0" borderId="21" xfId="0" applyNumberFormat="1" applyFont="1" applyFill="1" applyBorder="1" applyAlignment="1" applyProtection="1">
      <alignment horizontal="center" vertical="center" wrapText="1"/>
      <protection/>
    </xf>
    <xf numFmtId="164" fontId="11" fillId="0" borderId="22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vertical="center" wrapText="1"/>
      <protection/>
    </xf>
    <xf numFmtId="164" fontId="11" fillId="0" borderId="24" xfId="0" applyNumberFormat="1" applyFont="1" applyFill="1" applyBorder="1" applyAlignment="1" applyProtection="1">
      <alignment vertical="center" wrapText="1"/>
      <protection locked="0"/>
    </xf>
    <xf numFmtId="164" fontId="11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Border="1" applyAlignment="1" applyProtection="1">
      <alignment horizontal="right" vertical="center" wrapText="1" indent="1"/>
      <protection/>
    </xf>
    <xf numFmtId="164" fontId="1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 indent="1"/>
      <protection/>
    </xf>
    <xf numFmtId="164" fontId="4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5" fillId="0" borderId="14" xfId="0" applyFont="1" applyBorder="1" applyAlignment="1" applyProtection="1">
      <alignment vertical="center" wrapText="1"/>
      <protection/>
    </xf>
    <xf numFmtId="164" fontId="11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0" applyFont="1" applyBorder="1" applyAlignment="1" applyProtection="1">
      <alignment vertical="center" wrapText="1"/>
      <protection/>
    </xf>
    <xf numFmtId="0" fontId="15" fillId="0" borderId="30" xfId="0" applyFont="1" applyBorder="1" applyAlignment="1" applyProtection="1">
      <alignment vertical="center" wrapText="1"/>
      <protection/>
    </xf>
    <xf numFmtId="164" fontId="13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27" xfId="0" applyNumberFormat="1" applyFont="1" applyBorder="1" applyAlignment="1" applyProtection="1">
      <alignment horizontal="right" vertical="center" wrapText="1" indent="1"/>
      <protection/>
    </xf>
    <xf numFmtId="164" fontId="11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2" xfId="60" applyNumberFormat="1" applyFont="1" applyFill="1" applyBorder="1" applyAlignment="1" applyProtection="1">
      <alignment horizontal="right" vertical="center" wrapText="1" indent="1"/>
      <protection/>
    </xf>
    <xf numFmtId="0" fontId="11" fillId="0" borderId="17" xfId="60" applyFont="1" applyFill="1" applyBorder="1" applyAlignment="1" applyProtection="1">
      <alignment horizontal="left" vertical="center" wrapText="1" indent="1"/>
      <protection/>
    </xf>
    <xf numFmtId="0" fontId="11" fillId="0" borderId="10" xfId="60" applyFont="1" applyFill="1" applyBorder="1" applyAlignment="1" applyProtection="1">
      <alignment horizontal="left" vertical="center" wrapText="1" indent="1"/>
      <protection/>
    </xf>
    <xf numFmtId="0" fontId="11" fillId="0" borderId="26" xfId="60" applyFont="1" applyFill="1" applyBorder="1" applyAlignment="1" applyProtection="1">
      <alignment horizontal="left" vertical="center" wrapText="1" indent="1"/>
      <protection/>
    </xf>
    <xf numFmtId="0" fontId="11" fillId="0" borderId="25" xfId="60" applyFont="1" applyFill="1" applyBorder="1" applyAlignment="1" applyProtection="1">
      <alignment horizontal="left" vertical="center" wrapText="1" indent="1"/>
      <protection/>
    </xf>
    <xf numFmtId="0" fontId="11" fillId="0" borderId="33" xfId="60" applyFont="1" applyFill="1" applyBorder="1" applyAlignment="1" applyProtection="1">
      <alignment horizontal="left" vertical="center" wrapText="1" indent="1"/>
      <protection/>
    </xf>
    <xf numFmtId="0" fontId="11" fillId="0" borderId="11" xfId="60" applyFont="1" applyFill="1" applyBorder="1" applyAlignment="1" applyProtection="1">
      <alignment horizontal="left" vertical="center" wrapText="1" indent="1"/>
      <protection/>
    </xf>
    <xf numFmtId="49" fontId="11" fillId="0" borderId="34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35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36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37" xfId="60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60" applyFont="1" applyFill="1" applyBorder="1" applyAlignment="1" applyProtection="1">
      <alignment horizontal="left" vertical="center" wrapText="1" indent="1"/>
      <protection/>
    </xf>
    <xf numFmtId="0" fontId="10" fillId="0" borderId="16" xfId="60" applyFont="1" applyFill="1" applyBorder="1" applyAlignment="1" applyProtection="1">
      <alignment horizontal="left" vertical="center" wrapText="1" indent="1"/>
      <protection/>
    </xf>
    <xf numFmtId="0" fontId="10" fillId="0" borderId="14" xfId="60" applyFont="1" applyFill="1" applyBorder="1" applyAlignment="1" applyProtection="1">
      <alignment horizontal="left" vertical="center" wrapText="1" indent="1"/>
      <protection/>
    </xf>
    <xf numFmtId="0" fontId="10" fillId="0" borderId="38" xfId="60" applyFont="1" applyFill="1" applyBorder="1" applyAlignment="1" applyProtection="1">
      <alignment horizontal="left" vertical="center" wrapText="1" indent="1"/>
      <protection/>
    </xf>
    <xf numFmtId="0" fontId="10" fillId="0" borderId="14" xfId="60" applyFont="1" applyFill="1" applyBorder="1" applyAlignment="1" applyProtection="1">
      <alignment vertical="center" wrapText="1"/>
      <protection/>
    </xf>
    <xf numFmtId="0" fontId="10" fillId="0" borderId="39" xfId="60" applyFont="1" applyFill="1" applyBorder="1" applyAlignment="1" applyProtection="1">
      <alignment vertical="center" wrapText="1"/>
      <protection/>
    </xf>
    <xf numFmtId="0" fontId="10" fillId="0" borderId="16" xfId="60" applyFont="1" applyFill="1" applyBorder="1" applyAlignment="1" applyProtection="1">
      <alignment horizontal="center" vertical="center" wrapText="1"/>
      <protection/>
    </xf>
    <xf numFmtId="0" fontId="10" fillId="0" borderId="14" xfId="60" applyFont="1" applyFill="1" applyBorder="1" applyAlignment="1" applyProtection="1">
      <alignment horizontal="center" vertical="center" wrapText="1"/>
      <protection/>
    </xf>
    <xf numFmtId="0" fontId="10" fillId="0" borderId="15" xfId="60" applyFont="1" applyFill="1" applyBorder="1" applyAlignment="1" applyProtection="1">
      <alignment horizontal="center" vertical="center" wrapText="1"/>
      <protection/>
    </xf>
    <xf numFmtId="0" fontId="10" fillId="0" borderId="14" xfId="60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Fill="1" applyBorder="1" applyAlignment="1" applyProtection="1">
      <alignment horizontal="right"/>
      <protection/>
    </xf>
    <xf numFmtId="164" fontId="18" fillId="0" borderId="18" xfId="60" applyNumberFormat="1" applyFont="1" applyFill="1" applyBorder="1" applyAlignment="1" applyProtection="1">
      <alignment horizontal="left" vertical="center"/>
      <protection/>
    </xf>
    <xf numFmtId="0" fontId="11" fillId="0" borderId="10" xfId="60" applyFont="1" applyFill="1" applyBorder="1" applyAlignment="1" applyProtection="1">
      <alignment horizontal="left" indent="6"/>
      <protection/>
    </xf>
    <xf numFmtId="0" fontId="11" fillId="0" borderId="10" xfId="60" applyFont="1" applyFill="1" applyBorder="1" applyAlignment="1" applyProtection="1">
      <alignment horizontal="left" vertical="center" wrapText="1" indent="6"/>
      <protection/>
    </xf>
    <xf numFmtId="0" fontId="11" fillId="0" borderId="11" xfId="60" applyFont="1" applyFill="1" applyBorder="1" applyAlignment="1" applyProtection="1">
      <alignment horizontal="left" vertical="center" wrapText="1" indent="6"/>
      <protection/>
    </xf>
    <xf numFmtId="0" fontId="11" fillId="0" borderId="19" xfId="60" applyFont="1" applyFill="1" applyBorder="1" applyAlignment="1" applyProtection="1">
      <alignment horizontal="left" vertical="center" wrapText="1" indent="6"/>
      <protection/>
    </xf>
    <xf numFmtId="164" fontId="10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4" xfId="0" applyFont="1" applyBorder="1" applyAlignment="1" applyProtection="1">
      <alignment horizontal="left" vertical="center" wrapText="1" inden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1" xfId="0" applyFont="1" applyBorder="1" applyAlignment="1" applyProtection="1">
      <alignment horizontal="left" vertical="center" wrapText="1" indent="1"/>
      <protection/>
    </xf>
    <xf numFmtId="0" fontId="15" fillId="0" borderId="42" xfId="0" applyFont="1" applyBorder="1" applyAlignment="1" applyProtection="1">
      <alignment horizontal="left" vertical="center" wrapText="1" indent="1"/>
      <protection/>
    </xf>
    <xf numFmtId="164" fontId="10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5" fillId="0" borderId="0" xfId="60" applyFont="1" applyFill="1" applyProtection="1">
      <alignment/>
      <protection/>
    </xf>
    <xf numFmtId="0" fontId="5" fillId="0" borderId="0" xfId="60" applyFont="1" applyFill="1" applyAlignment="1" applyProtection="1">
      <alignment horizontal="right" vertical="center" indent="1"/>
      <protection/>
    </xf>
    <xf numFmtId="164" fontId="10" fillId="0" borderId="39" xfId="60" applyNumberFormat="1" applyFont="1" applyFill="1" applyBorder="1" applyAlignment="1" applyProtection="1">
      <alignment horizontal="right" vertical="center" wrapText="1" indent="1"/>
      <protection/>
    </xf>
    <xf numFmtId="164" fontId="10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1" fillId="0" borderId="26" xfId="60" applyFont="1" applyFill="1" applyBorder="1" applyAlignment="1" applyProtection="1">
      <alignment horizontal="left" vertical="center" wrapText="1" indent="6"/>
      <protection/>
    </xf>
    <xf numFmtId="0" fontId="5" fillId="0" borderId="0" xfId="60" applyFill="1" applyProtection="1">
      <alignment/>
      <protection/>
    </xf>
    <xf numFmtId="0" fontId="11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4" fillId="0" borderId="26" xfId="0" applyFont="1" applyBorder="1" applyAlignment="1" applyProtection="1">
      <alignment horizontal="left" wrapText="1" indent="1"/>
      <protection/>
    </xf>
    <xf numFmtId="0" fontId="14" fillId="0" borderId="10" xfId="0" applyFont="1" applyBorder="1" applyAlignment="1" applyProtection="1">
      <alignment horizontal="left" wrapText="1" indent="1"/>
      <protection/>
    </xf>
    <xf numFmtId="0" fontId="14" fillId="0" borderId="11" xfId="0" applyFont="1" applyBorder="1" applyAlignment="1" applyProtection="1">
      <alignment horizontal="left" wrapText="1" indent="1"/>
      <protection/>
    </xf>
    <xf numFmtId="0" fontId="14" fillId="0" borderId="35" xfId="0" applyFont="1" applyBorder="1" applyAlignment="1" applyProtection="1">
      <alignment wrapText="1"/>
      <protection/>
    </xf>
    <xf numFmtId="0" fontId="14" fillId="0" borderId="12" xfId="0" applyFont="1" applyBorder="1" applyAlignment="1" applyProtection="1">
      <alignment wrapText="1"/>
      <protection/>
    </xf>
    <xf numFmtId="0" fontId="5" fillId="0" borderId="0" xfId="60" applyFill="1" applyAlignment="1" applyProtection="1">
      <alignment/>
      <protection/>
    </xf>
    <xf numFmtId="0" fontId="12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164" fontId="10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40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26" xfId="60" applyNumberFormat="1" applyFont="1" applyFill="1" applyBorder="1" applyAlignment="1" applyProtection="1">
      <alignment horizontal="right" vertical="center" wrapText="1" indent="1"/>
      <protection/>
    </xf>
    <xf numFmtId="0" fontId="10" fillId="0" borderId="27" xfId="60" applyFont="1" applyFill="1" applyBorder="1" applyAlignment="1" applyProtection="1">
      <alignment horizontal="center" vertical="center" wrapText="1"/>
      <protection/>
    </xf>
    <xf numFmtId="164" fontId="11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6" xfId="0" applyFont="1" applyBorder="1" applyAlignment="1" applyProtection="1">
      <alignment vertical="center" wrapText="1"/>
      <protection/>
    </xf>
    <xf numFmtId="0" fontId="14" fillId="0" borderId="13" xfId="0" applyFont="1" applyBorder="1" applyAlignment="1" applyProtection="1">
      <alignment vertical="center" wrapText="1"/>
      <protection/>
    </xf>
    <xf numFmtId="0" fontId="15" fillId="0" borderId="42" xfId="0" applyFont="1" applyBorder="1" applyAlignment="1" applyProtection="1">
      <alignment vertical="center" wrapText="1"/>
      <protection/>
    </xf>
    <xf numFmtId="164" fontId="10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ill="1" applyAlignment="1" applyProtection="1">
      <alignment horizontal="left" vertical="center" indent="1"/>
      <protection/>
    </xf>
    <xf numFmtId="164" fontId="4" fillId="0" borderId="43" xfId="0" applyNumberFormat="1" applyFont="1" applyFill="1" applyBorder="1" applyAlignment="1" applyProtection="1">
      <alignment horizontal="center" vertical="center" wrapText="1"/>
      <protection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11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10" fillId="0" borderId="42" xfId="0" applyNumberFormat="1" applyFont="1" applyFill="1" applyBorder="1" applyAlignment="1" applyProtection="1">
      <alignment horizontal="center" vertical="center" wrapText="1"/>
      <protection/>
    </xf>
    <xf numFmtId="164" fontId="10" fillId="0" borderId="30" xfId="0" applyNumberFormat="1" applyFont="1" applyFill="1" applyBorder="1" applyAlignment="1" applyProtection="1">
      <alignment horizontal="center" vertical="center" wrapText="1"/>
      <protection/>
    </xf>
    <xf numFmtId="164" fontId="10" fillId="0" borderId="51" xfId="0" applyNumberFormat="1" applyFont="1" applyFill="1" applyBorder="1" applyAlignment="1" applyProtection="1">
      <alignment horizontal="center" vertical="center" wrapText="1"/>
      <protection/>
    </xf>
    <xf numFmtId="164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0" fillId="0" borderId="49" xfId="0" applyNumberFormat="1" applyFont="1" applyFill="1" applyBorder="1" applyAlignment="1" applyProtection="1">
      <alignment horizontal="center" vertical="center" wrapText="1"/>
      <protection/>
    </xf>
    <xf numFmtId="164" fontId="10" fillId="0" borderId="16" xfId="0" applyNumberFormat="1" applyFont="1" applyFill="1" applyBorder="1" applyAlignment="1" applyProtection="1">
      <alignment horizontal="center" vertical="center" wrapText="1"/>
      <protection/>
    </xf>
    <xf numFmtId="164" fontId="10" fillId="0" borderId="14" xfId="0" applyNumberFormat="1" applyFont="1" applyFill="1" applyBorder="1" applyAlignment="1" applyProtection="1">
      <alignment horizontal="center" vertical="center" wrapText="1"/>
      <protection/>
    </xf>
    <xf numFmtId="164" fontId="10" fillId="0" borderId="15" xfId="0" applyNumberFormat="1" applyFont="1" applyFill="1" applyBorder="1" applyAlignment="1" applyProtection="1">
      <alignment horizontal="center" vertical="center" wrapText="1"/>
      <protection/>
    </xf>
    <xf numFmtId="164" fontId="1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1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35" xfId="0" applyNumberFormat="1" applyFont="1" applyFill="1" applyBorder="1" applyAlignment="1" applyProtection="1">
      <alignment horizontal="left" vertical="center" wrapText="1" indent="2"/>
      <protection/>
    </xf>
    <xf numFmtId="164" fontId="11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1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1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1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3" fontId="9" fillId="0" borderId="0" xfId="0" applyNumberFormat="1" applyFont="1" applyFill="1" applyAlignment="1" applyProtection="1">
      <alignment horizontal="right" indent="1"/>
      <protection/>
    </xf>
    <xf numFmtId="0" fontId="9" fillId="0" borderId="0" xfId="0" applyFont="1" applyFill="1" applyAlignment="1" applyProtection="1">
      <alignment horizontal="right" indent="1"/>
      <protection/>
    </xf>
    <xf numFmtId="3" fontId="4" fillId="0" borderId="0" xfId="0" applyNumberFormat="1" applyFont="1" applyFill="1" applyAlignment="1" applyProtection="1">
      <alignment horizontal="right" indent="1"/>
      <protection/>
    </xf>
    <xf numFmtId="0" fontId="17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textRotation="180" wrapText="1"/>
      <protection locked="0"/>
    </xf>
    <xf numFmtId="164" fontId="0" fillId="0" borderId="34" xfId="0" applyNumberFormat="1" applyFill="1" applyBorder="1" applyAlignment="1" applyProtection="1">
      <alignment horizontal="left" vertical="center" wrapText="1"/>
      <protection locked="0"/>
    </xf>
    <xf numFmtId="0" fontId="3" fillId="0" borderId="0" xfId="60" applyFont="1" applyFill="1" applyAlignment="1" applyProtection="1">
      <alignment horizontal="center"/>
      <protection/>
    </xf>
    <xf numFmtId="16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36" xfId="60" applyFont="1" applyFill="1" applyBorder="1" applyAlignment="1" applyProtection="1">
      <alignment horizontal="center" vertical="center" wrapText="1"/>
      <protection/>
    </xf>
    <xf numFmtId="0" fontId="4" fillId="0" borderId="37" xfId="60" applyFont="1" applyFill="1" applyBorder="1" applyAlignment="1" applyProtection="1">
      <alignment horizontal="center" vertical="center" wrapText="1"/>
      <protection/>
    </xf>
    <xf numFmtId="0" fontId="4" fillId="0" borderId="25" xfId="60" applyFont="1" applyFill="1" applyBorder="1" applyAlignment="1" applyProtection="1">
      <alignment horizontal="center" vertical="center" wrapText="1"/>
      <protection/>
    </xf>
    <xf numFmtId="0" fontId="4" fillId="0" borderId="19" xfId="60" applyFont="1" applyFill="1" applyBorder="1" applyAlignment="1" applyProtection="1">
      <alignment horizontal="center" vertical="center" wrapText="1"/>
      <protection/>
    </xf>
    <xf numFmtId="164" fontId="4" fillId="0" borderId="25" xfId="60" applyNumberFormat="1" applyFont="1" applyFill="1" applyBorder="1" applyAlignment="1" applyProtection="1">
      <alignment horizontal="center" vertical="center"/>
      <protection/>
    </xf>
    <xf numFmtId="164" fontId="4" fillId="0" borderId="53" xfId="60" applyNumberFormat="1" applyFont="1" applyFill="1" applyBorder="1" applyAlignment="1" applyProtection="1">
      <alignment horizontal="center" vertical="center"/>
      <protection/>
    </xf>
    <xf numFmtId="164" fontId="4" fillId="0" borderId="54" xfId="0" applyNumberFormat="1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56" xfId="0" applyNumberFormat="1" applyFont="1" applyFill="1" applyBorder="1" applyAlignment="1" applyProtection="1">
      <alignment horizontal="center" vertical="center" wrapText="1"/>
      <protection/>
    </xf>
    <xf numFmtId="164" fontId="4" fillId="0" borderId="5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2" fillId="0" borderId="18" xfId="0" applyNumberFormat="1" applyFont="1" applyFill="1" applyBorder="1" applyAlignment="1" applyProtection="1">
      <alignment horizontal="right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textRotation="180" wrapText="1"/>
      <protection locked="0"/>
    </xf>
    <xf numFmtId="164" fontId="8" fillId="0" borderId="0" xfId="0" applyNumberFormat="1" applyFont="1" applyFill="1" applyAlignment="1">
      <alignment horizontal="center" textRotation="180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NZUGY\Desktop\Z&#225;rsz&#225;mad&#225;s\Bogd&#225;sa%202017&#233;vi%20z&#225;rsz&#225;mad&#225;sa\2016.&#233;vi%20z&#225;rsz&#225;m.%20mell.bogd&#225;sa%20j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1. tájékoztató tábla"/>
      <sheetName val="2. tájékoztató tábla"/>
      <sheetName val="3. tájékoztató tábla"/>
      <sheetName val="4. tájékoztató tábla"/>
      <sheetName val="5. tájékoztató tábla"/>
      <sheetName val="6.1. tájékoztató tábla"/>
      <sheetName val="6.2. tájékoztató tábla"/>
      <sheetName val="7. tájékoztató tábla"/>
      <sheetName val="8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3">
      <selection activeCell="K22" sqref="K22"/>
    </sheetView>
  </sheetViews>
  <sheetFormatPr defaultColWidth="9.00390625" defaultRowHeight="12.75"/>
  <cols>
    <col min="1" max="1" width="46.375" style="41" customWidth="1"/>
    <col min="2" max="2" width="66.125" style="41" customWidth="1"/>
    <col min="3" max="16384" width="9.375" style="41" customWidth="1"/>
  </cols>
  <sheetData>
    <row r="1" ht="18.75">
      <c r="A1" s="193" t="s">
        <v>82</v>
      </c>
    </row>
    <row r="3" spans="1:2" ht="12.75">
      <c r="A3" s="194"/>
      <c r="B3" s="194"/>
    </row>
    <row r="4" spans="1:2" ht="15.75">
      <c r="A4" s="168" t="s">
        <v>350</v>
      </c>
      <c r="B4" s="195"/>
    </row>
    <row r="5" spans="1:2" s="196" customFormat="1" ht="12.75">
      <c r="A5" s="194"/>
      <c r="B5" s="194"/>
    </row>
    <row r="6" spans="1:2" ht="12.75">
      <c r="A6" s="194" t="s">
        <v>354</v>
      </c>
      <c r="B6" s="194" t="s">
        <v>355</v>
      </c>
    </row>
    <row r="7" spans="1:2" ht="12.75">
      <c r="A7" s="194" t="s">
        <v>356</v>
      </c>
      <c r="B7" s="194" t="s">
        <v>357</v>
      </c>
    </row>
    <row r="8" spans="1:2" ht="12.75">
      <c r="A8" s="194" t="s">
        <v>358</v>
      </c>
      <c r="B8" s="194" t="s">
        <v>359</v>
      </c>
    </row>
    <row r="9" spans="1:2" ht="12.75">
      <c r="A9" s="194"/>
      <c r="B9" s="194"/>
    </row>
    <row r="10" spans="1:2" ht="15.75">
      <c r="A10" s="168" t="str">
        <f>+CONCATENATE(LEFT(A4,4),". évi módosított előirányzat BEVÉTELEK")</f>
        <v>2014. évi módosított előirányzat BEVÉTELEK</v>
      </c>
      <c r="B10" s="195"/>
    </row>
    <row r="11" spans="1:2" ht="12.75">
      <c r="A11" s="194"/>
      <c r="B11" s="194"/>
    </row>
    <row r="12" spans="1:2" s="196" customFormat="1" ht="12.75">
      <c r="A12" s="194" t="s">
        <v>360</v>
      </c>
      <c r="B12" s="194" t="s">
        <v>366</v>
      </c>
    </row>
    <row r="13" spans="1:2" ht="12.75">
      <c r="A13" s="194" t="s">
        <v>361</v>
      </c>
      <c r="B13" s="194" t="s">
        <v>367</v>
      </c>
    </row>
    <row r="14" spans="1:2" ht="12.75">
      <c r="A14" s="194" t="s">
        <v>362</v>
      </c>
      <c r="B14" s="194" t="s">
        <v>368</v>
      </c>
    </row>
    <row r="15" spans="1:2" ht="12.75">
      <c r="A15" s="194"/>
      <c r="B15" s="194"/>
    </row>
    <row r="16" spans="1:2" ht="14.25">
      <c r="A16" s="197" t="str">
        <f>+CONCATENATE(LEFT(A4,4),". évi teljesítés BEVÉTELEK")</f>
        <v>2014. évi teljesítés BEVÉTELEK</v>
      </c>
      <c r="B16" s="195"/>
    </row>
    <row r="17" spans="1:2" ht="12.75">
      <c r="A17" s="194"/>
      <c r="B17" s="194"/>
    </row>
    <row r="18" spans="1:2" ht="12.75">
      <c r="A18" s="194" t="s">
        <v>363</v>
      </c>
      <c r="B18" s="194" t="s">
        <v>369</v>
      </c>
    </row>
    <row r="19" spans="1:2" ht="12.75">
      <c r="A19" s="194" t="s">
        <v>364</v>
      </c>
      <c r="B19" s="194" t="s">
        <v>370</v>
      </c>
    </row>
    <row r="20" spans="1:2" ht="12.75">
      <c r="A20" s="194" t="s">
        <v>365</v>
      </c>
      <c r="B20" s="194" t="s">
        <v>371</v>
      </c>
    </row>
    <row r="21" spans="1:2" ht="12.75">
      <c r="A21" s="194"/>
      <c r="B21" s="194"/>
    </row>
    <row r="22" spans="1:2" ht="15.75">
      <c r="A22" s="168" t="str">
        <f>+CONCATENATE(LEFT(A4,4),". évi eredeti előirányzat KIADÁSOK")</f>
        <v>2014. évi eredeti előirányzat KIADÁSOK</v>
      </c>
      <c r="B22" s="195"/>
    </row>
    <row r="23" spans="1:2" ht="12.75">
      <c r="A23" s="194"/>
      <c r="B23" s="194"/>
    </row>
    <row r="24" spans="1:2" ht="12.75">
      <c r="A24" s="194" t="s">
        <v>372</v>
      </c>
      <c r="B24" s="194" t="s">
        <v>378</v>
      </c>
    </row>
    <row r="25" spans="1:2" ht="12.75">
      <c r="A25" s="194" t="s">
        <v>351</v>
      </c>
      <c r="B25" s="194" t="s">
        <v>379</v>
      </c>
    </row>
    <row r="26" spans="1:2" ht="12.75">
      <c r="A26" s="194" t="s">
        <v>373</v>
      </c>
      <c r="B26" s="194" t="s">
        <v>380</v>
      </c>
    </row>
    <row r="27" spans="1:2" ht="12.75">
      <c r="A27" s="194"/>
      <c r="B27" s="194"/>
    </row>
    <row r="28" spans="1:2" ht="15.75">
      <c r="A28" s="168" t="str">
        <f>+CONCATENATE(LEFT(A4,4),". évi módosított előirányzat KIADÁSOK")</f>
        <v>2014. évi módosított előirányzat KIADÁSOK</v>
      </c>
      <c r="B28" s="195"/>
    </row>
    <row r="29" spans="1:2" ht="12.75">
      <c r="A29" s="194"/>
      <c r="B29" s="194"/>
    </row>
    <row r="30" spans="1:2" ht="12.75">
      <c r="A30" s="194" t="s">
        <v>374</v>
      </c>
      <c r="B30" s="194" t="s">
        <v>385</v>
      </c>
    </row>
    <row r="31" spans="1:2" ht="12.75">
      <c r="A31" s="194" t="s">
        <v>352</v>
      </c>
      <c r="B31" s="194" t="s">
        <v>382</v>
      </c>
    </row>
    <row r="32" spans="1:2" ht="12.75">
      <c r="A32" s="194" t="s">
        <v>375</v>
      </c>
      <c r="B32" s="194" t="s">
        <v>381</v>
      </c>
    </row>
    <row r="33" spans="1:2" ht="12.75">
      <c r="A33" s="194"/>
      <c r="B33" s="194"/>
    </row>
    <row r="34" spans="1:2" ht="15.75">
      <c r="A34" s="198" t="str">
        <f>+CONCATENATE(LEFT(A4,4),". évi teljesítés KIADÁSOK")</f>
        <v>2014. évi teljesítés KIADÁSOK</v>
      </c>
      <c r="B34" s="195"/>
    </row>
    <row r="35" spans="1:2" ht="12.75">
      <c r="A35" s="194"/>
      <c r="B35" s="194"/>
    </row>
    <row r="36" spans="1:2" ht="12.75">
      <c r="A36" s="194" t="s">
        <v>376</v>
      </c>
      <c r="B36" s="194" t="s">
        <v>386</v>
      </c>
    </row>
    <row r="37" spans="1:2" ht="12.75">
      <c r="A37" s="194" t="s">
        <v>353</v>
      </c>
      <c r="B37" s="194" t="s">
        <v>384</v>
      </c>
    </row>
    <row r="38" spans="1:2" ht="12.75">
      <c r="A38" s="194" t="s">
        <v>377</v>
      </c>
      <c r="B38" s="194" t="s">
        <v>383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SheetLayoutView="100" workbookViewId="0" topLeftCell="A1">
      <selection activeCell="D138" sqref="D138"/>
    </sheetView>
  </sheetViews>
  <sheetFormatPr defaultColWidth="9.00390625" defaultRowHeight="12.75"/>
  <cols>
    <col min="1" max="1" width="9.50390625" style="97" customWidth="1"/>
    <col min="2" max="2" width="60.875" style="97" customWidth="1"/>
    <col min="3" max="5" width="15.875" style="98" customWidth="1"/>
    <col min="6" max="16384" width="9.375" style="108" customWidth="1"/>
  </cols>
  <sheetData>
    <row r="1" spans="1:5" ht="15.75" customHeight="1">
      <c r="A1" s="207" t="s">
        <v>2</v>
      </c>
      <c r="B1" s="207"/>
      <c r="C1" s="207"/>
      <c r="D1" s="207"/>
      <c r="E1" s="207"/>
    </row>
    <row r="2" spans="1:5" ht="15.75" customHeight="1" thickBot="1">
      <c r="A2" s="23" t="s">
        <v>83</v>
      </c>
      <c r="B2" s="23"/>
      <c r="C2" s="95"/>
      <c r="D2" s="95"/>
      <c r="E2" s="95" t="s">
        <v>393</v>
      </c>
    </row>
    <row r="3" spans="1:5" ht="15.75" customHeight="1">
      <c r="A3" s="208" t="s">
        <v>47</v>
      </c>
      <c r="B3" s="210" t="s">
        <v>3</v>
      </c>
      <c r="C3" s="212" t="s">
        <v>392</v>
      </c>
      <c r="D3" s="212"/>
      <c r="E3" s="213"/>
    </row>
    <row r="4" spans="1:5" ht="37.5" customHeight="1" thickBot="1">
      <c r="A4" s="209"/>
      <c r="B4" s="211"/>
      <c r="C4" s="25" t="s">
        <v>143</v>
      </c>
      <c r="D4" s="25" t="s">
        <v>144</v>
      </c>
      <c r="E4" s="26"/>
    </row>
    <row r="5" spans="1:5" s="109" customFormat="1" ht="12" customHeight="1" thickBot="1">
      <c r="A5" s="73" t="s">
        <v>260</v>
      </c>
      <c r="B5" s="74" t="s">
        <v>261</v>
      </c>
      <c r="C5" s="74" t="s">
        <v>262</v>
      </c>
      <c r="D5" s="74" t="s">
        <v>263</v>
      </c>
      <c r="E5" s="122"/>
    </row>
    <row r="6" spans="1:5" s="110" customFormat="1" ht="12" customHeight="1" thickBot="1">
      <c r="A6" s="68" t="s">
        <v>4</v>
      </c>
      <c r="B6" s="69" t="s">
        <v>145</v>
      </c>
      <c r="C6" s="100">
        <f>C7+C9+C10</f>
        <v>13976675</v>
      </c>
      <c r="D6" s="100">
        <f>SUM(D7:D12)</f>
        <v>14400695</v>
      </c>
      <c r="E6" s="83"/>
    </row>
    <row r="7" spans="1:5" s="110" customFormat="1" ht="12" customHeight="1">
      <c r="A7" s="63" t="s">
        <v>59</v>
      </c>
      <c r="B7" s="111" t="s">
        <v>146</v>
      </c>
      <c r="C7" s="102">
        <v>10070455</v>
      </c>
      <c r="D7" s="102">
        <v>10070455</v>
      </c>
      <c r="E7" s="85"/>
    </row>
    <row r="8" spans="1:5" s="110" customFormat="1" ht="12" customHeight="1">
      <c r="A8" s="62" t="s">
        <v>60</v>
      </c>
      <c r="B8" s="112" t="s">
        <v>147</v>
      </c>
      <c r="C8" s="101"/>
      <c r="D8" s="101"/>
      <c r="E8" s="84"/>
    </row>
    <row r="9" spans="1:5" s="110" customFormat="1" ht="12" customHeight="1">
      <c r="A9" s="62" t="s">
        <v>61</v>
      </c>
      <c r="B9" s="112" t="s">
        <v>148</v>
      </c>
      <c r="C9" s="101">
        <v>2106220</v>
      </c>
      <c r="D9" s="101">
        <v>2106220</v>
      </c>
      <c r="E9" s="84"/>
    </row>
    <row r="10" spans="1:5" s="110" customFormat="1" ht="12" customHeight="1">
      <c r="A10" s="62" t="s">
        <v>62</v>
      </c>
      <c r="B10" s="112" t="s">
        <v>149</v>
      </c>
      <c r="C10" s="101">
        <v>1800000</v>
      </c>
      <c r="D10" s="101">
        <v>1800000</v>
      </c>
      <c r="E10" s="84"/>
    </row>
    <row r="11" spans="1:5" s="110" customFormat="1" ht="12" customHeight="1">
      <c r="A11" s="62" t="s">
        <v>79</v>
      </c>
      <c r="B11" s="112" t="s">
        <v>150</v>
      </c>
      <c r="C11" s="101"/>
      <c r="D11" s="101"/>
      <c r="E11" s="84"/>
    </row>
    <row r="12" spans="1:5" s="110" customFormat="1" ht="12" customHeight="1" thickBot="1">
      <c r="A12" s="64" t="s">
        <v>63</v>
      </c>
      <c r="B12" s="113" t="s">
        <v>151</v>
      </c>
      <c r="C12" s="103"/>
      <c r="D12" s="103">
        <v>424020</v>
      </c>
      <c r="E12" s="86"/>
    </row>
    <row r="13" spans="1:5" s="110" customFormat="1" ht="14.25" customHeight="1" thickBot="1">
      <c r="A13" s="68" t="s">
        <v>5</v>
      </c>
      <c r="B13" s="90" t="s">
        <v>152</v>
      </c>
      <c r="C13" s="100">
        <f>SUM(C14:C18)</f>
        <v>20756852</v>
      </c>
      <c r="D13" s="100">
        <f>SUM(D14:D18)</f>
        <v>20756852</v>
      </c>
      <c r="E13" s="83"/>
    </row>
    <row r="14" spans="1:5" s="110" customFormat="1" ht="12" customHeight="1">
      <c r="A14" s="63" t="s">
        <v>65</v>
      </c>
      <c r="B14" s="111" t="s">
        <v>153</v>
      </c>
      <c r="C14" s="102"/>
      <c r="D14" s="102"/>
      <c r="E14" s="85"/>
    </row>
    <row r="15" spans="1:5" s="110" customFormat="1" ht="12" customHeight="1">
      <c r="A15" s="62" t="s">
        <v>66</v>
      </c>
      <c r="B15" s="112" t="s">
        <v>154</v>
      </c>
      <c r="C15" s="101"/>
      <c r="D15" s="101"/>
      <c r="E15" s="84"/>
    </row>
    <row r="16" spans="1:5" s="110" customFormat="1" ht="12" customHeight="1">
      <c r="A16" s="62" t="s">
        <v>67</v>
      </c>
      <c r="B16" s="112" t="s">
        <v>155</v>
      </c>
      <c r="C16" s="101"/>
      <c r="D16" s="101"/>
      <c r="E16" s="84"/>
    </row>
    <row r="17" spans="1:5" s="110" customFormat="1" ht="12" customHeight="1">
      <c r="A17" s="62" t="s">
        <v>68</v>
      </c>
      <c r="B17" s="112" t="s">
        <v>156</v>
      </c>
      <c r="C17" s="101"/>
      <c r="D17" s="101"/>
      <c r="E17" s="84"/>
    </row>
    <row r="18" spans="1:5" s="110" customFormat="1" ht="12" customHeight="1">
      <c r="A18" s="62" t="s">
        <v>69</v>
      </c>
      <c r="B18" s="112" t="s">
        <v>157</v>
      </c>
      <c r="C18" s="101">
        <v>20756852</v>
      </c>
      <c r="D18" s="101">
        <v>20756852</v>
      </c>
      <c r="E18" s="84"/>
    </row>
    <row r="19" spans="1:5" s="110" customFormat="1" ht="12" customHeight="1" thickBot="1">
      <c r="A19" s="64" t="s">
        <v>75</v>
      </c>
      <c r="B19" s="113" t="s">
        <v>158</v>
      </c>
      <c r="C19" s="103"/>
      <c r="D19" s="103"/>
      <c r="E19" s="86"/>
    </row>
    <row r="20" spans="1:5" s="110" customFormat="1" ht="12" customHeight="1" thickBot="1">
      <c r="A20" s="68" t="s">
        <v>6</v>
      </c>
      <c r="B20" s="69" t="s">
        <v>159</v>
      </c>
      <c r="C20" s="100">
        <f>SUM(C21:C25)</f>
        <v>3294951</v>
      </c>
      <c r="D20" s="100">
        <f>SUM(D21:D25)</f>
        <v>3294951</v>
      </c>
      <c r="E20" s="83"/>
    </row>
    <row r="21" spans="1:5" s="110" customFormat="1" ht="12" customHeight="1">
      <c r="A21" s="63" t="s">
        <v>48</v>
      </c>
      <c r="B21" s="111" t="s">
        <v>160</v>
      </c>
      <c r="C21" s="102">
        <v>3294951</v>
      </c>
      <c r="D21" s="102">
        <v>3294951</v>
      </c>
      <c r="E21" s="85"/>
    </row>
    <row r="22" spans="1:5" s="110" customFormat="1" ht="12" customHeight="1">
      <c r="A22" s="62" t="s">
        <v>49</v>
      </c>
      <c r="B22" s="112" t="s">
        <v>161</v>
      </c>
      <c r="C22" s="101"/>
      <c r="D22" s="101"/>
      <c r="E22" s="84"/>
    </row>
    <row r="23" spans="1:5" s="110" customFormat="1" ht="12" customHeight="1">
      <c r="A23" s="62" t="s">
        <v>50</v>
      </c>
      <c r="B23" s="112" t="s">
        <v>162</v>
      </c>
      <c r="C23" s="101"/>
      <c r="D23" s="101"/>
      <c r="E23" s="84"/>
    </row>
    <row r="24" spans="1:5" s="110" customFormat="1" ht="12" customHeight="1">
      <c r="A24" s="62" t="s">
        <v>51</v>
      </c>
      <c r="B24" s="112" t="s">
        <v>163</v>
      </c>
      <c r="C24" s="101"/>
      <c r="D24" s="101"/>
      <c r="E24" s="84"/>
    </row>
    <row r="25" spans="1:5" s="110" customFormat="1" ht="12" customHeight="1">
      <c r="A25" s="62" t="s">
        <v>93</v>
      </c>
      <c r="B25" s="112" t="s">
        <v>164</v>
      </c>
      <c r="C25" s="101"/>
      <c r="D25" s="101"/>
      <c r="E25" s="84"/>
    </row>
    <row r="26" spans="1:5" s="110" customFormat="1" ht="12" customHeight="1" thickBot="1">
      <c r="A26" s="64" t="s">
        <v>94</v>
      </c>
      <c r="B26" s="92" t="s">
        <v>165</v>
      </c>
      <c r="C26" s="103"/>
      <c r="D26" s="103"/>
      <c r="E26" s="86"/>
    </row>
    <row r="27" spans="1:5" s="110" customFormat="1" ht="12" customHeight="1" thickBot="1">
      <c r="A27" s="68" t="s">
        <v>95</v>
      </c>
      <c r="B27" s="69" t="s">
        <v>166</v>
      </c>
      <c r="C27" s="106">
        <f>C29+C31+C33</f>
        <v>287000</v>
      </c>
      <c r="D27" s="106">
        <f>D29+D31+D33</f>
        <v>287000</v>
      </c>
      <c r="E27" s="119"/>
    </row>
    <row r="28" spans="1:5" s="110" customFormat="1" ht="12" customHeight="1">
      <c r="A28" s="63" t="s">
        <v>167</v>
      </c>
      <c r="B28" s="111" t="s">
        <v>168</v>
      </c>
      <c r="C28" s="121"/>
      <c r="D28" s="121"/>
      <c r="E28" s="120"/>
    </row>
    <row r="29" spans="1:5" s="110" customFormat="1" ht="12" customHeight="1">
      <c r="A29" s="62" t="s">
        <v>169</v>
      </c>
      <c r="B29" s="112" t="s">
        <v>170</v>
      </c>
      <c r="C29" s="101">
        <v>220000</v>
      </c>
      <c r="D29" s="101">
        <v>220000</v>
      </c>
      <c r="E29" s="84"/>
    </row>
    <row r="30" spans="1:5" s="110" customFormat="1" ht="12" customHeight="1">
      <c r="A30" s="62" t="s">
        <v>171</v>
      </c>
      <c r="B30" s="112" t="s">
        <v>172</v>
      </c>
      <c r="C30" s="101"/>
      <c r="D30" s="101"/>
      <c r="E30" s="84"/>
    </row>
    <row r="31" spans="1:5" s="110" customFormat="1" ht="12" customHeight="1">
      <c r="A31" s="62" t="s">
        <v>173</v>
      </c>
      <c r="B31" s="112" t="s">
        <v>174</v>
      </c>
      <c r="C31" s="101">
        <v>42000</v>
      </c>
      <c r="D31" s="101">
        <v>42000</v>
      </c>
      <c r="E31" s="84"/>
    </row>
    <row r="32" spans="1:5" s="110" customFormat="1" ht="12" customHeight="1">
      <c r="A32" s="62" t="s">
        <v>175</v>
      </c>
      <c r="B32" s="112" t="s">
        <v>176</v>
      </c>
      <c r="C32" s="101"/>
      <c r="D32" s="101"/>
      <c r="E32" s="84"/>
    </row>
    <row r="33" spans="1:5" s="110" customFormat="1" ht="12" customHeight="1" thickBot="1">
      <c r="A33" s="64" t="s">
        <v>177</v>
      </c>
      <c r="B33" s="92" t="s">
        <v>178</v>
      </c>
      <c r="C33" s="103">
        <v>25000</v>
      </c>
      <c r="D33" s="103">
        <v>25000</v>
      </c>
      <c r="E33" s="86"/>
    </row>
    <row r="34" spans="1:5" s="110" customFormat="1" ht="12" customHeight="1" thickBot="1">
      <c r="A34" s="68" t="s">
        <v>8</v>
      </c>
      <c r="B34" s="69" t="s">
        <v>179</v>
      </c>
      <c r="C34" s="100">
        <f>SUM(C35:C44)</f>
        <v>102000</v>
      </c>
      <c r="D34" s="100">
        <f>SUM(D35:D44)</f>
        <v>102000</v>
      </c>
      <c r="E34" s="83"/>
    </row>
    <row r="35" spans="1:5" s="110" customFormat="1" ht="12" customHeight="1">
      <c r="A35" s="63" t="s">
        <v>52</v>
      </c>
      <c r="B35" s="111" t="s">
        <v>180</v>
      </c>
      <c r="C35" s="102">
        <v>100000</v>
      </c>
      <c r="D35" s="102">
        <v>100000</v>
      </c>
      <c r="E35" s="85"/>
    </row>
    <row r="36" spans="1:5" s="110" customFormat="1" ht="12" customHeight="1">
      <c r="A36" s="62" t="s">
        <v>53</v>
      </c>
      <c r="B36" s="112" t="s">
        <v>181</v>
      </c>
      <c r="C36" s="101"/>
      <c r="D36" s="101"/>
      <c r="E36" s="84"/>
    </row>
    <row r="37" spans="1:5" s="110" customFormat="1" ht="12" customHeight="1">
      <c r="A37" s="62" t="s">
        <v>54</v>
      </c>
      <c r="B37" s="112" t="s">
        <v>182</v>
      </c>
      <c r="C37" s="101"/>
      <c r="D37" s="101"/>
      <c r="E37" s="84"/>
    </row>
    <row r="38" spans="1:5" s="110" customFormat="1" ht="12" customHeight="1">
      <c r="A38" s="62" t="s">
        <v>97</v>
      </c>
      <c r="B38" s="112" t="s">
        <v>183</v>
      </c>
      <c r="C38" s="101"/>
      <c r="D38" s="101"/>
      <c r="E38" s="84"/>
    </row>
    <row r="39" spans="1:5" s="110" customFormat="1" ht="12" customHeight="1">
      <c r="A39" s="62" t="s">
        <v>98</v>
      </c>
      <c r="B39" s="112" t="s">
        <v>184</v>
      </c>
      <c r="C39" s="101"/>
      <c r="D39" s="101"/>
      <c r="E39" s="84"/>
    </row>
    <row r="40" spans="1:5" s="110" customFormat="1" ht="12" customHeight="1">
      <c r="A40" s="62" t="s">
        <v>99</v>
      </c>
      <c r="B40" s="112" t="s">
        <v>185</v>
      </c>
      <c r="C40" s="101"/>
      <c r="D40" s="101"/>
      <c r="E40" s="84"/>
    </row>
    <row r="41" spans="1:5" s="110" customFormat="1" ht="12" customHeight="1">
      <c r="A41" s="62" t="s">
        <v>100</v>
      </c>
      <c r="B41" s="112" t="s">
        <v>186</v>
      </c>
      <c r="C41" s="101"/>
      <c r="D41" s="101"/>
      <c r="E41" s="84"/>
    </row>
    <row r="42" spans="1:5" s="110" customFormat="1" ht="12" customHeight="1">
      <c r="A42" s="62" t="s">
        <v>101</v>
      </c>
      <c r="B42" s="112" t="s">
        <v>187</v>
      </c>
      <c r="C42" s="101">
        <v>2000</v>
      </c>
      <c r="D42" s="101">
        <v>2000</v>
      </c>
      <c r="E42" s="84"/>
    </row>
    <row r="43" spans="1:5" s="110" customFormat="1" ht="12" customHeight="1">
      <c r="A43" s="62" t="s">
        <v>188</v>
      </c>
      <c r="B43" s="112" t="s">
        <v>189</v>
      </c>
      <c r="C43" s="104"/>
      <c r="D43" s="104"/>
      <c r="E43" s="87"/>
    </row>
    <row r="44" spans="1:5" s="110" customFormat="1" ht="12" customHeight="1" thickBot="1">
      <c r="A44" s="64" t="s">
        <v>190</v>
      </c>
      <c r="B44" s="113" t="s">
        <v>191</v>
      </c>
      <c r="C44" s="105"/>
      <c r="D44" s="105"/>
      <c r="E44" s="88"/>
    </row>
    <row r="45" spans="1:5" s="110" customFormat="1" ht="12" customHeight="1" thickBot="1">
      <c r="A45" s="68" t="s">
        <v>9</v>
      </c>
      <c r="B45" s="69" t="s">
        <v>192</v>
      </c>
      <c r="C45" s="100">
        <f>SUM(C46:C50)</f>
        <v>0</v>
      </c>
      <c r="D45" s="100">
        <f>SUM(D46:D50)</f>
        <v>0</v>
      </c>
      <c r="E45" s="83"/>
    </row>
    <row r="46" spans="1:5" s="110" customFormat="1" ht="12" customHeight="1">
      <c r="A46" s="63" t="s">
        <v>55</v>
      </c>
      <c r="B46" s="111" t="s">
        <v>193</v>
      </c>
      <c r="C46" s="123"/>
      <c r="D46" s="123"/>
      <c r="E46" s="89"/>
    </row>
    <row r="47" spans="1:5" s="110" customFormat="1" ht="12" customHeight="1">
      <c r="A47" s="62" t="s">
        <v>56</v>
      </c>
      <c r="B47" s="112" t="s">
        <v>194</v>
      </c>
      <c r="C47" s="104"/>
      <c r="D47" s="104"/>
      <c r="E47" s="87"/>
    </row>
    <row r="48" spans="1:5" s="110" customFormat="1" ht="12" customHeight="1">
      <c r="A48" s="62" t="s">
        <v>195</v>
      </c>
      <c r="B48" s="112" t="s">
        <v>196</v>
      </c>
      <c r="C48" s="104"/>
      <c r="D48" s="104"/>
      <c r="E48" s="87"/>
    </row>
    <row r="49" spans="1:5" s="110" customFormat="1" ht="12" customHeight="1">
      <c r="A49" s="62" t="s">
        <v>197</v>
      </c>
      <c r="B49" s="112" t="s">
        <v>198</v>
      </c>
      <c r="C49" s="104"/>
      <c r="D49" s="104"/>
      <c r="E49" s="87"/>
    </row>
    <row r="50" spans="1:5" s="110" customFormat="1" ht="12" customHeight="1" thickBot="1">
      <c r="A50" s="64" t="s">
        <v>199</v>
      </c>
      <c r="B50" s="113" t="s">
        <v>200</v>
      </c>
      <c r="C50" s="105"/>
      <c r="D50" s="105"/>
      <c r="E50" s="88"/>
    </row>
    <row r="51" spans="1:5" s="110" customFormat="1" ht="17.25" customHeight="1" thickBot="1">
      <c r="A51" s="68" t="s">
        <v>102</v>
      </c>
      <c r="B51" s="69" t="s">
        <v>201</v>
      </c>
      <c r="C51" s="100">
        <f>SUM(C52:C54)</f>
        <v>0</v>
      </c>
      <c r="D51" s="100">
        <f>SUM(D52:D54)</f>
        <v>0</v>
      </c>
      <c r="E51" s="83"/>
    </row>
    <row r="52" spans="1:5" s="110" customFormat="1" ht="12" customHeight="1">
      <c r="A52" s="63" t="s">
        <v>57</v>
      </c>
      <c r="B52" s="111" t="s">
        <v>202</v>
      </c>
      <c r="C52" s="102"/>
      <c r="D52" s="102"/>
      <c r="E52" s="85"/>
    </row>
    <row r="53" spans="1:5" s="110" customFormat="1" ht="12" customHeight="1">
      <c r="A53" s="62" t="s">
        <v>58</v>
      </c>
      <c r="B53" s="112" t="s">
        <v>203</v>
      </c>
      <c r="C53" s="101"/>
      <c r="D53" s="101"/>
      <c r="E53" s="84"/>
    </row>
    <row r="54" spans="1:5" s="110" customFormat="1" ht="12" customHeight="1">
      <c r="A54" s="62" t="s">
        <v>204</v>
      </c>
      <c r="B54" s="112" t="s">
        <v>205</v>
      </c>
      <c r="C54" s="101"/>
      <c r="D54" s="101"/>
      <c r="E54" s="84"/>
    </row>
    <row r="55" spans="1:5" s="110" customFormat="1" ht="12" customHeight="1" thickBot="1">
      <c r="A55" s="64" t="s">
        <v>206</v>
      </c>
      <c r="B55" s="113" t="s">
        <v>207</v>
      </c>
      <c r="C55" s="103"/>
      <c r="D55" s="103"/>
      <c r="E55" s="86"/>
    </row>
    <row r="56" spans="1:5" s="110" customFormat="1" ht="12" customHeight="1" thickBot="1">
      <c r="A56" s="68" t="s">
        <v>11</v>
      </c>
      <c r="B56" s="90" t="s">
        <v>208</v>
      </c>
      <c r="C56" s="100">
        <f>SUM(C57:C59)</f>
        <v>0</v>
      </c>
      <c r="D56" s="100">
        <f>SUM(D57:D59)</f>
        <v>0</v>
      </c>
      <c r="E56" s="83"/>
    </row>
    <row r="57" spans="1:5" s="110" customFormat="1" ht="12" customHeight="1">
      <c r="A57" s="63" t="s">
        <v>103</v>
      </c>
      <c r="B57" s="111" t="s">
        <v>209</v>
      </c>
      <c r="C57" s="104"/>
      <c r="D57" s="104"/>
      <c r="E57" s="87"/>
    </row>
    <row r="58" spans="1:5" s="110" customFormat="1" ht="12" customHeight="1">
      <c r="A58" s="62" t="s">
        <v>104</v>
      </c>
      <c r="B58" s="112" t="s">
        <v>210</v>
      </c>
      <c r="C58" s="104"/>
      <c r="D58" s="104"/>
      <c r="E58" s="87"/>
    </row>
    <row r="59" spans="1:5" s="110" customFormat="1" ht="12" customHeight="1">
      <c r="A59" s="62" t="s">
        <v>122</v>
      </c>
      <c r="B59" s="112" t="s">
        <v>211</v>
      </c>
      <c r="C59" s="104"/>
      <c r="D59" s="104"/>
      <c r="E59" s="87"/>
    </row>
    <row r="60" spans="1:5" s="110" customFormat="1" ht="12" customHeight="1" thickBot="1">
      <c r="A60" s="64" t="s">
        <v>212</v>
      </c>
      <c r="B60" s="113" t="s">
        <v>213</v>
      </c>
      <c r="C60" s="104"/>
      <c r="D60" s="104"/>
      <c r="E60" s="87"/>
    </row>
    <row r="61" spans="1:5" s="110" customFormat="1" ht="12" customHeight="1" thickBot="1">
      <c r="A61" s="68" t="s">
        <v>12</v>
      </c>
      <c r="B61" s="69" t="s">
        <v>214</v>
      </c>
      <c r="C61" s="106">
        <f>+C6+C13+C20+C27+C34+C45+C51+C56</f>
        <v>38417478</v>
      </c>
      <c r="D61" s="106">
        <f>D34+D27+D20+D13+D6</f>
        <v>38841498</v>
      </c>
      <c r="E61" s="119"/>
    </row>
    <row r="62" spans="1:5" s="110" customFormat="1" ht="12" customHeight="1" thickBot="1">
      <c r="A62" s="124" t="s">
        <v>215</v>
      </c>
      <c r="B62" s="90" t="s">
        <v>216</v>
      </c>
      <c r="C62" s="100">
        <f>+C63+C64+C65</f>
        <v>0</v>
      </c>
      <c r="D62" s="100">
        <f>+D63+D64+D65</f>
        <v>0</v>
      </c>
      <c r="E62" s="83"/>
    </row>
    <row r="63" spans="1:5" s="110" customFormat="1" ht="12" customHeight="1">
      <c r="A63" s="63" t="s">
        <v>217</v>
      </c>
      <c r="B63" s="111" t="s">
        <v>218</v>
      </c>
      <c r="C63" s="104"/>
      <c r="D63" s="104"/>
      <c r="E63" s="87"/>
    </row>
    <row r="64" spans="1:5" s="110" customFormat="1" ht="12" customHeight="1">
      <c r="A64" s="62" t="s">
        <v>219</v>
      </c>
      <c r="B64" s="112" t="s">
        <v>220</v>
      </c>
      <c r="C64" s="104"/>
      <c r="D64" s="104"/>
      <c r="E64" s="87"/>
    </row>
    <row r="65" spans="1:5" s="110" customFormat="1" ht="12" customHeight="1" thickBot="1">
      <c r="A65" s="64" t="s">
        <v>221</v>
      </c>
      <c r="B65" s="48" t="s">
        <v>265</v>
      </c>
      <c r="C65" s="104"/>
      <c r="D65" s="104"/>
      <c r="E65" s="87"/>
    </row>
    <row r="66" spans="1:5" s="110" customFormat="1" ht="12" customHeight="1" thickBot="1">
      <c r="A66" s="124" t="s">
        <v>222</v>
      </c>
      <c r="B66" s="90" t="s">
        <v>223</v>
      </c>
      <c r="C66" s="100">
        <f>+C67+C68+C69+C70</f>
        <v>0</v>
      </c>
      <c r="D66" s="100">
        <f>+D67+D68+D69+D70</f>
        <v>0</v>
      </c>
      <c r="E66" s="83"/>
    </row>
    <row r="67" spans="1:5" s="110" customFormat="1" ht="13.5" customHeight="1">
      <c r="A67" s="63" t="s">
        <v>80</v>
      </c>
      <c r="B67" s="111" t="s">
        <v>224</v>
      </c>
      <c r="C67" s="104"/>
      <c r="D67" s="104"/>
      <c r="E67" s="87"/>
    </row>
    <row r="68" spans="1:5" s="110" customFormat="1" ht="12" customHeight="1">
      <c r="A68" s="62" t="s">
        <v>81</v>
      </c>
      <c r="B68" s="112" t="s">
        <v>225</v>
      </c>
      <c r="C68" s="104"/>
      <c r="D68" s="104"/>
      <c r="E68" s="87"/>
    </row>
    <row r="69" spans="1:5" s="110" customFormat="1" ht="12" customHeight="1">
      <c r="A69" s="62" t="s">
        <v>226</v>
      </c>
      <c r="B69" s="112" t="s">
        <v>227</v>
      </c>
      <c r="C69" s="104"/>
      <c r="D69" s="104"/>
      <c r="E69" s="87"/>
    </row>
    <row r="70" spans="1:5" s="110" customFormat="1" ht="12" customHeight="1" thickBot="1">
      <c r="A70" s="64" t="s">
        <v>228</v>
      </c>
      <c r="B70" s="113" t="s">
        <v>229</v>
      </c>
      <c r="C70" s="104"/>
      <c r="D70" s="104"/>
      <c r="E70" s="87"/>
    </row>
    <row r="71" spans="1:5" s="110" customFormat="1" ht="12" customHeight="1" thickBot="1">
      <c r="A71" s="124" t="s">
        <v>230</v>
      </c>
      <c r="B71" s="90" t="s">
        <v>231</v>
      </c>
      <c r="C71" s="100">
        <f>+C72+C73</f>
        <v>8993789</v>
      </c>
      <c r="D71" s="100">
        <f>+D72+D73</f>
        <v>8997819</v>
      </c>
      <c r="E71" s="83"/>
    </row>
    <row r="72" spans="1:5" s="110" customFormat="1" ht="12" customHeight="1">
      <c r="A72" s="63" t="s">
        <v>232</v>
      </c>
      <c r="B72" s="111" t="s">
        <v>233</v>
      </c>
      <c r="C72" s="104">
        <v>8993789</v>
      </c>
      <c r="D72" s="104">
        <v>8997819</v>
      </c>
      <c r="E72" s="87"/>
    </row>
    <row r="73" spans="1:5" s="110" customFormat="1" ht="12" customHeight="1" thickBot="1">
      <c r="A73" s="64" t="s">
        <v>234</v>
      </c>
      <c r="B73" s="113" t="s">
        <v>235</v>
      </c>
      <c r="C73" s="104"/>
      <c r="D73" s="104"/>
      <c r="E73" s="87"/>
    </row>
    <row r="74" spans="1:5" s="110" customFormat="1" ht="12" customHeight="1" thickBot="1">
      <c r="A74" s="124" t="s">
        <v>236</v>
      </c>
      <c r="B74" s="90" t="s">
        <v>237</v>
      </c>
      <c r="C74" s="100">
        <f>+C75+C76+C77</f>
        <v>0</v>
      </c>
      <c r="D74" s="100">
        <f>+D75+D76+D77</f>
        <v>0</v>
      </c>
      <c r="E74" s="83"/>
    </row>
    <row r="75" spans="1:5" s="110" customFormat="1" ht="12" customHeight="1">
      <c r="A75" s="63" t="s">
        <v>238</v>
      </c>
      <c r="B75" s="111" t="s">
        <v>239</v>
      </c>
      <c r="C75" s="104"/>
      <c r="D75" s="104"/>
      <c r="E75" s="87"/>
    </row>
    <row r="76" spans="1:5" s="110" customFormat="1" ht="12" customHeight="1">
      <c r="A76" s="62" t="s">
        <v>240</v>
      </c>
      <c r="B76" s="112" t="s">
        <v>241</v>
      </c>
      <c r="C76" s="104"/>
      <c r="D76" s="104"/>
      <c r="E76" s="87"/>
    </row>
    <row r="77" spans="1:5" s="110" customFormat="1" ht="12" customHeight="1" thickBot="1">
      <c r="A77" s="64" t="s">
        <v>242</v>
      </c>
      <c r="B77" s="92" t="s">
        <v>243</v>
      </c>
      <c r="C77" s="104"/>
      <c r="D77" s="104"/>
      <c r="E77" s="87"/>
    </row>
    <row r="78" spans="1:5" s="110" customFormat="1" ht="12" customHeight="1" thickBot="1">
      <c r="A78" s="124" t="s">
        <v>244</v>
      </c>
      <c r="B78" s="90" t="s">
        <v>245</v>
      </c>
      <c r="C78" s="100">
        <f>+C79+C80+C81+C82</f>
        <v>0</v>
      </c>
      <c r="D78" s="100">
        <f>+D79+D80+D81+D82</f>
        <v>0</v>
      </c>
      <c r="E78" s="83"/>
    </row>
    <row r="79" spans="1:5" s="110" customFormat="1" ht="12" customHeight="1">
      <c r="A79" s="114" t="s">
        <v>246</v>
      </c>
      <c r="B79" s="111" t="s">
        <v>247</v>
      </c>
      <c r="C79" s="104"/>
      <c r="D79" s="104"/>
      <c r="E79" s="87"/>
    </row>
    <row r="80" spans="1:5" s="110" customFormat="1" ht="12" customHeight="1">
      <c r="A80" s="115" t="s">
        <v>248</v>
      </c>
      <c r="B80" s="112" t="s">
        <v>249</v>
      </c>
      <c r="C80" s="104"/>
      <c r="D80" s="104"/>
      <c r="E80" s="87"/>
    </row>
    <row r="81" spans="1:5" s="110" customFormat="1" ht="12" customHeight="1">
      <c r="A81" s="115" t="s">
        <v>250</v>
      </c>
      <c r="B81" s="112" t="s">
        <v>251</v>
      </c>
      <c r="C81" s="104"/>
      <c r="D81" s="104"/>
      <c r="E81" s="87"/>
    </row>
    <row r="82" spans="1:5" s="110" customFormat="1" ht="12" customHeight="1" thickBot="1">
      <c r="A82" s="125" t="s">
        <v>252</v>
      </c>
      <c r="B82" s="92" t="s">
        <v>253</v>
      </c>
      <c r="C82" s="104"/>
      <c r="D82" s="104"/>
      <c r="E82" s="87"/>
    </row>
    <row r="83" spans="1:5" s="110" customFormat="1" ht="12" customHeight="1" thickBot="1">
      <c r="A83" s="124" t="s">
        <v>254</v>
      </c>
      <c r="B83" s="90" t="s">
        <v>255</v>
      </c>
      <c r="C83" s="127"/>
      <c r="D83" s="127"/>
      <c r="E83" s="128"/>
    </row>
    <row r="84" spans="1:5" s="110" customFormat="1" ht="12" customHeight="1" thickBot="1">
      <c r="A84" s="124" t="s">
        <v>256</v>
      </c>
      <c r="B84" s="46" t="s">
        <v>257</v>
      </c>
      <c r="C84" s="106">
        <f>C71+C74</f>
        <v>8993789</v>
      </c>
      <c r="D84" s="106">
        <f>+D62+D66+D71+D74+D78+D83</f>
        <v>8997819</v>
      </c>
      <c r="E84" s="119">
        <f>+E62+E66+E71+E74+E78+E83</f>
        <v>0</v>
      </c>
    </row>
    <row r="85" spans="1:5" s="110" customFormat="1" ht="12" customHeight="1" thickBot="1">
      <c r="A85" s="126" t="s">
        <v>258</v>
      </c>
      <c r="B85" s="49" t="s">
        <v>259</v>
      </c>
      <c r="C85" s="106">
        <f>+C61+C84</f>
        <v>47411267</v>
      </c>
      <c r="D85" s="106">
        <f>D6+D13+D20+D27+D34+D71+D74</f>
        <v>47839317</v>
      </c>
      <c r="E85" s="119">
        <f>+E61+E84</f>
        <v>0</v>
      </c>
    </row>
    <row r="86" spans="1:5" s="110" customFormat="1" ht="12" customHeight="1">
      <c r="A86" s="44"/>
      <c r="B86" s="44"/>
      <c r="C86" s="45"/>
      <c r="D86" s="45"/>
      <c r="E86" s="45"/>
    </row>
    <row r="87" spans="1:5" ht="16.5" customHeight="1">
      <c r="A87" s="207" t="s">
        <v>32</v>
      </c>
      <c r="B87" s="207"/>
      <c r="C87" s="207"/>
      <c r="D87" s="207"/>
      <c r="E87" s="207"/>
    </row>
    <row r="88" spans="1:5" s="116" customFormat="1" ht="16.5" customHeight="1" thickBot="1">
      <c r="A88" s="24" t="s">
        <v>84</v>
      </c>
      <c r="B88" s="24"/>
      <c r="C88" s="77"/>
      <c r="D88" s="77"/>
      <c r="E88" s="77" t="s">
        <v>121</v>
      </c>
    </row>
    <row r="89" spans="1:5" s="116" customFormat="1" ht="16.5" customHeight="1">
      <c r="A89" s="208" t="s">
        <v>47</v>
      </c>
      <c r="B89" s="210" t="s">
        <v>142</v>
      </c>
      <c r="C89" s="212" t="str">
        <f>+C3</f>
        <v>2018. évi</v>
      </c>
      <c r="D89" s="212"/>
      <c r="E89" s="213"/>
    </row>
    <row r="90" spans="1:5" ht="37.5" customHeight="1" thickBot="1">
      <c r="A90" s="209"/>
      <c r="B90" s="211"/>
      <c r="C90" s="25" t="s">
        <v>143</v>
      </c>
      <c r="D90" s="25" t="s">
        <v>144</v>
      </c>
      <c r="E90" s="26"/>
    </row>
    <row r="91" spans="1:5" s="109" customFormat="1" ht="12" customHeight="1" thickBot="1">
      <c r="A91" s="73" t="s">
        <v>260</v>
      </c>
      <c r="B91" s="74" t="s">
        <v>261</v>
      </c>
      <c r="C91" s="74" t="s">
        <v>262</v>
      </c>
      <c r="D91" s="74" t="s">
        <v>263</v>
      </c>
      <c r="E91" s="75" t="s">
        <v>264</v>
      </c>
    </row>
    <row r="92" spans="1:5" ht="12" customHeight="1" thickBot="1">
      <c r="A92" s="70" t="s">
        <v>4</v>
      </c>
      <c r="B92" s="72" t="s">
        <v>266</v>
      </c>
      <c r="C92" s="99">
        <f>C93+C94+C95+C96+C102+C107</f>
        <v>37106334</v>
      </c>
      <c r="D92" s="99">
        <f>D93+D94+D95+D96+D102+D107+D98</f>
        <v>37242765</v>
      </c>
      <c r="E92" s="54"/>
    </row>
    <row r="93" spans="1:5" ht="12" customHeight="1">
      <c r="A93" s="65" t="s">
        <v>59</v>
      </c>
      <c r="B93" s="58" t="s">
        <v>33</v>
      </c>
      <c r="C93" s="31">
        <v>17815939</v>
      </c>
      <c r="D93" s="31">
        <v>17815939</v>
      </c>
      <c r="E93" s="53"/>
    </row>
    <row r="94" spans="1:5" ht="12" customHeight="1">
      <c r="A94" s="62" t="s">
        <v>60</v>
      </c>
      <c r="B94" s="56" t="s">
        <v>105</v>
      </c>
      <c r="C94" s="101">
        <v>5787354</v>
      </c>
      <c r="D94" s="101">
        <v>5787354</v>
      </c>
      <c r="E94" s="84"/>
    </row>
    <row r="95" spans="1:5" ht="12" customHeight="1">
      <c r="A95" s="62" t="s">
        <v>61</v>
      </c>
      <c r="B95" s="56" t="s">
        <v>78</v>
      </c>
      <c r="C95" s="103">
        <v>9819456</v>
      </c>
      <c r="D95" s="103">
        <v>8531867</v>
      </c>
      <c r="E95" s="86"/>
    </row>
    <row r="96" spans="1:5" ht="12" customHeight="1">
      <c r="A96" s="62" t="s">
        <v>62</v>
      </c>
      <c r="B96" s="59" t="s">
        <v>106</v>
      </c>
      <c r="C96" s="103">
        <v>1966000</v>
      </c>
      <c r="D96" s="103">
        <v>2390020</v>
      </c>
      <c r="E96" s="86"/>
    </row>
    <row r="97" spans="1:5" ht="12" customHeight="1">
      <c r="A97" s="62" t="s">
        <v>70</v>
      </c>
      <c r="B97" s="67" t="s">
        <v>107</v>
      </c>
      <c r="C97" s="103"/>
      <c r="D97" s="103"/>
      <c r="E97" s="103"/>
    </row>
    <row r="98" spans="1:5" ht="12" customHeight="1">
      <c r="A98" s="62" t="s">
        <v>63</v>
      </c>
      <c r="B98" s="56" t="s">
        <v>267</v>
      </c>
      <c r="C98" s="103"/>
      <c r="D98" s="103">
        <v>1000000</v>
      </c>
      <c r="E98" s="86"/>
    </row>
    <row r="99" spans="1:5" ht="12" customHeight="1">
      <c r="A99" s="62" t="s">
        <v>64</v>
      </c>
      <c r="B99" s="79" t="s">
        <v>268</v>
      </c>
      <c r="C99" s="103"/>
      <c r="D99" s="103"/>
      <c r="E99" s="86"/>
    </row>
    <row r="100" spans="1:5" ht="12" customHeight="1">
      <c r="A100" s="62" t="s">
        <v>71</v>
      </c>
      <c r="B100" s="80" t="s">
        <v>269</v>
      </c>
      <c r="C100" s="103"/>
      <c r="D100" s="103"/>
      <c r="E100" s="86"/>
    </row>
    <row r="101" spans="1:5" ht="12" customHeight="1">
      <c r="A101" s="62" t="s">
        <v>72</v>
      </c>
      <c r="B101" s="80" t="s">
        <v>270</v>
      </c>
      <c r="C101" s="103"/>
      <c r="D101" s="103"/>
      <c r="E101" s="86"/>
    </row>
    <row r="102" spans="1:5" ht="12" customHeight="1">
      <c r="A102" s="62" t="s">
        <v>73</v>
      </c>
      <c r="B102" s="79" t="s">
        <v>271</v>
      </c>
      <c r="C102" s="103">
        <v>1717585</v>
      </c>
      <c r="D102" s="103">
        <v>1717585</v>
      </c>
      <c r="E102" s="86"/>
    </row>
    <row r="103" spans="1:5" ht="12" customHeight="1">
      <c r="A103" s="62" t="s">
        <v>74</v>
      </c>
      <c r="B103" s="79" t="s">
        <v>272</v>
      </c>
      <c r="C103" s="103"/>
      <c r="D103" s="103"/>
      <c r="E103" s="86"/>
    </row>
    <row r="104" spans="1:5" ht="12" customHeight="1">
      <c r="A104" s="62" t="s">
        <v>76</v>
      </c>
      <c r="B104" s="80" t="s">
        <v>273</v>
      </c>
      <c r="C104" s="103"/>
      <c r="D104" s="103"/>
      <c r="E104" s="86"/>
    </row>
    <row r="105" spans="1:5" ht="12" customHeight="1">
      <c r="A105" s="61" t="s">
        <v>108</v>
      </c>
      <c r="B105" s="81" t="s">
        <v>274</v>
      </c>
      <c r="C105" s="103"/>
      <c r="D105" s="103"/>
      <c r="E105" s="86"/>
    </row>
    <row r="106" spans="1:5" ht="12" customHeight="1">
      <c r="A106" s="62" t="s">
        <v>275</v>
      </c>
      <c r="B106" s="81" t="s">
        <v>276</v>
      </c>
      <c r="C106" s="103"/>
      <c r="D106" s="103"/>
      <c r="E106" s="86"/>
    </row>
    <row r="107" spans="1:5" ht="12" customHeight="1" thickBot="1">
      <c r="A107" s="66" t="s">
        <v>277</v>
      </c>
      <c r="B107" s="82" t="s">
        <v>278</v>
      </c>
      <c r="C107" s="32"/>
      <c r="D107" s="32"/>
      <c r="E107" s="47"/>
    </row>
    <row r="108" spans="1:5" ht="12" customHeight="1" thickBot="1">
      <c r="A108" s="68" t="s">
        <v>5</v>
      </c>
      <c r="B108" s="71" t="s">
        <v>279</v>
      </c>
      <c r="C108" s="100">
        <f>+C109+C111+C113</f>
        <v>4641121</v>
      </c>
      <c r="D108" s="100">
        <f>+D109+D111+D113</f>
        <v>5132740</v>
      </c>
      <c r="E108" s="83">
        <f>+E109+E111+E113</f>
        <v>0</v>
      </c>
    </row>
    <row r="109" spans="1:5" ht="12" customHeight="1">
      <c r="A109" s="63" t="s">
        <v>65</v>
      </c>
      <c r="B109" s="56" t="s">
        <v>120</v>
      </c>
      <c r="C109" s="102">
        <v>4641121</v>
      </c>
      <c r="D109" s="102">
        <v>4641121</v>
      </c>
      <c r="E109" s="85"/>
    </row>
    <row r="110" spans="1:5" ht="12" customHeight="1">
      <c r="A110" s="63" t="s">
        <v>66</v>
      </c>
      <c r="B110" s="60" t="s">
        <v>280</v>
      </c>
      <c r="C110" s="102"/>
      <c r="D110" s="102"/>
      <c r="E110" s="85"/>
    </row>
    <row r="111" spans="1:5" ht="15.75">
      <c r="A111" s="63" t="s">
        <v>67</v>
      </c>
      <c r="B111" s="60" t="s">
        <v>109</v>
      </c>
      <c r="C111" s="101"/>
      <c r="D111" s="101">
        <v>491619</v>
      </c>
      <c r="E111" s="84">
        <v>0</v>
      </c>
    </row>
    <row r="112" spans="1:5" ht="12" customHeight="1">
      <c r="A112" s="63" t="s">
        <v>68</v>
      </c>
      <c r="B112" s="60" t="s">
        <v>281</v>
      </c>
      <c r="C112" s="101"/>
      <c r="D112" s="101"/>
      <c r="E112" s="84"/>
    </row>
    <row r="113" spans="1:5" ht="12" customHeight="1">
      <c r="A113" s="63" t="s">
        <v>69</v>
      </c>
      <c r="B113" s="92" t="s">
        <v>123</v>
      </c>
      <c r="C113" s="101"/>
      <c r="D113" s="101"/>
      <c r="E113" s="84"/>
    </row>
    <row r="114" spans="1:5" ht="21.75" customHeight="1">
      <c r="A114" s="63" t="s">
        <v>75</v>
      </c>
      <c r="B114" s="91" t="s">
        <v>282</v>
      </c>
      <c r="C114" s="101"/>
      <c r="D114" s="101"/>
      <c r="E114" s="84"/>
    </row>
    <row r="115" spans="1:5" ht="24" customHeight="1">
      <c r="A115" s="63" t="s">
        <v>77</v>
      </c>
      <c r="B115" s="107" t="s">
        <v>283</v>
      </c>
      <c r="C115" s="101"/>
      <c r="D115" s="101"/>
      <c r="E115" s="84"/>
    </row>
    <row r="116" spans="1:5" ht="12" customHeight="1">
      <c r="A116" s="63" t="s">
        <v>110</v>
      </c>
      <c r="B116" s="80" t="s">
        <v>270</v>
      </c>
      <c r="C116" s="101"/>
      <c r="D116" s="101"/>
      <c r="E116" s="84"/>
    </row>
    <row r="117" spans="1:5" ht="12" customHeight="1">
      <c r="A117" s="63" t="s">
        <v>111</v>
      </c>
      <c r="B117" s="80" t="s">
        <v>284</v>
      </c>
      <c r="C117" s="101"/>
      <c r="D117" s="101"/>
      <c r="E117" s="84"/>
    </row>
    <row r="118" spans="1:5" ht="12" customHeight="1">
      <c r="A118" s="63" t="s">
        <v>112</v>
      </c>
      <c r="B118" s="80" t="s">
        <v>285</v>
      </c>
      <c r="C118" s="101"/>
      <c r="D118" s="101"/>
      <c r="E118" s="84"/>
    </row>
    <row r="119" spans="1:5" s="129" customFormat="1" ht="12" customHeight="1">
      <c r="A119" s="63" t="s">
        <v>286</v>
      </c>
      <c r="B119" s="80" t="s">
        <v>273</v>
      </c>
      <c r="C119" s="101"/>
      <c r="D119" s="101"/>
      <c r="E119" s="84"/>
    </row>
    <row r="120" spans="1:5" ht="12" customHeight="1">
      <c r="A120" s="63" t="s">
        <v>287</v>
      </c>
      <c r="B120" s="80" t="s">
        <v>288</v>
      </c>
      <c r="C120" s="101"/>
      <c r="D120" s="101"/>
      <c r="E120" s="84"/>
    </row>
    <row r="121" spans="1:5" ht="12" customHeight="1" thickBot="1">
      <c r="A121" s="61" t="s">
        <v>289</v>
      </c>
      <c r="B121" s="80" t="s">
        <v>290</v>
      </c>
      <c r="C121" s="103"/>
      <c r="D121" s="103"/>
      <c r="E121" s="86"/>
    </row>
    <row r="122" spans="1:5" ht="12" customHeight="1" thickBot="1">
      <c r="A122" s="68" t="s">
        <v>6</v>
      </c>
      <c r="B122" s="76" t="s">
        <v>291</v>
      </c>
      <c r="C122" s="100">
        <f>+C123+C124</f>
        <v>5104745</v>
      </c>
      <c r="D122" s="100">
        <f>+D123+D124</f>
        <v>4904745</v>
      </c>
      <c r="E122" s="83">
        <f>+E123+E124</f>
        <v>0</v>
      </c>
    </row>
    <row r="123" spans="1:5" ht="12" customHeight="1">
      <c r="A123" s="63" t="s">
        <v>48</v>
      </c>
      <c r="B123" s="57" t="s">
        <v>37</v>
      </c>
      <c r="C123" s="102">
        <v>5104745</v>
      </c>
      <c r="D123" s="102">
        <v>4904745</v>
      </c>
      <c r="E123" s="85">
        <v>0</v>
      </c>
    </row>
    <row r="124" spans="1:5" ht="12" customHeight="1" thickBot="1">
      <c r="A124" s="64" t="s">
        <v>49</v>
      </c>
      <c r="B124" s="60" t="s">
        <v>38</v>
      </c>
      <c r="C124" s="103"/>
      <c r="D124" s="103"/>
      <c r="E124" s="86"/>
    </row>
    <row r="125" spans="1:5" ht="12" customHeight="1" thickBot="1">
      <c r="A125" s="68" t="s">
        <v>7</v>
      </c>
      <c r="B125" s="76" t="s">
        <v>292</v>
      </c>
      <c r="C125" s="100">
        <f>+C92+C108+C122</f>
        <v>46852200</v>
      </c>
      <c r="D125" s="100">
        <f>D92+D108+D122</f>
        <v>47280250</v>
      </c>
      <c r="E125" s="83">
        <f>+E92+E108+E122</f>
        <v>0</v>
      </c>
    </row>
    <row r="126" spans="1:5" ht="12" customHeight="1" thickBot="1">
      <c r="A126" s="68" t="s">
        <v>8</v>
      </c>
      <c r="B126" s="76" t="s">
        <v>293</v>
      </c>
      <c r="C126" s="100">
        <f>+C127+C128+C129</f>
        <v>0</v>
      </c>
      <c r="D126" s="100">
        <f>+D127+D128+D129</f>
        <v>0</v>
      </c>
      <c r="E126" s="83">
        <f>+E127+E128+E129</f>
        <v>0</v>
      </c>
    </row>
    <row r="127" spans="1:5" ht="12" customHeight="1">
      <c r="A127" s="63" t="s">
        <v>52</v>
      </c>
      <c r="B127" s="57" t="s">
        <v>294</v>
      </c>
      <c r="C127" s="101"/>
      <c r="D127" s="101"/>
      <c r="E127" s="84"/>
    </row>
    <row r="128" spans="1:5" ht="12" customHeight="1">
      <c r="A128" s="63" t="s">
        <v>53</v>
      </c>
      <c r="B128" s="57" t="s">
        <v>295</v>
      </c>
      <c r="C128" s="101"/>
      <c r="D128" s="101"/>
      <c r="E128" s="84"/>
    </row>
    <row r="129" spans="1:5" ht="12" customHeight="1" thickBot="1">
      <c r="A129" s="61" t="s">
        <v>54</v>
      </c>
      <c r="B129" s="55" t="s">
        <v>296</v>
      </c>
      <c r="C129" s="101"/>
      <c r="D129" s="101"/>
      <c r="E129" s="84"/>
    </row>
    <row r="130" spans="1:5" ht="12" customHeight="1" thickBot="1">
      <c r="A130" s="68" t="s">
        <v>9</v>
      </c>
      <c r="B130" s="76" t="s">
        <v>297</v>
      </c>
      <c r="C130" s="100">
        <f>+C131+C132+C134+C133</f>
        <v>0</v>
      </c>
      <c r="D130" s="100">
        <f>+D131+D132+D134+D133</f>
        <v>0</v>
      </c>
      <c r="E130" s="83">
        <f>+E131+E132+E134+E133</f>
        <v>0</v>
      </c>
    </row>
    <row r="131" spans="1:5" ht="12" customHeight="1">
      <c r="A131" s="63" t="s">
        <v>55</v>
      </c>
      <c r="B131" s="57" t="s">
        <v>298</v>
      </c>
      <c r="C131" s="101"/>
      <c r="D131" s="101"/>
      <c r="E131" s="84"/>
    </row>
    <row r="132" spans="1:5" ht="12" customHeight="1">
      <c r="A132" s="63" t="s">
        <v>56</v>
      </c>
      <c r="B132" s="57" t="s">
        <v>299</v>
      </c>
      <c r="C132" s="101"/>
      <c r="D132" s="101"/>
      <c r="E132" s="84"/>
    </row>
    <row r="133" spans="1:5" ht="12" customHeight="1">
      <c r="A133" s="63" t="s">
        <v>195</v>
      </c>
      <c r="B133" s="57" t="s">
        <v>300</v>
      </c>
      <c r="C133" s="101"/>
      <c r="D133" s="101"/>
      <c r="E133" s="84"/>
    </row>
    <row r="134" spans="1:5" ht="12" customHeight="1" thickBot="1">
      <c r="A134" s="61" t="s">
        <v>197</v>
      </c>
      <c r="B134" s="55" t="s">
        <v>301</v>
      </c>
      <c r="C134" s="101"/>
      <c r="D134" s="101"/>
      <c r="E134" s="84"/>
    </row>
    <row r="135" spans="1:5" ht="12" customHeight="1" thickBot="1">
      <c r="A135" s="68" t="s">
        <v>10</v>
      </c>
      <c r="B135" s="76" t="s">
        <v>302</v>
      </c>
      <c r="C135" s="106">
        <f>+C136+C137+C138+C139</f>
        <v>559067</v>
      </c>
      <c r="D135" s="106">
        <f>+D136+D137+D138+D139</f>
        <v>559067</v>
      </c>
      <c r="E135" s="119">
        <f>+E136+E137+E138+E139</f>
        <v>0</v>
      </c>
    </row>
    <row r="136" spans="1:5" ht="12" customHeight="1">
      <c r="A136" s="63" t="s">
        <v>57</v>
      </c>
      <c r="B136" s="57" t="s">
        <v>303</v>
      </c>
      <c r="C136" s="101"/>
      <c r="D136" s="101"/>
      <c r="E136" s="84"/>
    </row>
    <row r="137" spans="1:5" ht="12" customHeight="1">
      <c r="A137" s="63" t="s">
        <v>58</v>
      </c>
      <c r="B137" s="57" t="s">
        <v>304</v>
      </c>
      <c r="C137" s="101">
        <v>559067</v>
      </c>
      <c r="D137" s="101">
        <v>559067</v>
      </c>
      <c r="E137" s="84"/>
    </row>
    <row r="138" spans="1:5" ht="12" customHeight="1">
      <c r="A138" s="63" t="s">
        <v>204</v>
      </c>
      <c r="B138" s="57" t="s">
        <v>305</v>
      </c>
      <c r="C138" s="101"/>
      <c r="D138" s="101"/>
      <c r="E138" s="84"/>
    </row>
    <row r="139" spans="1:5" ht="12" customHeight="1" thickBot="1">
      <c r="A139" s="61" t="s">
        <v>206</v>
      </c>
      <c r="B139" s="55" t="s">
        <v>306</v>
      </c>
      <c r="C139" s="101"/>
      <c r="D139" s="101"/>
      <c r="E139" s="84"/>
    </row>
    <row r="140" spans="1:9" ht="15" customHeight="1" thickBot="1">
      <c r="A140" s="68" t="s">
        <v>11</v>
      </c>
      <c r="B140" s="76" t="s">
        <v>307</v>
      </c>
      <c r="C140" s="33">
        <f>+C141+C142+C143+C144</f>
        <v>0</v>
      </c>
      <c r="D140" s="33">
        <f>+D141+D142+D143+D144</f>
        <v>0</v>
      </c>
      <c r="E140" s="52">
        <f>+E141+E142+E143+E144</f>
        <v>0</v>
      </c>
      <c r="F140" s="117"/>
      <c r="G140" s="118"/>
      <c r="H140" s="118"/>
      <c r="I140" s="118"/>
    </row>
    <row r="141" spans="1:5" s="110" customFormat="1" ht="12.75" customHeight="1">
      <c r="A141" s="63" t="s">
        <v>103</v>
      </c>
      <c r="B141" s="57" t="s">
        <v>308</v>
      </c>
      <c r="C141" s="101"/>
      <c r="D141" s="101"/>
      <c r="E141" s="84"/>
    </row>
    <row r="142" spans="1:5" ht="12.75" customHeight="1">
      <c r="A142" s="63" t="s">
        <v>104</v>
      </c>
      <c r="B142" s="57" t="s">
        <v>309</v>
      </c>
      <c r="C142" s="101"/>
      <c r="D142" s="101"/>
      <c r="E142" s="84"/>
    </row>
    <row r="143" spans="1:5" ht="12.75" customHeight="1">
      <c r="A143" s="63" t="s">
        <v>122</v>
      </c>
      <c r="B143" s="57" t="s">
        <v>310</v>
      </c>
      <c r="C143" s="101"/>
      <c r="D143" s="101"/>
      <c r="E143" s="84"/>
    </row>
    <row r="144" spans="1:5" ht="12.75" customHeight="1" thickBot="1">
      <c r="A144" s="63" t="s">
        <v>212</v>
      </c>
      <c r="B144" s="57" t="s">
        <v>311</v>
      </c>
      <c r="C144" s="101"/>
      <c r="D144" s="101"/>
      <c r="E144" s="84"/>
    </row>
    <row r="145" spans="1:5" ht="16.5" thickBot="1">
      <c r="A145" s="68" t="s">
        <v>12</v>
      </c>
      <c r="B145" s="76" t="s">
        <v>312</v>
      </c>
      <c r="C145" s="50">
        <f>+C126+C130+C135+C140</f>
        <v>559067</v>
      </c>
      <c r="D145" s="50">
        <f>+D126+D130+D135+D140</f>
        <v>559067</v>
      </c>
      <c r="E145" s="51">
        <f>+E126+E130+E135+E140</f>
        <v>0</v>
      </c>
    </row>
    <row r="146" spans="1:5" ht="16.5" thickBot="1">
      <c r="A146" s="93" t="s">
        <v>13</v>
      </c>
      <c r="B146" s="96" t="s">
        <v>313</v>
      </c>
      <c r="C146" s="50">
        <f>+C125+C145</f>
        <v>47411267</v>
      </c>
      <c r="D146" s="50">
        <f>D92+D108+D122+D135</f>
        <v>47839317</v>
      </c>
      <c r="E146" s="51">
        <f>+E125+E145</f>
        <v>0</v>
      </c>
    </row>
    <row r="148" spans="1:5" ht="18.75" customHeight="1">
      <c r="A148" s="206" t="s">
        <v>314</v>
      </c>
      <c r="B148" s="206"/>
      <c r="C148" s="206"/>
      <c r="D148" s="206"/>
      <c r="E148" s="206"/>
    </row>
    <row r="149" spans="1:5" ht="13.5" customHeight="1" thickBot="1">
      <c r="A149" s="78" t="s">
        <v>85</v>
      </c>
      <c r="B149" s="78"/>
      <c r="C149" s="108"/>
      <c r="E149" s="95" t="s">
        <v>121</v>
      </c>
    </row>
    <row r="150" spans="1:5" ht="21.75" thickBot="1">
      <c r="A150" s="68">
        <v>1</v>
      </c>
      <c r="B150" s="71" t="s">
        <v>315</v>
      </c>
      <c r="C150" s="94">
        <f>+C61-C125</f>
        <v>-8434722</v>
      </c>
      <c r="D150" s="94">
        <f>+D61-D125</f>
        <v>-8438752</v>
      </c>
      <c r="E150" s="94">
        <f>+E61-E125</f>
        <v>0</v>
      </c>
    </row>
    <row r="151" spans="1:5" ht="21.75" thickBot="1">
      <c r="A151" s="68" t="s">
        <v>5</v>
      </c>
      <c r="B151" s="71" t="s">
        <v>316</v>
      </c>
      <c r="C151" s="94">
        <f>+C84-C145</f>
        <v>8434722</v>
      </c>
      <c r="D151" s="94">
        <f>+D84-D145</f>
        <v>8438752</v>
      </c>
      <c r="E151" s="94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Markóc  Község Önkormányzat
2018. ÉVI Költségvetés Módosítás&amp;10
&amp;R&amp;"Times New Roman CE,Félkövér dőlt"&amp;11 1. melléklet a 7/2018. (VIII. 21.)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zoomScaleSheetLayoutView="100" workbookViewId="0" topLeftCell="L1">
      <selection activeCell="F13" sqref="F13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42" t="s">
        <v>89</v>
      </c>
      <c r="C1" s="143"/>
      <c r="D1" s="143"/>
      <c r="E1" s="143"/>
      <c r="F1" s="143"/>
      <c r="G1" s="143"/>
      <c r="H1" s="143"/>
      <c r="I1" s="143"/>
      <c r="J1" s="216" t="str">
        <f>+CONCATENATE("2.1. melléklet a ……/",LEFT('1.sz.mell.'!C3,4)+1,". (……) önkormányzati rendelethez")</f>
        <v>2.1. melléklet a ……/2019. (……) önkormányzati rendelethez</v>
      </c>
    </row>
    <row r="2" spans="7:10" ht="14.25" thickBot="1">
      <c r="G2" s="21"/>
      <c r="H2" s="21"/>
      <c r="I2" s="21" t="s">
        <v>39</v>
      </c>
      <c r="J2" s="216"/>
    </row>
    <row r="3" spans="1:10" ht="18" customHeight="1" thickBot="1">
      <c r="A3" s="214" t="s">
        <v>47</v>
      </c>
      <c r="B3" s="170" t="s">
        <v>35</v>
      </c>
      <c r="C3" s="171"/>
      <c r="D3" s="171"/>
      <c r="E3" s="171"/>
      <c r="F3" s="170" t="s">
        <v>36</v>
      </c>
      <c r="G3" s="172"/>
      <c r="H3" s="172"/>
      <c r="I3" s="172"/>
      <c r="J3" s="216"/>
    </row>
    <row r="4" spans="1:10" s="144" customFormat="1" ht="35.25" customHeight="1" thickBot="1">
      <c r="A4" s="215"/>
      <c r="B4" s="18" t="s">
        <v>40</v>
      </c>
      <c r="C4" s="19" t="str">
        <f>+CONCATENATE(LEFT('1.sz.mell.'!C3,4),". évi eredeti előirányzat")</f>
        <v>2018. évi eredeti előirányzat</v>
      </c>
      <c r="D4" s="130" t="str">
        <f>+CONCATENATE(LEFT('1.sz.mell.'!C3,4),". évi módosított előirányzat")</f>
        <v>2018. évi módosított előirányzat</v>
      </c>
      <c r="E4" s="19"/>
      <c r="F4" s="18" t="s">
        <v>40</v>
      </c>
      <c r="G4" s="19" t="str">
        <f>+C4</f>
        <v>2018. évi eredeti előirányzat</v>
      </c>
      <c r="H4" s="130" t="str">
        <f>+D4</f>
        <v>2018. évi módosított előirányzat</v>
      </c>
      <c r="I4" s="160"/>
      <c r="J4" s="216"/>
    </row>
    <row r="5" spans="1:10" s="145" customFormat="1" ht="12" customHeight="1" thickBot="1">
      <c r="A5" s="173" t="s">
        <v>260</v>
      </c>
      <c r="B5" s="174" t="s">
        <v>261</v>
      </c>
      <c r="C5" s="175" t="s">
        <v>262</v>
      </c>
      <c r="D5" s="175" t="s">
        <v>263</v>
      </c>
      <c r="E5" s="175"/>
      <c r="F5" s="174" t="s">
        <v>341</v>
      </c>
      <c r="G5" s="175" t="s">
        <v>342</v>
      </c>
      <c r="H5" s="175" t="s">
        <v>343</v>
      </c>
      <c r="I5" s="176"/>
      <c r="J5" s="216"/>
    </row>
    <row r="6" spans="1:10" ht="15" customHeight="1">
      <c r="A6" s="146" t="s">
        <v>4</v>
      </c>
      <c r="B6" s="147" t="s">
        <v>317</v>
      </c>
      <c r="C6" s="133">
        <v>13976675</v>
      </c>
      <c r="D6" s="133">
        <v>14400695</v>
      </c>
      <c r="E6" s="133"/>
      <c r="F6" s="147" t="s">
        <v>41</v>
      </c>
      <c r="G6" s="133">
        <v>17815939</v>
      </c>
      <c r="H6" s="133">
        <v>17815939</v>
      </c>
      <c r="I6" s="139"/>
      <c r="J6" s="216"/>
    </row>
    <row r="7" spans="1:10" ht="15" customHeight="1">
      <c r="A7" s="148" t="s">
        <v>5</v>
      </c>
      <c r="B7" s="149" t="s">
        <v>318</v>
      </c>
      <c r="C7" s="134">
        <v>20756852</v>
      </c>
      <c r="D7" s="134">
        <v>20756852</v>
      </c>
      <c r="E7" s="134"/>
      <c r="F7" s="149" t="s">
        <v>105</v>
      </c>
      <c r="G7" s="134">
        <v>5787354</v>
      </c>
      <c r="H7" s="134">
        <v>5787354</v>
      </c>
      <c r="I7" s="140"/>
      <c r="J7" s="216"/>
    </row>
    <row r="8" spans="1:10" ht="15" customHeight="1">
      <c r="A8" s="148" t="s">
        <v>6</v>
      </c>
      <c r="B8" s="149" t="s">
        <v>319</v>
      </c>
      <c r="C8" s="134"/>
      <c r="D8" s="134"/>
      <c r="E8" s="134"/>
      <c r="F8" s="149" t="s">
        <v>126</v>
      </c>
      <c r="G8" s="134">
        <v>9819456</v>
      </c>
      <c r="H8" s="134">
        <v>8531867</v>
      </c>
      <c r="I8" s="140"/>
      <c r="J8" s="216"/>
    </row>
    <row r="9" spans="1:10" ht="15" customHeight="1">
      <c r="A9" s="148" t="s">
        <v>7</v>
      </c>
      <c r="B9" s="149" t="s">
        <v>96</v>
      </c>
      <c r="C9" s="134">
        <v>287000</v>
      </c>
      <c r="D9" s="134">
        <v>287000</v>
      </c>
      <c r="E9" s="134"/>
      <c r="F9" s="149" t="s">
        <v>106</v>
      </c>
      <c r="G9" s="134">
        <v>1966000</v>
      </c>
      <c r="H9" s="134">
        <v>2390020</v>
      </c>
      <c r="I9" s="140"/>
      <c r="J9" s="216"/>
    </row>
    <row r="10" spans="1:10" ht="15" customHeight="1">
      <c r="A10" s="148" t="s">
        <v>8</v>
      </c>
      <c r="B10" s="150" t="s">
        <v>320</v>
      </c>
      <c r="C10" s="134"/>
      <c r="D10" s="134"/>
      <c r="E10" s="134"/>
      <c r="F10" s="149" t="s">
        <v>107</v>
      </c>
      <c r="G10" s="134">
        <v>1717585</v>
      </c>
      <c r="H10" s="134">
        <v>2717585</v>
      </c>
      <c r="I10" s="140"/>
      <c r="J10" s="216"/>
    </row>
    <row r="11" spans="1:10" ht="15" customHeight="1">
      <c r="A11" s="148" t="s">
        <v>9</v>
      </c>
      <c r="B11" s="149" t="s">
        <v>388</v>
      </c>
      <c r="C11" s="135"/>
      <c r="D11" s="135"/>
      <c r="E11" s="135"/>
      <c r="F11" s="149" t="s">
        <v>34</v>
      </c>
      <c r="G11" s="134">
        <v>5104745</v>
      </c>
      <c r="H11" s="134">
        <v>4904745</v>
      </c>
      <c r="I11" s="140"/>
      <c r="J11" s="216"/>
    </row>
    <row r="12" spans="1:10" ht="15" customHeight="1">
      <c r="A12" s="148" t="s">
        <v>10</v>
      </c>
      <c r="B12" s="149" t="s">
        <v>191</v>
      </c>
      <c r="C12" s="134"/>
      <c r="D12" s="134"/>
      <c r="E12" s="134"/>
      <c r="F12" s="6"/>
      <c r="G12" s="134"/>
      <c r="H12" s="134"/>
      <c r="I12" s="140"/>
      <c r="J12" s="216"/>
    </row>
    <row r="13" spans="1:10" ht="15" customHeight="1">
      <c r="A13" s="148" t="s">
        <v>11</v>
      </c>
      <c r="B13" s="6" t="s">
        <v>389</v>
      </c>
      <c r="C13" s="134"/>
      <c r="D13" s="134"/>
      <c r="E13" s="134"/>
      <c r="F13" s="6"/>
      <c r="G13" s="134"/>
      <c r="H13" s="134"/>
      <c r="I13" s="140"/>
      <c r="J13" s="216"/>
    </row>
    <row r="14" spans="1:10" ht="15" customHeight="1">
      <c r="A14" s="148" t="s">
        <v>12</v>
      </c>
      <c r="B14" s="159" t="s">
        <v>390</v>
      </c>
      <c r="C14" s="135">
        <v>102000</v>
      </c>
      <c r="D14" s="135">
        <v>102000</v>
      </c>
      <c r="E14" s="135"/>
      <c r="F14" s="6"/>
      <c r="G14" s="134"/>
      <c r="H14" s="134"/>
      <c r="I14" s="140"/>
      <c r="J14" s="216"/>
    </row>
    <row r="15" spans="1:10" ht="15" customHeight="1">
      <c r="A15" s="148" t="s">
        <v>13</v>
      </c>
      <c r="B15" s="6"/>
      <c r="C15" s="134"/>
      <c r="D15" s="134"/>
      <c r="E15" s="134"/>
      <c r="F15" s="6"/>
      <c r="G15" s="134"/>
      <c r="H15" s="134"/>
      <c r="I15" s="140"/>
      <c r="J15" s="216"/>
    </row>
    <row r="16" spans="1:10" ht="15" customHeight="1">
      <c r="A16" s="148" t="s">
        <v>14</v>
      </c>
      <c r="B16" s="6"/>
      <c r="C16" s="134"/>
      <c r="D16" s="134"/>
      <c r="E16" s="134"/>
      <c r="F16" s="6"/>
      <c r="G16" s="134"/>
      <c r="H16" s="134"/>
      <c r="I16" s="140"/>
      <c r="J16" s="216"/>
    </row>
    <row r="17" spans="1:10" ht="15" customHeight="1" thickBot="1">
      <c r="A17" s="148" t="s">
        <v>15</v>
      </c>
      <c r="B17" s="9"/>
      <c r="C17" s="136"/>
      <c r="D17" s="136"/>
      <c r="E17" s="136"/>
      <c r="F17" s="6"/>
      <c r="G17" s="136"/>
      <c r="H17" s="136"/>
      <c r="I17" s="141"/>
      <c r="J17" s="216"/>
    </row>
    <row r="18" spans="1:10" ht="17.25" customHeight="1" thickBot="1">
      <c r="A18" s="151" t="s">
        <v>16</v>
      </c>
      <c r="B18" s="132" t="s">
        <v>321</v>
      </c>
      <c r="C18" s="137">
        <f>+C6+C7+C9+C10+C12+C13+C14+C15+C16+C17</f>
        <v>35122527</v>
      </c>
      <c r="D18" s="137">
        <f>+D6+D7+D9+D10+D12+D13+D14+D15+D16+D17</f>
        <v>35546547</v>
      </c>
      <c r="E18" s="137"/>
      <c r="F18" s="132" t="s">
        <v>328</v>
      </c>
      <c r="G18" s="137">
        <f>G6+G7+G8+G9+G10+G11+G12+G13</f>
        <v>42211079</v>
      </c>
      <c r="H18" s="137">
        <f>SUM(H6:H17)</f>
        <v>42147510</v>
      </c>
      <c r="I18" s="137"/>
      <c r="J18" s="216"/>
    </row>
    <row r="19" spans="1:10" ht="15" customHeight="1">
      <c r="A19" s="152" t="s">
        <v>17</v>
      </c>
      <c r="B19" s="153" t="s">
        <v>322</v>
      </c>
      <c r="C19" s="22"/>
      <c r="D19" s="22"/>
      <c r="E19" s="22"/>
      <c r="F19" s="154" t="s">
        <v>113</v>
      </c>
      <c r="G19" s="138"/>
      <c r="H19" s="138"/>
      <c r="I19" s="138"/>
      <c r="J19" s="216"/>
    </row>
    <row r="20" spans="1:10" ht="15" customHeight="1">
      <c r="A20" s="155" t="s">
        <v>18</v>
      </c>
      <c r="B20" s="154" t="s">
        <v>118</v>
      </c>
      <c r="C20" s="131">
        <v>7647619</v>
      </c>
      <c r="D20" s="131">
        <v>7160030</v>
      </c>
      <c r="E20" s="131"/>
      <c r="F20" s="154" t="s">
        <v>329</v>
      </c>
      <c r="G20" s="131"/>
      <c r="H20" s="131"/>
      <c r="I20" s="131"/>
      <c r="J20" s="216"/>
    </row>
    <row r="21" spans="1:10" ht="15" customHeight="1">
      <c r="A21" s="155" t="s">
        <v>19</v>
      </c>
      <c r="B21" s="154" t="s">
        <v>119</v>
      </c>
      <c r="C21" s="131"/>
      <c r="D21" s="131"/>
      <c r="E21" s="131"/>
      <c r="F21" s="154" t="s">
        <v>87</v>
      </c>
      <c r="G21" s="131"/>
      <c r="H21" s="131"/>
      <c r="I21" s="131"/>
      <c r="J21" s="216"/>
    </row>
    <row r="22" spans="1:10" ht="15" customHeight="1">
      <c r="A22" s="155" t="s">
        <v>20</v>
      </c>
      <c r="B22" s="154" t="s">
        <v>124</v>
      </c>
      <c r="C22" s="131"/>
      <c r="D22" s="131"/>
      <c r="E22" s="131"/>
      <c r="F22" s="154" t="s">
        <v>88</v>
      </c>
      <c r="G22" s="131"/>
      <c r="H22" s="131"/>
      <c r="I22" s="131"/>
      <c r="J22" s="216"/>
    </row>
    <row r="23" spans="1:10" ht="15" customHeight="1">
      <c r="A23" s="155" t="s">
        <v>21</v>
      </c>
      <c r="B23" s="154" t="s">
        <v>125</v>
      </c>
      <c r="C23" s="131"/>
      <c r="D23" s="131"/>
      <c r="E23" s="131"/>
      <c r="F23" s="153" t="s">
        <v>127</v>
      </c>
      <c r="G23" s="131"/>
      <c r="H23" s="131"/>
      <c r="I23" s="131"/>
      <c r="J23" s="216"/>
    </row>
    <row r="24" spans="1:10" ht="15" customHeight="1">
      <c r="A24" s="155" t="s">
        <v>22</v>
      </c>
      <c r="B24" s="154" t="s">
        <v>323</v>
      </c>
      <c r="C24" s="156">
        <f>+C25+C26</f>
        <v>0</v>
      </c>
      <c r="D24" s="156">
        <f>+D25+D26</f>
        <v>0</v>
      </c>
      <c r="E24" s="156"/>
      <c r="F24" s="154" t="s">
        <v>114</v>
      </c>
      <c r="G24" s="131"/>
      <c r="H24" s="131"/>
      <c r="I24" s="131"/>
      <c r="J24" s="216"/>
    </row>
    <row r="25" spans="1:10" ht="15" customHeight="1">
      <c r="A25" s="152" t="s">
        <v>23</v>
      </c>
      <c r="B25" s="153" t="s">
        <v>324</v>
      </c>
      <c r="C25" s="138"/>
      <c r="D25" s="138"/>
      <c r="E25" s="138"/>
      <c r="F25" s="147" t="s">
        <v>115</v>
      </c>
      <c r="G25" s="138"/>
      <c r="H25" s="138"/>
      <c r="I25" s="138"/>
      <c r="J25" s="216"/>
    </row>
    <row r="26" spans="1:10" ht="15" customHeight="1" thickBot="1">
      <c r="A26" s="155" t="s">
        <v>24</v>
      </c>
      <c r="B26" s="154" t="s">
        <v>325</v>
      </c>
      <c r="C26" s="131"/>
      <c r="D26" s="131"/>
      <c r="E26" s="131"/>
      <c r="F26" s="6" t="s">
        <v>394</v>
      </c>
      <c r="G26" s="131">
        <v>559067</v>
      </c>
      <c r="H26" s="131">
        <v>559067</v>
      </c>
      <c r="I26" s="131"/>
      <c r="J26" s="216"/>
    </row>
    <row r="27" spans="1:10" ht="17.25" customHeight="1" thickBot="1">
      <c r="A27" s="151" t="s">
        <v>25</v>
      </c>
      <c r="B27" s="132" t="s">
        <v>326</v>
      </c>
      <c r="C27" s="137">
        <f>C20+C23</f>
        <v>7647619</v>
      </c>
      <c r="D27" s="137">
        <f>D20+D23</f>
        <v>7160030</v>
      </c>
      <c r="E27" s="137"/>
      <c r="F27" s="132" t="s">
        <v>330</v>
      </c>
      <c r="G27" s="137">
        <f>SUM(G19:G26)</f>
        <v>559067</v>
      </c>
      <c r="H27" s="137">
        <f>SUM(H19:H26)</f>
        <v>559067</v>
      </c>
      <c r="I27" s="137"/>
      <c r="J27" s="216"/>
    </row>
    <row r="28" spans="1:10" ht="17.25" customHeight="1" thickBot="1">
      <c r="A28" s="151" t="s">
        <v>26</v>
      </c>
      <c r="B28" s="157" t="s">
        <v>327</v>
      </c>
      <c r="C28" s="34">
        <f>+C18+C27</f>
        <v>42770146</v>
      </c>
      <c r="D28" s="34">
        <f>+D18+D27</f>
        <v>42706577</v>
      </c>
      <c r="E28" s="158"/>
      <c r="F28" s="157" t="s">
        <v>331</v>
      </c>
      <c r="G28" s="34">
        <f>+G18+G27</f>
        <v>42770146</v>
      </c>
      <c r="H28" s="34">
        <f>+H18+H27</f>
        <v>42706577</v>
      </c>
      <c r="I28" s="34"/>
      <c r="J28" s="216"/>
    </row>
    <row r="29" spans="1:10" ht="17.25" customHeight="1" thickBot="1">
      <c r="A29" s="151" t="s">
        <v>27</v>
      </c>
      <c r="B29" s="157" t="s">
        <v>91</v>
      </c>
      <c r="C29" s="34">
        <f>IF(C18-G18&lt;0,G18-C18,"-")</f>
        <v>7088552</v>
      </c>
      <c r="D29" s="34">
        <f>IF(D18-H18&lt;0,H18-D18,"-")</f>
        <v>6600963</v>
      </c>
      <c r="E29" s="158"/>
      <c r="F29" s="157" t="s">
        <v>92</v>
      </c>
      <c r="G29" s="34" t="str">
        <f>IF(C18-G18&gt;0,C18-G18,"-")</f>
        <v>-</v>
      </c>
      <c r="H29" s="34" t="str">
        <f>IF(D18-H18&gt;0,D18-H18,"-")</f>
        <v>-</v>
      </c>
      <c r="I29" s="34"/>
      <c r="J29" s="216"/>
    </row>
    <row r="30" spans="1:10" ht="17.25" customHeight="1" thickBot="1">
      <c r="A30" s="151" t="s">
        <v>28</v>
      </c>
      <c r="B30" s="157" t="s">
        <v>128</v>
      </c>
      <c r="C30" s="34" t="str">
        <f>IF(C28-G28&lt;0,G28-C28,"-")</f>
        <v>-</v>
      </c>
      <c r="D30" s="34" t="str">
        <f>IF(D28-H28&lt;0,H28-D28,"-")</f>
        <v>-</v>
      </c>
      <c r="E30" s="158"/>
      <c r="F30" s="157" t="s">
        <v>129</v>
      </c>
      <c r="G30" s="34" t="str">
        <f>IF(C28-G28&gt;0,C28-G28,"-")</f>
        <v>-</v>
      </c>
      <c r="H30" s="34" t="str">
        <f>IF(D28-H28&gt;0,D28-H28,"-")</f>
        <v>-</v>
      </c>
      <c r="I30" s="34"/>
      <c r="J30" s="216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1">
      <selection activeCell="D23" sqref="D23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42" t="s">
        <v>90</v>
      </c>
      <c r="C1" s="143"/>
      <c r="D1" s="143"/>
      <c r="E1" s="143"/>
      <c r="F1" s="143"/>
      <c r="G1" s="143"/>
      <c r="H1" s="143"/>
      <c r="I1" s="143"/>
      <c r="J1" s="219" t="str">
        <f>+CONCATENATE("2.2. melléklet a ……/",LEFT('1.sz.mell.'!C3,4)+1,". (……) önkormányzati rendelethez")</f>
        <v>2.2. melléklet a ……/2019. (……) önkormányzati rendelethez</v>
      </c>
    </row>
    <row r="2" spans="7:10" ht="14.25" thickBot="1">
      <c r="G2" s="21"/>
      <c r="H2" s="21"/>
      <c r="I2" s="21" t="s">
        <v>39</v>
      </c>
      <c r="J2" s="219"/>
    </row>
    <row r="3" spans="1:10" ht="24" customHeight="1" thickBot="1">
      <c r="A3" s="217" t="s">
        <v>47</v>
      </c>
      <c r="B3" s="170" t="s">
        <v>35</v>
      </c>
      <c r="C3" s="171"/>
      <c r="D3" s="171"/>
      <c r="E3" s="171"/>
      <c r="F3" s="170" t="s">
        <v>36</v>
      </c>
      <c r="G3" s="172"/>
      <c r="H3" s="172"/>
      <c r="I3" s="172"/>
      <c r="J3" s="219"/>
    </row>
    <row r="4" spans="1:10" s="144" customFormat="1" ht="35.25" customHeight="1" thickBot="1">
      <c r="A4" s="218"/>
      <c r="B4" s="18" t="s">
        <v>40</v>
      </c>
      <c r="C4" s="19" t="str">
        <f>+'2.1.sz.mell  '!C4</f>
        <v>2018. évi eredeti előirányzat</v>
      </c>
      <c r="D4" s="130" t="str">
        <f>+'2.1.sz.mell  '!D4</f>
        <v>2018. évi módosított előirányzat</v>
      </c>
      <c r="E4" s="19"/>
      <c r="F4" s="18" t="s">
        <v>40</v>
      </c>
      <c r="G4" s="19" t="str">
        <f>+'2.1.sz.mell  '!C4</f>
        <v>2018. évi eredeti előirányzat</v>
      </c>
      <c r="H4" s="130" t="str">
        <f>+'2.1.sz.mell  '!D4</f>
        <v>2018. évi módosított előirányzat</v>
      </c>
      <c r="I4" s="160"/>
      <c r="J4" s="219"/>
    </row>
    <row r="5" spans="1:10" s="144" customFormat="1" ht="13.5" thickBot="1">
      <c r="A5" s="173" t="s">
        <v>260</v>
      </c>
      <c r="B5" s="174" t="s">
        <v>261</v>
      </c>
      <c r="C5" s="175" t="s">
        <v>262</v>
      </c>
      <c r="D5" s="175" t="s">
        <v>263</v>
      </c>
      <c r="E5" s="175"/>
      <c r="F5" s="174" t="s">
        <v>341</v>
      </c>
      <c r="G5" s="175" t="s">
        <v>342</v>
      </c>
      <c r="H5" s="175" t="s">
        <v>343</v>
      </c>
      <c r="I5" s="176"/>
      <c r="J5" s="219"/>
    </row>
    <row r="6" spans="1:10" ht="12.75" customHeight="1">
      <c r="A6" s="146" t="s">
        <v>4</v>
      </c>
      <c r="B6" s="147" t="s">
        <v>332</v>
      </c>
      <c r="C6" s="133">
        <v>3294951</v>
      </c>
      <c r="D6" s="133">
        <v>3294951</v>
      </c>
      <c r="E6" s="133"/>
      <c r="F6" s="147" t="s">
        <v>120</v>
      </c>
      <c r="G6" s="133">
        <v>4641121</v>
      </c>
      <c r="H6" s="133">
        <v>4641121</v>
      </c>
      <c r="I6" s="139"/>
      <c r="J6" s="219"/>
    </row>
    <row r="7" spans="1:10" ht="12.75">
      <c r="A7" s="148" t="s">
        <v>5</v>
      </c>
      <c r="B7" s="149" t="s">
        <v>333</v>
      </c>
      <c r="C7" s="134"/>
      <c r="D7" s="134"/>
      <c r="E7" s="134"/>
      <c r="F7" s="149" t="s">
        <v>344</v>
      </c>
      <c r="G7" s="134"/>
      <c r="H7" s="134"/>
      <c r="I7" s="140"/>
      <c r="J7" s="219"/>
    </row>
    <row r="8" spans="1:10" ht="12.75" customHeight="1">
      <c r="A8" s="148" t="s">
        <v>6</v>
      </c>
      <c r="B8" s="149" t="s">
        <v>334</v>
      </c>
      <c r="C8" s="134"/>
      <c r="D8" s="134"/>
      <c r="E8" s="134"/>
      <c r="F8" s="149" t="s">
        <v>109</v>
      </c>
      <c r="G8" s="134"/>
      <c r="H8" s="134">
        <v>491619</v>
      </c>
      <c r="I8" s="140"/>
      <c r="J8" s="219"/>
    </row>
    <row r="9" spans="1:10" ht="12.75" customHeight="1">
      <c r="A9" s="148" t="s">
        <v>7</v>
      </c>
      <c r="B9" s="149" t="s">
        <v>335</v>
      </c>
      <c r="C9" s="134"/>
      <c r="D9" s="134"/>
      <c r="E9" s="134"/>
      <c r="F9" s="149" t="s">
        <v>345</v>
      </c>
      <c r="G9" s="134"/>
      <c r="H9" s="134"/>
      <c r="I9" s="140"/>
      <c r="J9" s="219"/>
    </row>
    <row r="10" spans="1:10" ht="12.75" customHeight="1">
      <c r="A10" s="148" t="s">
        <v>8</v>
      </c>
      <c r="B10" s="149" t="s">
        <v>336</v>
      </c>
      <c r="C10" s="134"/>
      <c r="D10" s="134"/>
      <c r="E10" s="134"/>
      <c r="F10" s="149" t="s">
        <v>123</v>
      </c>
      <c r="G10" s="134"/>
      <c r="H10" s="134"/>
      <c r="I10" s="140"/>
      <c r="J10" s="219"/>
    </row>
    <row r="11" spans="1:10" ht="12.75" customHeight="1">
      <c r="A11" s="148" t="s">
        <v>9</v>
      </c>
      <c r="B11" s="149" t="s">
        <v>337</v>
      </c>
      <c r="C11" s="135"/>
      <c r="D11" s="135"/>
      <c r="E11" s="135"/>
      <c r="F11" s="191"/>
      <c r="G11" s="134"/>
      <c r="H11" s="134"/>
      <c r="I11" s="140"/>
      <c r="J11" s="219"/>
    </row>
    <row r="12" spans="1:10" ht="12.75" customHeight="1">
      <c r="A12" s="148" t="s">
        <v>10</v>
      </c>
      <c r="B12" s="6"/>
      <c r="C12" s="134"/>
      <c r="D12" s="134"/>
      <c r="E12" s="134"/>
      <c r="F12" s="191"/>
      <c r="G12" s="134"/>
      <c r="H12" s="134"/>
      <c r="I12" s="140"/>
      <c r="J12" s="219"/>
    </row>
    <row r="13" spans="1:10" ht="12.75" customHeight="1">
      <c r="A13" s="148" t="s">
        <v>11</v>
      </c>
      <c r="B13" s="6"/>
      <c r="C13" s="134"/>
      <c r="D13" s="134"/>
      <c r="E13" s="134"/>
      <c r="F13" s="192"/>
      <c r="G13" s="134"/>
      <c r="H13" s="134"/>
      <c r="I13" s="140"/>
      <c r="J13" s="219"/>
    </row>
    <row r="14" spans="1:10" ht="12.75" customHeight="1">
      <c r="A14" s="148" t="s">
        <v>12</v>
      </c>
      <c r="B14" s="189"/>
      <c r="C14" s="135"/>
      <c r="D14" s="135"/>
      <c r="E14" s="135"/>
      <c r="F14" s="191"/>
      <c r="G14" s="134"/>
      <c r="H14" s="134"/>
      <c r="I14" s="140"/>
      <c r="J14" s="219"/>
    </row>
    <row r="15" spans="1:10" ht="12.75">
      <c r="A15" s="148" t="s">
        <v>13</v>
      </c>
      <c r="B15" s="6"/>
      <c r="C15" s="135"/>
      <c r="D15" s="135"/>
      <c r="E15" s="135"/>
      <c r="F15" s="191"/>
      <c r="G15" s="134"/>
      <c r="H15" s="134"/>
      <c r="I15" s="140"/>
      <c r="J15" s="219"/>
    </row>
    <row r="16" spans="1:10" ht="12.75" customHeight="1" thickBot="1">
      <c r="A16" s="186" t="s">
        <v>14</v>
      </c>
      <c r="B16" s="190"/>
      <c r="C16" s="188"/>
      <c r="D16" s="39"/>
      <c r="E16" s="40"/>
      <c r="F16" s="187" t="s">
        <v>34</v>
      </c>
      <c r="G16" s="134"/>
      <c r="H16" s="134"/>
      <c r="I16" s="140"/>
      <c r="J16" s="219"/>
    </row>
    <row r="17" spans="1:10" ht="15.75" customHeight="1" thickBot="1">
      <c r="A17" s="151" t="s">
        <v>15</v>
      </c>
      <c r="B17" s="132" t="s">
        <v>338</v>
      </c>
      <c r="C17" s="137">
        <f>+C6+C8+C9+C11+C12+C13+C14+C15+C16</f>
        <v>3294951</v>
      </c>
      <c r="D17" s="137">
        <f>+D6+D8+D9+D11+D12+D13+D14+D15+D16</f>
        <v>3294951</v>
      </c>
      <c r="E17" s="137"/>
      <c r="F17" s="132" t="s">
        <v>346</v>
      </c>
      <c r="G17" s="137">
        <f>+G6+G8+G10+G11+G12+G13+G14+G15+G16</f>
        <v>4641121</v>
      </c>
      <c r="H17" s="137">
        <f>+H6+H8+H10+H11+H12+H13+H14+H15+H16</f>
        <v>5132740</v>
      </c>
      <c r="I17" s="169"/>
      <c r="J17" s="219"/>
    </row>
    <row r="18" spans="1:10" ht="12.75" customHeight="1">
      <c r="A18" s="146" t="s">
        <v>16</v>
      </c>
      <c r="B18" s="178" t="s">
        <v>141</v>
      </c>
      <c r="C18" s="185">
        <f>+C19+C20+C21+C22+C23</f>
        <v>1346170</v>
      </c>
      <c r="D18" s="185">
        <f>+D19+D20+D21+D22+D23</f>
        <v>1837789</v>
      </c>
      <c r="E18" s="185"/>
      <c r="F18" s="154" t="s">
        <v>113</v>
      </c>
      <c r="G18" s="36"/>
      <c r="H18" s="36"/>
      <c r="I18" s="164"/>
      <c r="J18" s="219"/>
    </row>
    <row r="19" spans="1:10" ht="12.75" customHeight="1">
      <c r="A19" s="148" t="s">
        <v>17</v>
      </c>
      <c r="B19" s="179" t="s">
        <v>130</v>
      </c>
      <c r="C19" s="131">
        <v>1346170</v>
      </c>
      <c r="D19" s="131">
        <v>1837789</v>
      </c>
      <c r="E19" s="131"/>
      <c r="F19" s="154" t="s">
        <v>116</v>
      </c>
      <c r="G19" s="131"/>
      <c r="H19" s="131"/>
      <c r="I19" s="165"/>
      <c r="J19" s="219"/>
    </row>
    <row r="20" spans="1:10" ht="12.75" customHeight="1">
      <c r="A20" s="146" t="s">
        <v>18</v>
      </c>
      <c r="B20" s="179" t="s">
        <v>131</v>
      </c>
      <c r="C20" s="131"/>
      <c r="D20" s="131"/>
      <c r="E20" s="131"/>
      <c r="F20" s="154" t="s">
        <v>87</v>
      </c>
      <c r="G20" s="131"/>
      <c r="H20" s="131"/>
      <c r="I20" s="165"/>
      <c r="J20" s="219"/>
    </row>
    <row r="21" spans="1:10" ht="12.75" customHeight="1">
      <c r="A21" s="148" t="s">
        <v>19</v>
      </c>
      <c r="B21" s="179" t="s">
        <v>132</v>
      </c>
      <c r="C21" s="131"/>
      <c r="D21" s="131"/>
      <c r="E21" s="131"/>
      <c r="F21" s="154" t="s">
        <v>88</v>
      </c>
      <c r="G21" s="131"/>
      <c r="H21" s="131"/>
      <c r="I21" s="165"/>
      <c r="J21" s="219"/>
    </row>
    <row r="22" spans="1:10" ht="12.75" customHeight="1">
      <c r="A22" s="146" t="s">
        <v>20</v>
      </c>
      <c r="B22" s="179" t="s">
        <v>133</v>
      </c>
      <c r="C22" s="131"/>
      <c r="D22" s="131"/>
      <c r="E22" s="131"/>
      <c r="F22" s="153" t="s">
        <v>127</v>
      </c>
      <c r="G22" s="131"/>
      <c r="H22" s="131"/>
      <c r="I22" s="165"/>
      <c r="J22" s="219"/>
    </row>
    <row r="23" spans="1:10" ht="12.75" customHeight="1">
      <c r="A23" s="148" t="s">
        <v>21</v>
      </c>
      <c r="B23" s="180" t="s">
        <v>134</v>
      </c>
      <c r="C23" s="131"/>
      <c r="D23" s="131"/>
      <c r="E23" s="131"/>
      <c r="F23" s="154" t="s">
        <v>117</v>
      </c>
      <c r="G23" s="131"/>
      <c r="H23" s="131"/>
      <c r="I23" s="165"/>
      <c r="J23" s="219"/>
    </row>
    <row r="24" spans="1:10" ht="12.75" customHeight="1">
      <c r="A24" s="146" t="s">
        <v>22</v>
      </c>
      <c r="B24" s="181" t="s">
        <v>135</v>
      </c>
      <c r="C24" s="156">
        <f>+C25+C26+C27+C28+C29</f>
        <v>0</v>
      </c>
      <c r="D24" s="156">
        <f>+D25+D26+D27+D28+D29</f>
        <v>0</v>
      </c>
      <c r="E24" s="156"/>
      <c r="F24" s="182" t="s">
        <v>115</v>
      </c>
      <c r="G24" s="131"/>
      <c r="H24" s="131"/>
      <c r="I24" s="165"/>
      <c r="J24" s="219"/>
    </row>
    <row r="25" spans="1:10" ht="12.75" customHeight="1">
      <c r="A25" s="148" t="s">
        <v>23</v>
      </c>
      <c r="B25" s="180" t="s">
        <v>136</v>
      </c>
      <c r="C25" s="131"/>
      <c r="D25" s="131"/>
      <c r="E25" s="131"/>
      <c r="F25" s="182" t="s">
        <v>347</v>
      </c>
      <c r="G25" s="131"/>
      <c r="H25" s="131"/>
      <c r="I25" s="165"/>
      <c r="J25" s="219"/>
    </row>
    <row r="26" spans="1:10" ht="12.75" customHeight="1">
      <c r="A26" s="146" t="s">
        <v>24</v>
      </c>
      <c r="B26" s="180" t="s">
        <v>137</v>
      </c>
      <c r="C26" s="131"/>
      <c r="D26" s="131"/>
      <c r="E26" s="131"/>
      <c r="F26" s="177"/>
      <c r="G26" s="131"/>
      <c r="H26" s="131"/>
      <c r="I26" s="165"/>
      <c r="J26" s="219"/>
    </row>
    <row r="27" spans="1:10" ht="12.75" customHeight="1">
      <c r="A27" s="148" t="s">
        <v>25</v>
      </c>
      <c r="B27" s="179" t="s">
        <v>138</v>
      </c>
      <c r="C27" s="131"/>
      <c r="D27" s="131"/>
      <c r="E27" s="131"/>
      <c r="F27" s="166"/>
      <c r="G27" s="131"/>
      <c r="H27" s="131"/>
      <c r="I27" s="165"/>
      <c r="J27" s="219"/>
    </row>
    <row r="28" spans="1:10" ht="12.75" customHeight="1">
      <c r="A28" s="146" t="s">
        <v>26</v>
      </c>
      <c r="B28" s="183" t="s">
        <v>139</v>
      </c>
      <c r="C28" s="131"/>
      <c r="D28" s="131"/>
      <c r="E28" s="131"/>
      <c r="F28" s="6"/>
      <c r="G28" s="131"/>
      <c r="H28" s="131"/>
      <c r="I28" s="165"/>
      <c r="J28" s="219"/>
    </row>
    <row r="29" spans="1:10" ht="12.75" customHeight="1" thickBot="1">
      <c r="A29" s="148" t="s">
        <v>27</v>
      </c>
      <c r="B29" s="184" t="s">
        <v>140</v>
      </c>
      <c r="C29" s="131"/>
      <c r="D29" s="131"/>
      <c r="E29" s="131"/>
      <c r="F29" s="166"/>
      <c r="G29" s="131"/>
      <c r="H29" s="131"/>
      <c r="I29" s="165"/>
      <c r="J29" s="219"/>
    </row>
    <row r="30" spans="1:10" ht="16.5" customHeight="1" thickBot="1">
      <c r="A30" s="151" t="s">
        <v>28</v>
      </c>
      <c r="B30" s="132" t="s">
        <v>339</v>
      </c>
      <c r="C30" s="137">
        <f>+C18+C24</f>
        <v>1346170</v>
      </c>
      <c r="D30" s="137">
        <f>+D18+D24</f>
        <v>1837789</v>
      </c>
      <c r="E30" s="137"/>
      <c r="F30" s="132" t="s">
        <v>349</v>
      </c>
      <c r="G30" s="137">
        <f>SUM(G18:G29)</f>
        <v>0</v>
      </c>
      <c r="H30" s="137">
        <f>SUM(H18:H29)</f>
        <v>0</v>
      </c>
      <c r="I30" s="169"/>
      <c r="J30" s="219"/>
    </row>
    <row r="31" spans="1:10" ht="16.5" customHeight="1" thickBot="1">
      <c r="A31" s="151" t="s">
        <v>29</v>
      </c>
      <c r="B31" s="157" t="s">
        <v>340</v>
      </c>
      <c r="C31" s="34">
        <f>+C17+C30</f>
        <v>4641121</v>
      </c>
      <c r="D31" s="34">
        <f>+D17+D30</f>
        <v>5132740</v>
      </c>
      <c r="E31" s="158"/>
      <c r="F31" s="157" t="s">
        <v>348</v>
      </c>
      <c r="G31" s="34">
        <f>+G17+G30</f>
        <v>4641121</v>
      </c>
      <c r="H31" s="34">
        <f>+H17+H30</f>
        <v>5132740</v>
      </c>
      <c r="I31" s="35"/>
      <c r="J31" s="219"/>
    </row>
    <row r="32" spans="1:10" ht="16.5" customHeight="1" thickBot="1">
      <c r="A32" s="151" t="s">
        <v>30</v>
      </c>
      <c r="B32" s="157" t="s">
        <v>91</v>
      </c>
      <c r="C32" s="34">
        <f>IF(C17-G17&lt;0,G17-C17,"-")</f>
        <v>1346170</v>
      </c>
      <c r="D32" s="34">
        <f>IF(D17-H17&lt;0,H17-D17,"-")</f>
        <v>1837789</v>
      </c>
      <c r="E32" s="158"/>
      <c r="F32" s="157" t="s">
        <v>92</v>
      </c>
      <c r="G32" s="34" t="str">
        <f>IF(C17-G17&gt;0,C17-G17,"-")</f>
        <v>-</v>
      </c>
      <c r="H32" s="34" t="str">
        <f>IF(D17-H17&gt;0,D17-H17,"-")</f>
        <v>-</v>
      </c>
      <c r="I32" s="35"/>
      <c r="J32" s="219"/>
    </row>
    <row r="33" spans="1:10" ht="16.5" customHeight="1" thickBot="1">
      <c r="A33" s="151" t="s">
        <v>31</v>
      </c>
      <c r="B33" s="157" t="s">
        <v>128</v>
      </c>
      <c r="C33" s="34" t="str">
        <f>IF(C26-G26&lt;0,G26-C26,"-")</f>
        <v>-</v>
      </c>
      <c r="D33" s="34" t="str">
        <f>IF(D26-H26&lt;0,H26-D26,"-")</f>
        <v>-</v>
      </c>
      <c r="E33" s="158" t="str">
        <f>IF(E26-I26&lt;0,I26-E26,"-")</f>
        <v>-</v>
      </c>
      <c r="F33" s="157" t="s">
        <v>129</v>
      </c>
      <c r="G33" s="34" t="str">
        <f>IF(C26-G26&gt;0,C26-G26,"-")</f>
        <v>-</v>
      </c>
      <c r="H33" s="34" t="str">
        <f>IF(D26-H26&gt;0,D26-H26,"-")</f>
        <v>-</v>
      </c>
      <c r="I33" s="35" t="str">
        <f>IF(E26-I26&gt;0,E26-I26,"-")</f>
        <v>-</v>
      </c>
      <c r="J33" s="219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view="pageBreakPreview" zoomScale="115" zoomScaleSheetLayoutView="115" workbookViewId="0" topLeftCell="A13">
      <selection activeCell="H27" sqref="H27"/>
    </sheetView>
  </sheetViews>
  <sheetFormatPr defaultColWidth="9.00390625" defaultRowHeight="12.75"/>
  <cols>
    <col min="1" max="1" width="46.375" style="41" customWidth="1"/>
    <col min="2" max="2" width="13.875" style="41" customWidth="1"/>
    <col min="3" max="3" width="66.125" style="41" customWidth="1"/>
    <col min="4" max="5" width="13.875" style="41" customWidth="1"/>
    <col min="6" max="16384" width="9.375" style="41" customWidth="1"/>
  </cols>
  <sheetData>
    <row r="1" spans="1:5" ht="18.75">
      <c r="A1" s="193" t="s">
        <v>82</v>
      </c>
      <c r="E1" s="199" t="s">
        <v>86</v>
      </c>
    </row>
    <row r="3" spans="1:5" ht="12.75">
      <c r="A3" s="194"/>
      <c r="B3" s="200"/>
      <c r="C3" s="194"/>
      <c r="D3" s="201"/>
      <c r="E3" s="200"/>
    </row>
    <row r="4" spans="1:5" ht="15.75">
      <c r="A4" s="168" t="str">
        <f>+ÖSSZEFÜGGÉSEK!A4</f>
        <v>2014. évi eredeti előirányzat BEVÉTELEK</v>
      </c>
      <c r="B4" s="202"/>
      <c r="C4" s="195"/>
      <c r="D4" s="201"/>
      <c r="E4" s="200"/>
    </row>
    <row r="5" spans="1:5" ht="12.75">
      <c r="A5" s="194"/>
      <c r="B5" s="200"/>
      <c r="C5" s="194"/>
      <c r="D5" s="201"/>
      <c r="E5" s="200"/>
    </row>
    <row r="6" spans="1:5" ht="12.75">
      <c r="A6" s="194" t="s">
        <v>354</v>
      </c>
      <c r="B6" s="200">
        <f>+'1.sz.mell.'!C61</f>
        <v>38417478</v>
      </c>
      <c r="C6" s="194" t="s">
        <v>355</v>
      </c>
      <c r="D6" s="201">
        <f>+'2.1.sz.mell  '!C18+'2.2.sz.mell  '!C17</f>
        <v>38417478</v>
      </c>
      <c r="E6" s="200">
        <f>+B6-D6</f>
        <v>0</v>
      </c>
    </row>
    <row r="7" spans="1:5" ht="12.75">
      <c r="A7" s="194" t="s">
        <v>356</v>
      </c>
      <c r="B7" s="200">
        <f>+'1.sz.mell.'!C84</f>
        <v>8993789</v>
      </c>
      <c r="C7" s="194" t="s">
        <v>357</v>
      </c>
      <c r="D7" s="201">
        <f>+'2.1.sz.mell  '!C27+'2.2.sz.mell  '!C30</f>
        <v>8993789</v>
      </c>
      <c r="E7" s="200">
        <f>+B7-D7</f>
        <v>0</v>
      </c>
    </row>
    <row r="8" spans="1:5" ht="12.75">
      <c r="A8" s="194" t="s">
        <v>358</v>
      </c>
      <c r="B8" s="200">
        <f>+'1.sz.mell.'!C85</f>
        <v>47411267</v>
      </c>
      <c r="C8" s="194" t="s">
        <v>359</v>
      </c>
      <c r="D8" s="201">
        <f>+'2.1.sz.mell  '!C28+'2.2.sz.mell  '!C31</f>
        <v>47411267</v>
      </c>
      <c r="E8" s="200">
        <f>+B8-D8</f>
        <v>0</v>
      </c>
    </row>
    <row r="9" spans="1:5" ht="12.75">
      <c r="A9" s="194"/>
      <c r="B9" s="200"/>
      <c r="C9" s="194"/>
      <c r="D9" s="201"/>
      <c r="E9" s="200"/>
    </row>
    <row r="10" spans="1:5" ht="15.75">
      <c r="A10" s="168" t="str">
        <f>+ÖSSZEFÜGGÉSEK!A10</f>
        <v>2014. évi módosított előirányzat BEVÉTELEK</v>
      </c>
      <c r="B10" s="202"/>
      <c r="C10" s="195"/>
      <c r="D10" s="201"/>
      <c r="E10" s="200"/>
    </row>
    <row r="11" spans="1:5" ht="12.75">
      <c r="A11" s="194"/>
      <c r="B11" s="200"/>
      <c r="C11" s="194"/>
      <c r="D11" s="201"/>
      <c r="E11" s="200"/>
    </row>
    <row r="12" spans="1:5" ht="12.75">
      <c r="A12" s="194" t="s">
        <v>360</v>
      </c>
      <c r="B12" s="200">
        <f>+'1.sz.mell.'!D61</f>
        <v>38841498</v>
      </c>
      <c r="C12" s="194" t="s">
        <v>366</v>
      </c>
      <c r="D12" s="201">
        <f>+'2.1.sz.mell  '!D18+'2.2.sz.mell  '!D17</f>
        <v>38841498</v>
      </c>
      <c r="E12" s="200">
        <f>+B12-D12</f>
        <v>0</v>
      </c>
    </row>
    <row r="13" spans="1:5" ht="12.75">
      <c r="A13" s="194" t="s">
        <v>361</v>
      </c>
      <c r="B13" s="200">
        <f>+'1.sz.mell.'!D84</f>
        <v>8997819</v>
      </c>
      <c r="C13" s="194" t="s">
        <v>367</v>
      </c>
      <c r="D13" s="201">
        <f>+'2.1.sz.mell  '!D27+'2.2.sz.mell  '!D30</f>
        <v>8997819</v>
      </c>
      <c r="E13" s="200">
        <f>+B13-D13</f>
        <v>0</v>
      </c>
    </row>
    <row r="14" spans="1:5" ht="12.75">
      <c r="A14" s="194" t="s">
        <v>362</v>
      </c>
      <c r="B14" s="200">
        <f>+'1.sz.mell.'!D85</f>
        <v>47839317</v>
      </c>
      <c r="C14" s="194" t="s">
        <v>368</v>
      </c>
      <c r="D14" s="201">
        <f>+'2.1.sz.mell  '!D28+'2.2.sz.mell  '!D31</f>
        <v>47839317</v>
      </c>
      <c r="E14" s="200">
        <f>+B14-D14</f>
        <v>0</v>
      </c>
    </row>
    <row r="15" spans="1:5" ht="12.75">
      <c r="A15" s="194"/>
      <c r="B15" s="200"/>
      <c r="C15" s="194"/>
      <c r="D15" s="201"/>
      <c r="E15" s="200"/>
    </row>
    <row r="16" spans="1:5" ht="14.25">
      <c r="A16" s="203" t="str">
        <f>+ÖSSZEFÜGGÉSEK!A16</f>
        <v>2014. évi teljesítés BEVÉTELEK</v>
      </c>
      <c r="B16" s="167"/>
      <c r="C16" s="195"/>
      <c r="D16" s="201"/>
      <c r="E16" s="200"/>
    </row>
    <row r="17" spans="1:5" ht="12.75">
      <c r="A17" s="194"/>
      <c r="B17" s="200"/>
      <c r="C17" s="194"/>
      <c r="D17" s="201"/>
      <c r="E17" s="200"/>
    </row>
    <row r="18" spans="1:5" ht="12.75">
      <c r="A18" s="194" t="s">
        <v>363</v>
      </c>
      <c r="B18" s="200">
        <f>+'1.sz.mell.'!E61</f>
        <v>0</v>
      </c>
      <c r="C18" s="194" t="s">
        <v>369</v>
      </c>
      <c r="D18" s="201">
        <f>+'2.1.sz.mell  '!E18+'2.2.sz.mell  '!E17</f>
        <v>0</v>
      </c>
      <c r="E18" s="200">
        <f>+B18-D18</f>
        <v>0</v>
      </c>
    </row>
    <row r="19" spans="1:5" ht="12.75">
      <c r="A19" s="194" t="s">
        <v>364</v>
      </c>
      <c r="B19" s="200">
        <f>+'1.sz.mell.'!E84</f>
        <v>0</v>
      </c>
      <c r="C19" s="194" t="s">
        <v>370</v>
      </c>
      <c r="D19" s="201">
        <f>+'2.1.sz.mell  '!E27+'2.2.sz.mell  '!E30</f>
        <v>0</v>
      </c>
      <c r="E19" s="200">
        <f>+B19-D19</f>
        <v>0</v>
      </c>
    </row>
    <row r="20" spans="1:5" ht="12.75">
      <c r="A20" s="194" t="s">
        <v>365</v>
      </c>
      <c r="B20" s="200">
        <f>+'1.sz.mell.'!E85</f>
        <v>0</v>
      </c>
      <c r="C20" s="194" t="s">
        <v>371</v>
      </c>
      <c r="D20" s="201">
        <f>+'2.1.sz.mell  '!E28+'2.2.sz.mell  '!E31</f>
        <v>0</v>
      </c>
      <c r="E20" s="200">
        <f>+B20-D20</f>
        <v>0</v>
      </c>
    </row>
    <row r="21" spans="1:5" ht="12.75">
      <c r="A21" s="194"/>
      <c r="B21" s="200"/>
      <c r="C21" s="194"/>
      <c r="D21" s="201"/>
      <c r="E21" s="200"/>
    </row>
    <row r="22" spans="1:5" ht="15.75">
      <c r="A22" s="168" t="str">
        <f>+ÖSSZEFÜGGÉSEK!A22</f>
        <v>2014. évi eredeti előirányzat KIADÁSOK</v>
      </c>
      <c r="B22" s="202"/>
      <c r="C22" s="195"/>
      <c r="D22" s="201"/>
      <c r="E22" s="200"/>
    </row>
    <row r="23" spans="1:5" ht="12.75">
      <c r="A23" s="194"/>
      <c r="B23" s="200"/>
      <c r="C23" s="194"/>
      <c r="D23" s="201"/>
      <c r="E23" s="200"/>
    </row>
    <row r="24" spans="1:5" ht="12.75">
      <c r="A24" s="194" t="s">
        <v>372</v>
      </c>
      <c r="B24" s="200">
        <f>+'1.sz.mell.'!C125</f>
        <v>46852200</v>
      </c>
      <c r="C24" s="194" t="s">
        <v>378</v>
      </c>
      <c r="D24" s="201">
        <f>+'2.1.sz.mell  '!G18+'2.2.sz.mell  '!G17</f>
        <v>46852200</v>
      </c>
      <c r="E24" s="200">
        <f>+B24-D24</f>
        <v>0</v>
      </c>
    </row>
    <row r="25" spans="1:5" ht="12.75">
      <c r="A25" s="194" t="s">
        <v>351</v>
      </c>
      <c r="B25" s="200">
        <f>+'1.sz.mell.'!C145</f>
        <v>559067</v>
      </c>
      <c r="C25" s="194" t="s">
        <v>379</v>
      </c>
      <c r="D25" s="201">
        <f>+'2.1.sz.mell  '!G27+'2.2.sz.mell  '!G30</f>
        <v>559067</v>
      </c>
      <c r="E25" s="200">
        <f>+B25-D25</f>
        <v>0</v>
      </c>
    </row>
    <row r="26" spans="1:5" ht="12.75">
      <c r="A26" s="194" t="s">
        <v>373</v>
      </c>
      <c r="B26" s="200">
        <f>+'1.sz.mell.'!C146</f>
        <v>47411267</v>
      </c>
      <c r="C26" s="194" t="s">
        <v>380</v>
      </c>
      <c r="D26" s="201">
        <f>+'2.1.sz.mell  '!G28+'2.2.sz.mell  '!G31</f>
        <v>47411267</v>
      </c>
      <c r="E26" s="200">
        <f>+B26-D26</f>
        <v>0</v>
      </c>
    </row>
    <row r="27" spans="1:5" ht="12.75">
      <c r="A27" s="194"/>
      <c r="B27" s="200"/>
      <c r="C27" s="194"/>
      <c r="D27" s="201"/>
      <c r="E27" s="200"/>
    </row>
    <row r="28" spans="1:5" ht="15.75">
      <c r="A28" s="168" t="str">
        <f>+ÖSSZEFÜGGÉSEK!A28</f>
        <v>2014. évi módosított előirányzat KIADÁSOK</v>
      </c>
      <c r="B28" s="202"/>
      <c r="C28" s="195"/>
      <c r="D28" s="201"/>
      <c r="E28" s="200"/>
    </row>
    <row r="29" spans="1:5" ht="12.75">
      <c r="A29" s="194"/>
      <c r="B29" s="200"/>
      <c r="C29" s="194"/>
      <c r="D29" s="201"/>
      <c r="E29" s="200"/>
    </row>
    <row r="30" spans="1:5" ht="12.75">
      <c r="A30" s="194" t="s">
        <v>374</v>
      </c>
      <c r="B30" s="200">
        <f>+'1.sz.mell.'!D125</f>
        <v>47280250</v>
      </c>
      <c r="C30" s="194" t="s">
        <v>385</v>
      </c>
      <c r="D30" s="201">
        <f>+'2.1.sz.mell  '!H18+'2.2.sz.mell  '!H17</f>
        <v>47280250</v>
      </c>
      <c r="E30" s="200">
        <f>+B30-D30</f>
        <v>0</v>
      </c>
    </row>
    <row r="31" spans="1:5" ht="12.75">
      <c r="A31" s="194" t="s">
        <v>352</v>
      </c>
      <c r="B31" s="200">
        <f>+'1.sz.mell.'!D145</f>
        <v>559067</v>
      </c>
      <c r="C31" s="194" t="s">
        <v>382</v>
      </c>
      <c r="D31" s="201">
        <f>+'2.1.sz.mell  '!H27+'2.2.sz.mell  '!H30</f>
        <v>559067</v>
      </c>
      <c r="E31" s="200">
        <f>+B31-D31</f>
        <v>0</v>
      </c>
    </row>
    <row r="32" spans="1:5" ht="12.75">
      <c r="A32" s="194" t="s">
        <v>375</v>
      </c>
      <c r="B32" s="200">
        <f>+'1.sz.mell.'!D146</f>
        <v>47839317</v>
      </c>
      <c r="C32" s="194" t="s">
        <v>381</v>
      </c>
      <c r="D32" s="201">
        <f>+'2.1.sz.mell  '!H28+'2.2.sz.mell  '!H31</f>
        <v>47839317</v>
      </c>
      <c r="E32" s="200">
        <f>+B32-D32</f>
        <v>0</v>
      </c>
    </row>
    <row r="33" spans="1:5" ht="12.75">
      <c r="A33" s="194"/>
      <c r="B33" s="200"/>
      <c r="C33" s="194"/>
      <c r="D33" s="201"/>
      <c r="E33" s="200"/>
    </row>
    <row r="34" spans="1:5" ht="15.75">
      <c r="A34" s="198" t="str">
        <f>+ÖSSZEFÜGGÉSEK!A34</f>
        <v>2014. évi teljesítés KIADÁSOK</v>
      </c>
      <c r="B34" s="202"/>
      <c r="C34" s="195"/>
      <c r="D34" s="201"/>
      <c r="E34" s="200"/>
    </row>
    <row r="35" spans="1:5" ht="12.75">
      <c r="A35" s="194"/>
      <c r="B35" s="200"/>
      <c r="C35" s="194"/>
      <c r="D35" s="201"/>
      <c r="E35" s="200"/>
    </row>
    <row r="36" spans="1:5" ht="12.75">
      <c r="A36" s="194" t="s">
        <v>376</v>
      </c>
      <c r="B36" s="200">
        <f>+'1.sz.mell.'!E125</f>
        <v>0</v>
      </c>
      <c r="C36" s="194" t="s">
        <v>386</v>
      </c>
      <c r="D36" s="201">
        <f>+'2.1.sz.mell  '!I18+'2.2.sz.mell  '!I17</f>
        <v>0</v>
      </c>
      <c r="E36" s="200">
        <f>+B36-D36</f>
        <v>0</v>
      </c>
    </row>
    <row r="37" spans="1:5" ht="12.75">
      <c r="A37" s="194" t="s">
        <v>353</v>
      </c>
      <c r="B37" s="200">
        <f>+'1.sz.mell.'!E145</f>
        <v>0</v>
      </c>
      <c r="C37" s="194" t="s">
        <v>384</v>
      </c>
      <c r="D37" s="201">
        <f>+'2.1.sz.mell  '!I27+'2.2.sz.mell  '!I30</f>
        <v>0</v>
      </c>
      <c r="E37" s="200">
        <f>+B37-D37</f>
        <v>0</v>
      </c>
    </row>
    <row r="38" spans="1:5" ht="12.75">
      <c r="A38" s="194" t="s">
        <v>377</v>
      </c>
      <c r="B38" s="200">
        <f>+'1.sz.mell.'!E146</f>
        <v>0</v>
      </c>
      <c r="C38" s="194" t="s">
        <v>383</v>
      </c>
      <c r="D38" s="201">
        <f>+'2.1.sz.mell  '!I28+'2.2.sz.mell  '!I31</f>
        <v>0</v>
      </c>
      <c r="E38" s="200">
        <f>+B38-D38</f>
        <v>0</v>
      </c>
    </row>
  </sheetData>
  <sheetProtection sheet="1" objects="1" scenarios="1"/>
  <conditionalFormatting sqref="E3:E38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221" t="s">
        <v>0</v>
      </c>
      <c r="B1" s="221"/>
      <c r="C1" s="221"/>
      <c r="D1" s="221"/>
      <c r="E1" s="221"/>
      <c r="F1" s="221"/>
      <c r="G1" s="221"/>
      <c r="H1" s="222" t="str">
        <f>+CONCATENATE("3. melléklet a ……/",LEFT('[1]ÖSSZEFÜGGÉSEK'!A4,4)+1,". (……) önkormányzati rendelethez")</f>
        <v>3. melléklet a ……/2015. (……) önkormányzati rendelethez</v>
      </c>
    </row>
    <row r="2" spans="1:8" ht="22.5" customHeight="1" thickBot="1">
      <c r="A2" s="17"/>
      <c r="B2" s="7"/>
      <c r="C2" s="7"/>
      <c r="D2" s="7"/>
      <c r="E2" s="7"/>
      <c r="F2" s="220" t="s">
        <v>39</v>
      </c>
      <c r="G2" s="220"/>
      <c r="H2" s="222"/>
    </row>
    <row r="3" spans="1:8" s="5" customFormat="1" ht="50.25" customHeight="1" thickBot="1">
      <c r="A3" s="18" t="s">
        <v>43</v>
      </c>
      <c r="B3" s="19" t="s">
        <v>44</v>
      </c>
      <c r="C3" s="19" t="s">
        <v>45</v>
      </c>
      <c r="D3" s="19" t="s">
        <v>398</v>
      </c>
      <c r="E3" s="19" t="s">
        <v>399</v>
      </c>
      <c r="F3" s="38" t="s">
        <v>400</v>
      </c>
      <c r="G3" s="37" t="s">
        <v>401</v>
      </c>
      <c r="H3" s="222"/>
    </row>
    <row r="4" spans="1:8" s="7" customFormat="1" ht="12" customHeight="1" thickBot="1">
      <c r="A4" s="161" t="s">
        <v>260</v>
      </c>
      <c r="B4" s="162" t="s">
        <v>261</v>
      </c>
      <c r="C4" s="162" t="s">
        <v>262</v>
      </c>
      <c r="D4" s="162" t="s">
        <v>263</v>
      </c>
      <c r="E4" s="162" t="s">
        <v>264</v>
      </c>
      <c r="F4" s="27" t="s">
        <v>341</v>
      </c>
      <c r="G4" s="163" t="s">
        <v>387</v>
      </c>
      <c r="H4" s="222"/>
    </row>
    <row r="5" spans="1:8" ht="22.5" customHeight="1">
      <c r="A5" s="6" t="s">
        <v>395</v>
      </c>
      <c r="B5" s="1">
        <v>3641789</v>
      </c>
      <c r="C5" s="8"/>
      <c r="D5" s="1">
        <v>0</v>
      </c>
      <c r="E5" s="1">
        <v>3641789</v>
      </c>
      <c r="F5" s="28">
        <v>0</v>
      </c>
      <c r="G5" s="29">
        <f>+D5+F5</f>
        <v>0</v>
      </c>
      <c r="H5" s="222"/>
    </row>
    <row r="6" spans="1:8" ht="27.75" customHeight="1">
      <c r="A6" s="6" t="s">
        <v>396</v>
      </c>
      <c r="B6" s="1">
        <v>318000</v>
      </c>
      <c r="C6" s="8"/>
      <c r="D6" s="1"/>
      <c r="E6" s="1">
        <v>318000</v>
      </c>
      <c r="F6" s="28"/>
      <c r="G6" s="29">
        <v>318000</v>
      </c>
      <c r="H6" s="222"/>
    </row>
    <row r="7" spans="1:8" ht="15.75" customHeight="1">
      <c r="A7" s="6" t="s">
        <v>397</v>
      </c>
      <c r="B7" s="1">
        <v>681332</v>
      </c>
      <c r="C7" s="8"/>
      <c r="D7" s="1"/>
      <c r="E7" s="1">
        <v>681332</v>
      </c>
      <c r="F7" s="28"/>
      <c r="G7" s="29">
        <v>222980</v>
      </c>
      <c r="H7" s="222"/>
    </row>
    <row r="8" spans="1:8" ht="15.75" customHeight="1">
      <c r="A8" s="205"/>
      <c r="B8" s="1"/>
      <c r="C8" s="8"/>
      <c r="D8" s="1"/>
      <c r="E8" s="1"/>
      <c r="F8" s="28"/>
      <c r="G8" s="29"/>
      <c r="H8" s="222"/>
    </row>
    <row r="9" spans="1:8" ht="15.75" customHeight="1">
      <c r="A9" s="6"/>
      <c r="B9" s="1"/>
      <c r="C9" s="8"/>
      <c r="D9" s="1"/>
      <c r="E9" s="1"/>
      <c r="F9" s="28"/>
      <c r="G9" s="29"/>
      <c r="H9" s="222"/>
    </row>
    <row r="10" spans="1:8" ht="15.75" customHeight="1">
      <c r="A10" s="205"/>
      <c r="B10" s="1"/>
      <c r="C10" s="8"/>
      <c r="D10" s="1"/>
      <c r="E10" s="1"/>
      <c r="F10" s="28"/>
      <c r="G10" s="29"/>
      <c r="H10" s="222"/>
    </row>
    <row r="11" spans="1:8" ht="15.75" customHeight="1">
      <c r="A11" s="6"/>
      <c r="B11" s="1"/>
      <c r="C11" s="8"/>
      <c r="D11" s="1"/>
      <c r="E11" s="1"/>
      <c r="F11" s="28"/>
      <c r="G11" s="29"/>
      <c r="H11" s="222"/>
    </row>
    <row r="12" spans="1:8" ht="15.75" customHeight="1">
      <c r="A12" s="6"/>
      <c r="B12" s="1"/>
      <c r="C12" s="8"/>
      <c r="D12" s="1"/>
      <c r="E12" s="1"/>
      <c r="F12" s="28"/>
      <c r="G12" s="29">
        <f aca="true" t="shared" si="0" ref="G12:G23">+D12+F12</f>
        <v>0</v>
      </c>
      <c r="H12" s="222"/>
    </row>
    <row r="13" spans="1:8" ht="15.75" customHeight="1">
      <c r="A13" s="6"/>
      <c r="B13" s="1"/>
      <c r="C13" s="8"/>
      <c r="D13" s="1"/>
      <c r="E13" s="1"/>
      <c r="F13" s="28"/>
      <c r="G13" s="29">
        <f t="shared" si="0"/>
        <v>0</v>
      </c>
      <c r="H13" s="222"/>
    </row>
    <row r="14" spans="1:8" ht="15.75" customHeight="1">
      <c r="A14" s="6"/>
      <c r="B14" s="1"/>
      <c r="C14" s="8"/>
      <c r="D14" s="1"/>
      <c r="E14" s="1"/>
      <c r="F14" s="28"/>
      <c r="G14" s="29">
        <f t="shared" si="0"/>
        <v>0</v>
      </c>
      <c r="H14" s="222"/>
    </row>
    <row r="15" spans="1:8" ht="15.75" customHeight="1">
      <c r="A15" s="6"/>
      <c r="B15" s="1"/>
      <c r="C15" s="8"/>
      <c r="D15" s="1"/>
      <c r="E15" s="1"/>
      <c r="F15" s="28"/>
      <c r="G15" s="29">
        <f t="shared" si="0"/>
        <v>0</v>
      </c>
      <c r="H15" s="222"/>
    </row>
    <row r="16" spans="1:8" ht="15.75" customHeight="1">
      <c r="A16" s="6"/>
      <c r="B16" s="1"/>
      <c r="C16" s="8"/>
      <c r="D16" s="1"/>
      <c r="E16" s="1"/>
      <c r="F16" s="28"/>
      <c r="G16" s="29">
        <f t="shared" si="0"/>
        <v>0</v>
      </c>
      <c r="H16" s="222"/>
    </row>
    <row r="17" spans="1:8" ht="15.75" customHeight="1">
      <c r="A17" s="6"/>
      <c r="B17" s="1"/>
      <c r="C17" s="8"/>
      <c r="D17" s="1"/>
      <c r="E17" s="1"/>
      <c r="F17" s="28"/>
      <c r="G17" s="29">
        <f t="shared" si="0"/>
        <v>0</v>
      </c>
      <c r="H17" s="222"/>
    </row>
    <row r="18" spans="1:8" ht="15.75" customHeight="1">
      <c r="A18" s="6"/>
      <c r="B18" s="1"/>
      <c r="C18" s="8"/>
      <c r="D18" s="1"/>
      <c r="E18" s="1"/>
      <c r="F18" s="28"/>
      <c r="G18" s="29">
        <f t="shared" si="0"/>
        <v>0</v>
      </c>
      <c r="H18" s="222"/>
    </row>
    <row r="19" spans="1:8" ht="15.75" customHeight="1">
      <c r="A19" s="6"/>
      <c r="B19" s="1"/>
      <c r="C19" s="8"/>
      <c r="D19" s="1"/>
      <c r="E19" s="1"/>
      <c r="F19" s="28"/>
      <c r="G19" s="29">
        <f t="shared" si="0"/>
        <v>0</v>
      </c>
      <c r="H19" s="222"/>
    </row>
    <row r="20" spans="1:8" ht="15.75" customHeight="1">
      <c r="A20" s="6"/>
      <c r="B20" s="1"/>
      <c r="C20" s="8"/>
      <c r="D20" s="1"/>
      <c r="E20" s="1"/>
      <c r="F20" s="28"/>
      <c r="G20" s="29">
        <f t="shared" si="0"/>
        <v>0</v>
      </c>
      <c r="H20" s="222"/>
    </row>
    <row r="21" spans="1:8" ht="15.75" customHeight="1">
      <c r="A21" s="6"/>
      <c r="B21" s="1"/>
      <c r="C21" s="8"/>
      <c r="D21" s="1"/>
      <c r="E21" s="1"/>
      <c r="F21" s="28"/>
      <c r="G21" s="29">
        <f t="shared" si="0"/>
        <v>0</v>
      </c>
      <c r="H21" s="222"/>
    </row>
    <row r="22" spans="1:8" ht="15.75" customHeight="1">
      <c r="A22" s="6"/>
      <c r="B22" s="1"/>
      <c r="C22" s="8"/>
      <c r="D22" s="1"/>
      <c r="E22" s="1"/>
      <c r="F22" s="28"/>
      <c r="G22" s="29">
        <f t="shared" si="0"/>
        <v>0</v>
      </c>
      <c r="H22" s="222"/>
    </row>
    <row r="23" spans="1:8" ht="15.75" customHeight="1" thickBot="1">
      <c r="A23" s="9"/>
      <c r="B23" s="2"/>
      <c r="C23" s="10"/>
      <c r="D23" s="2"/>
      <c r="E23" s="2"/>
      <c r="F23" s="30"/>
      <c r="G23" s="29">
        <f t="shared" si="0"/>
        <v>0</v>
      </c>
      <c r="H23" s="222"/>
    </row>
    <row r="24" spans="1:8" s="13" customFormat="1" ht="18" customHeight="1" thickBot="1">
      <c r="A24" s="20" t="s">
        <v>42</v>
      </c>
      <c r="B24" s="11">
        <f>B5+B6+B7</f>
        <v>4641121</v>
      </c>
      <c r="C24" s="16"/>
      <c r="D24" s="11">
        <f>SUM(D5:D23)</f>
        <v>0</v>
      </c>
      <c r="E24" s="11">
        <f>SUM(E5:E23)</f>
        <v>4641121</v>
      </c>
      <c r="F24" s="11">
        <f>SUM(F5:F23)</f>
        <v>0</v>
      </c>
      <c r="G24" s="12">
        <f>SUM(G5:G23)</f>
        <v>540980</v>
      </c>
      <c r="H24" s="222"/>
    </row>
    <row r="25" spans="6:8" ht="12.75">
      <c r="F25" s="13"/>
      <c r="G25" s="13"/>
      <c r="H25" s="204"/>
    </row>
    <row r="26" ht="12.75">
      <c r="H26" s="204"/>
    </row>
    <row r="27" ht="12.75">
      <c r="H27" s="204"/>
    </row>
    <row r="28" ht="12.75">
      <c r="H28" s="204"/>
    </row>
    <row r="29" ht="12.75">
      <c r="H29" s="204"/>
    </row>
    <row r="30" ht="12.75">
      <c r="H30" s="204"/>
    </row>
    <row r="31" ht="12.75">
      <c r="H31" s="204"/>
    </row>
    <row r="32" ht="12.75">
      <c r="H32" s="204"/>
    </row>
    <row r="33" ht="12.75">
      <c r="H33" s="204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view="pageBreakPreview" zoomScaleSheetLayoutView="100" workbookViewId="0" topLeftCell="A1">
      <selection activeCell="L5" sqref="L5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221" t="s">
        <v>1</v>
      </c>
      <c r="B1" s="221"/>
      <c r="C1" s="221"/>
      <c r="D1" s="221"/>
      <c r="E1" s="221"/>
      <c r="F1" s="221"/>
      <c r="G1" s="221"/>
      <c r="H1" s="223" t="str">
        <f>+CONCATENATE("4. melléklet a ……/",LEFT(ÖSSZEFÜGGÉSEK!A4,4)+1,". (……) önkormányzati rendelethez")</f>
        <v>4. melléklet a ……/2015. (……) önkormányzati rendelethez</v>
      </c>
    </row>
    <row r="2" spans="1:8" ht="23.25" customHeight="1" thickBot="1">
      <c r="A2" s="17"/>
      <c r="B2" s="7"/>
      <c r="C2" s="7"/>
      <c r="D2" s="7"/>
      <c r="E2" s="7"/>
      <c r="F2" s="220" t="s">
        <v>39</v>
      </c>
      <c r="G2" s="220"/>
      <c r="H2" s="223"/>
    </row>
    <row r="3" spans="1:8" s="5" customFormat="1" ht="48.75" customHeight="1" thickBot="1">
      <c r="A3" s="18" t="s">
        <v>46</v>
      </c>
      <c r="B3" s="19" t="s">
        <v>44</v>
      </c>
      <c r="C3" s="19" t="s">
        <v>45</v>
      </c>
      <c r="D3" s="19" t="str">
        <f>+'3.sz.mell.'!D3</f>
        <v>Felhasználás 2018.XII.31</v>
      </c>
      <c r="E3" s="19" t="str">
        <f>+'3.sz.mell.'!E3</f>
        <v>2018.évi módosított előírányzat</v>
      </c>
      <c r="F3" s="38" t="str">
        <f>+'3.sz.mell.'!F3</f>
        <v>2018. évi teljesítés</v>
      </c>
      <c r="G3" s="37" t="str">
        <f>+'3.sz.mell.'!G3</f>
        <v>Összes teljesítés 2018. dec. 31-ig</v>
      </c>
      <c r="H3" s="223"/>
    </row>
    <row r="4" spans="1:8" s="7" customFormat="1" ht="15" customHeight="1" thickBot="1">
      <c r="A4" s="161" t="s">
        <v>260</v>
      </c>
      <c r="B4" s="162" t="s">
        <v>261</v>
      </c>
      <c r="C4" s="162" t="s">
        <v>262</v>
      </c>
      <c r="D4" s="162" t="s">
        <v>263</v>
      </c>
      <c r="E4" s="162" t="s">
        <v>264</v>
      </c>
      <c r="F4" s="27" t="s">
        <v>341</v>
      </c>
      <c r="G4" s="163" t="s">
        <v>387</v>
      </c>
      <c r="H4" s="223"/>
    </row>
    <row r="5" spans="1:8" ht="15.75" customHeight="1">
      <c r="A5" s="14" t="s">
        <v>391</v>
      </c>
      <c r="B5" s="1">
        <v>491619</v>
      </c>
      <c r="C5" s="42">
        <v>2018</v>
      </c>
      <c r="D5" s="1"/>
      <c r="E5" s="1">
        <v>491619</v>
      </c>
      <c r="F5" s="28">
        <v>0</v>
      </c>
      <c r="G5" s="29">
        <v>491619</v>
      </c>
      <c r="H5" s="223"/>
    </row>
    <row r="6" spans="1:8" ht="15.75" customHeight="1">
      <c r="A6" s="14"/>
      <c r="B6" s="1">
        <v>0</v>
      </c>
      <c r="C6" s="42"/>
      <c r="D6" s="1"/>
      <c r="E6" s="1"/>
      <c r="F6" s="28"/>
      <c r="G6" s="29">
        <f aca="true" t="shared" si="0" ref="G6:G23">+D6+F6</f>
        <v>0</v>
      </c>
      <c r="H6" s="223"/>
    </row>
    <row r="7" spans="1:8" ht="15.75" customHeight="1">
      <c r="A7" s="14"/>
      <c r="B7" s="1"/>
      <c r="C7" s="42"/>
      <c r="D7" s="1"/>
      <c r="E7" s="1"/>
      <c r="F7" s="28"/>
      <c r="G7" s="29">
        <f t="shared" si="0"/>
        <v>0</v>
      </c>
      <c r="H7" s="223"/>
    </row>
    <row r="8" spans="1:8" ht="15.75" customHeight="1">
      <c r="A8" s="14"/>
      <c r="B8" s="1"/>
      <c r="C8" s="42"/>
      <c r="D8" s="1"/>
      <c r="E8" s="1"/>
      <c r="F8" s="28"/>
      <c r="G8" s="29">
        <f t="shared" si="0"/>
        <v>0</v>
      </c>
      <c r="H8" s="223"/>
    </row>
    <row r="9" spans="1:8" ht="15.75" customHeight="1">
      <c r="A9" s="14"/>
      <c r="B9" s="1"/>
      <c r="C9" s="42"/>
      <c r="D9" s="1"/>
      <c r="E9" s="1"/>
      <c r="F9" s="28"/>
      <c r="G9" s="29">
        <f t="shared" si="0"/>
        <v>0</v>
      </c>
      <c r="H9" s="223"/>
    </row>
    <row r="10" spans="1:8" ht="15.75" customHeight="1">
      <c r="A10" s="14"/>
      <c r="B10" s="1"/>
      <c r="C10" s="42"/>
      <c r="D10" s="1"/>
      <c r="E10" s="1"/>
      <c r="F10" s="28"/>
      <c r="G10" s="29">
        <f t="shared" si="0"/>
        <v>0</v>
      </c>
      <c r="H10" s="223"/>
    </row>
    <row r="11" spans="1:8" ht="15.75" customHeight="1">
      <c r="A11" s="14"/>
      <c r="B11" s="1"/>
      <c r="C11" s="42"/>
      <c r="D11" s="1"/>
      <c r="E11" s="1"/>
      <c r="F11" s="28"/>
      <c r="G11" s="29">
        <f t="shared" si="0"/>
        <v>0</v>
      </c>
      <c r="H11" s="223"/>
    </row>
    <row r="12" spans="1:8" ht="15.75" customHeight="1">
      <c r="A12" s="14"/>
      <c r="B12" s="1"/>
      <c r="C12" s="42"/>
      <c r="D12" s="1"/>
      <c r="E12" s="1"/>
      <c r="F12" s="28"/>
      <c r="G12" s="29">
        <f t="shared" si="0"/>
        <v>0</v>
      </c>
      <c r="H12" s="223"/>
    </row>
    <row r="13" spans="1:8" ht="15.75" customHeight="1">
      <c r="A13" s="14"/>
      <c r="B13" s="1"/>
      <c r="C13" s="42"/>
      <c r="D13" s="1"/>
      <c r="E13" s="1"/>
      <c r="F13" s="28"/>
      <c r="G13" s="29">
        <f t="shared" si="0"/>
        <v>0</v>
      </c>
      <c r="H13" s="223"/>
    </row>
    <row r="14" spans="1:8" ht="15.75" customHeight="1">
      <c r="A14" s="14"/>
      <c r="B14" s="1"/>
      <c r="C14" s="42"/>
      <c r="D14" s="1"/>
      <c r="E14" s="1"/>
      <c r="F14" s="28"/>
      <c r="G14" s="29">
        <f t="shared" si="0"/>
        <v>0</v>
      </c>
      <c r="H14" s="223"/>
    </row>
    <row r="15" spans="1:8" ht="15.75" customHeight="1">
      <c r="A15" s="14"/>
      <c r="B15" s="1"/>
      <c r="C15" s="42"/>
      <c r="D15" s="1"/>
      <c r="E15" s="1"/>
      <c r="F15" s="28"/>
      <c r="G15" s="29">
        <f t="shared" si="0"/>
        <v>0</v>
      </c>
      <c r="H15" s="223"/>
    </row>
    <row r="16" spans="1:8" ht="15.75" customHeight="1">
      <c r="A16" s="14"/>
      <c r="B16" s="1"/>
      <c r="C16" s="42"/>
      <c r="D16" s="1"/>
      <c r="E16" s="1"/>
      <c r="F16" s="28"/>
      <c r="G16" s="29">
        <f t="shared" si="0"/>
        <v>0</v>
      </c>
      <c r="H16" s="223"/>
    </row>
    <row r="17" spans="1:8" ht="15.75" customHeight="1">
      <c r="A17" s="14"/>
      <c r="B17" s="1"/>
      <c r="C17" s="42"/>
      <c r="D17" s="1"/>
      <c r="E17" s="1"/>
      <c r="F17" s="28"/>
      <c r="G17" s="29">
        <f t="shared" si="0"/>
        <v>0</v>
      </c>
      <c r="H17" s="223"/>
    </row>
    <row r="18" spans="1:8" ht="15.75" customHeight="1">
      <c r="A18" s="14"/>
      <c r="B18" s="1"/>
      <c r="C18" s="42"/>
      <c r="D18" s="1"/>
      <c r="E18" s="1"/>
      <c r="F18" s="28"/>
      <c r="G18" s="29">
        <f t="shared" si="0"/>
        <v>0</v>
      </c>
      <c r="H18" s="223"/>
    </row>
    <row r="19" spans="1:8" ht="15.75" customHeight="1">
      <c r="A19" s="14"/>
      <c r="B19" s="1"/>
      <c r="C19" s="42"/>
      <c r="D19" s="1"/>
      <c r="E19" s="1"/>
      <c r="F19" s="28"/>
      <c r="G19" s="29">
        <f t="shared" si="0"/>
        <v>0</v>
      </c>
      <c r="H19" s="223"/>
    </row>
    <row r="20" spans="1:8" ht="15.75" customHeight="1">
      <c r="A20" s="14"/>
      <c r="B20" s="1"/>
      <c r="C20" s="42"/>
      <c r="D20" s="1"/>
      <c r="E20" s="1"/>
      <c r="F20" s="28"/>
      <c r="G20" s="29">
        <f t="shared" si="0"/>
        <v>0</v>
      </c>
      <c r="H20" s="223"/>
    </row>
    <row r="21" spans="1:8" ht="15.75" customHeight="1">
      <c r="A21" s="14"/>
      <c r="B21" s="1"/>
      <c r="C21" s="42"/>
      <c r="D21" s="1"/>
      <c r="E21" s="1"/>
      <c r="F21" s="28"/>
      <c r="G21" s="29">
        <f t="shared" si="0"/>
        <v>0</v>
      </c>
      <c r="H21" s="223"/>
    </row>
    <row r="22" spans="1:8" ht="15.75" customHeight="1">
      <c r="A22" s="14"/>
      <c r="B22" s="1"/>
      <c r="C22" s="42"/>
      <c r="D22" s="1"/>
      <c r="E22" s="1"/>
      <c r="F22" s="28"/>
      <c r="G22" s="29">
        <f t="shared" si="0"/>
        <v>0</v>
      </c>
      <c r="H22" s="223"/>
    </row>
    <row r="23" spans="1:8" ht="15.75" customHeight="1" thickBot="1">
      <c r="A23" s="15"/>
      <c r="B23" s="2"/>
      <c r="C23" s="43"/>
      <c r="D23" s="2"/>
      <c r="E23" s="2"/>
      <c r="F23" s="30"/>
      <c r="G23" s="29">
        <f t="shared" si="0"/>
        <v>0</v>
      </c>
      <c r="H23" s="223"/>
    </row>
    <row r="24" spans="1:8" s="13" customFormat="1" ht="18" customHeight="1" thickBot="1">
      <c r="A24" s="20" t="s">
        <v>42</v>
      </c>
      <c r="B24" s="11">
        <f>SUM(B5:B23)</f>
        <v>491619</v>
      </c>
      <c r="C24" s="16"/>
      <c r="D24" s="11">
        <f>SUM(D5:D23)</f>
        <v>0</v>
      </c>
      <c r="E24" s="11">
        <f>SUM(E5:E23)</f>
        <v>491619</v>
      </c>
      <c r="F24" s="11">
        <f>SUM(F5:F23)</f>
        <v>0</v>
      </c>
      <c r="G24" s="12">
        <f>SUM(G5:G23)</f>
        <v>491619</v>
      </c>
      <c r="H24" s="223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Temesi Erika</cp:lastModifiedBy>
  <cp:lastPrinted>2018-08-07T13:04:08Z</cp:lastPrinted>
  <dcterms:created xsi:type="dcterms:W3CDTF">1999-10-30T10:30:45Z</dcterms:created>
  <dcterms:modified xsi:type="dcterms:W3CDTF">2018-09-06T08:35:31Z</dcterms:modified>
  <cp:category/>
  <cp:version/>
  <cp:contentType/>
  <cp:contentStatus/>
</cp:coreProperties>
</file>