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7" activeTab="4"/>
  </bookViews>
  <sheets>
    <sheet name="1.1.sz.mell." sheetId="1" r:id="rId1"/>
    <sheet name="2.1.sz.mell  " sheetId="2" r:id="rId2"/>
    <sheet name="2.2.sz.mell  " sheetId="3" r:id="rId3"/>
    <sheet name="6.sz.mell." sheetId="4" r:id="rId4"/>
    <sheet name="7.sz.mell." sheetId="5" r:id="rId5"/>
    <sheet name="9.1. sz. mell" sheetId="6" r:id="rId6"/>
    <sheet name="9.2. sz. mell" sheetId="7" r:id="rId7"/>
    <sheet name="IPESZ Int. ét. 9.3.1." sheetId="8" r:id="rId8"/>
    <sheet name="IPESZ 9.3.2." sheetId="9" r:id="rId9"/>
    <sheet name="Általános Isk. 9.3.2.1." sheetId="10" r:id="rId10"/>
    <sheet name="Zeneiskola 9.3.2.2." sheetId="11" r:id="rId11"/>
    <sheet name="IPESZ KHÜ 9.3.3." sheetId="12" r:id="rId12"/>
    <sheet name="IPESZ Védőnők 9.3.4." sheetId="13" r:id="rId13"/>
    <sheet name="Óvoda 9.3.5." sheetId="14" r:id="rId14"/>
    <sheet name="Teleki 9.3.6." sheetId="15" r:id="rId15"/>
    <sheet name="Múzeum 9.3.7." sheetId="16" r:id="rId16"/>
    <sheet name="Gond-i Kp. 9.3.8." sheetId="17" r:id="rId17"/>
    <sheet name="Munka1" sheetId="18" r:id="rId18"/>
  </sheets>
  <definedNames>
    <definedName name="Excel_BuiltIn_Print_Titles" localSheetId="16">'Gond-i Kp. 9.3.8.'!$1:$6</definedName>
    <definedName name="Excel_BuiltIn_Print_Titles" localSheetId="8">'IPESZ 9.3.2.'!$1:$6</definedName>
    <definedName name="Excel_BuiltIn_Print_Titles" localSheetId="7">'IPESZ Int. ét. 9.3.1.'!$1:$6</definedName>
    <definedName name="Excel_BuiltIn_Print_Titles" localSheetId="11">'IPESZ KHÜ 9.3.3.'!$1:$6</definedName>
    <definedName name="Excel_BuiltIn_Print_Titles" localSheetId="12">'IPESZ Védőnők 9.3.4.'!$1:$6</definedName>
    <definedName name="Excel_BuiltIn_Print_Titles" localSheetId="15">'Múzeum 9.3.7.'!$1:$6</definedName>
    <definedName name="Excel_BuiltIn_Print_Titles" localSheetId="13">'Óvoda 9.3.5.'!$1:$6</definedName>
    <definedName name="Excel_BuiltIn_Print_Titles" localSheetId="14">'Teleki 9.3.6.'!$1:$6</definedName>
    <definedName name="_xlnm.Print_Titles" localSheetId="0">'1.1.sz.mell.'!$2:$4</definedName>
    <definedName name="_xlnm.Print_Titles" localSheetId="5">'9.1. sz. mell'!$1:$6</definedName>
    <definedName name="_xlnm.Print_Titles" localSheetId="6">'9.2. sz. mell'!$1:$6</definedName>
    <definedName name="_xlnm.Print_Area" localSheetId="0">'1.1.sz.mell.'!$A$1:$M$174</definedName>
    <definedName name="_xlnm.Print_Area" localSheetId="5">'9.1. sz. mell'!$A$1:$M$177</definedName>
  </definedNames>
  <calcPr fullCalcOnLoad="1"/>
</workbook>
</file>

<file path=xl/sharedStrings.xml><?xml version="1.0" encoding="utf-8"?>
<sst xmlns="http://schemas.openxmlformats.org/spreadsheetml/2006/main" count="2896" uniqueCount="502">
  <si>
    <t>Ezer forintban</t>
  </si>
  <si>
    <t>Száma</t>
  </si>
  <si>
    <t>Megnevezés</t>
  </si>
  <si>
    <t>Kötelező feladatok</t>
  </si>
  <si>
    <t>Önként vállalt feladatok</t>
  </si>
  <si>
    <t>Államigazgatási feladat</t>
  </si>
  <si>
    <t>A</t>
  </si>
  <si>
    <t>B</t>
  </si>
  <si>
    <t>C</t>
  </si>
  <si>
    <t>D</t>
  </si>
  <si>
    <t>E</t>
  </si>
  <si>
    <t>F</t>
  </si>
  <si>
    <t>B E V É T E L E K</t>
  </si>
  <si>
    <t>Önkormányzat működési támogatásai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</si>
  <si>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</si>
  <si>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</si>
  <si>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</si>
  <si>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</si>
  <si>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</si>
  <si>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</si>
  <si>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</si>
  <si>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</si>
  <si>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</si>
  <si>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</si>
  <si>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</t>
  </si>
  <si>
    <t>Önkormányzat működési támogatásai összesen (1.1.+…+.1.6.)</t>
  </si>
  <si>
    <t>Működési célú támogatások államháztartáson belülről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</si>
  <si>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</si>
  <si>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</si>
  <si>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</si>
  <si>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</si>
  <si>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</si>
  <si>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</si>
  <si>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</si>
  <si>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</si>
  <si>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</si>
  <si>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</si>
  <si>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</si>
  <si>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</si>
  <si>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2.</t>
  </si>
  <si>
    <t>Működési célú támogatások államháztartáson belülről összesen (2.1.+…+.2.5.)</t>
  </si>
  <si>
    <t xml:space="preserve">Felhalmozási célú támogatások államháztartáson belülről 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</si>
  <si>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</si>
  <si>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</si>
  <si>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</si>
  <si>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</si>
  <si>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</si>
  <si>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</si>
  <si>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</si>
  <si>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</si>
  <si>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</si>
  <si>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</si>
  <si>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</si>
  <si>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</si>
  <si>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3.</t>
  </si>
  <si>
    <t>Felhalmozási célú támogatások államháztartáson belülről összesen (3.1.+…+3.5.)</t>
  </si>
  <si>
    <t xml:space="preserve">Közhatalmi bevételek 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</si>
  <si>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</si>
  <si>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</si>
  <si>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</si>
  <si>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</si>
  <si>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</si>
  <si>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</si>
  <si>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</si>
  <si>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</si>
  <si>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</si>
  <si>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</si>
  <si>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</si>
  <si>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</si>
  <si>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</si>
  <si>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</si>
  <si>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4.</t>
  </si>
  <si>
    <t>Közhatalmi bevételek összesen (4.1.+4.2.+4.3.+4.4.)</t>
  </si>
  <si>
    <t xml:space="preserve">Működési bevételek 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</si>
  <si>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</si>
  <si>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</si>
  <si>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</si>
  <si>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</si>
  <si>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</si>
  <si>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</si>
  <si>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</si>
  <si>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</si>
  <si>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</si>
  <si>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</si>
  <si>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</si>
  <si>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</si>
  <si>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</si>
  <si>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</si>
  <si>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</si>
  <si>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</si>
  <si>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</si>
  <si>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</si>
  <si>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</si>
  <si>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</si>
  <si>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</si>
  <si>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</si>
  <si>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5.</t>
  </si>
  <si>
    <t>Működési bevételek összesen (5.1.+…+ 5.11.)</t>
  </si>
  <si>
    <t xml:space="preserve">Felhalmozási bevételek 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</si>
  <si>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</si>
  <si>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</si>
  <si>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</si>
  <si>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</si>
  <si>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</si>
  <si>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</si>
  <si>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</si>
  <si>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</si>
  <si>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</si>
  <si>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</si>
  <si>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6.</t>
  </si>
  <si>
    <t>Felhalmozási bevételek összesen (6.1.+…+6.5.)</t>
  </si>
  <si>
    <t xml:space="preserve">Működési célú átvett pénzeszközök 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</si>
  <si>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</si>
  <si>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</si>
  <si>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</si>
  <si>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</si>
  <si>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</si>
  <si>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</si>
  <si>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</si>
  <si>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</si>
  <si>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7.</t>
  </si>
  <si>
    <t>Működési célú átvett pénzeszközök összesen (7.1. + … + 7.3.)</t>
  </si>
  <si>
    <t xml:space="preserve">Felhalmozási célú átvett pénzeszközök 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</si>
  <si>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</si>
  <si>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</si>
  <si>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</si>
  <si>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</si>
  <si>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</si>
  <si>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</si>
  <si>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</si>
  <si>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</si>
  <si>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8.</t>
  </si>
  <si>
    <t>Felhalmozási célú átvett pénzeszközök össesen (8.1.+8.2.+8.3.)</t>
  </si>
  <si>
    <t xml:space="preserve">   9.</t>
  </si>
  <si>
    <t>KÖLTSÉGVETÉSI BEVÉTELEK ÖSSZESEN: (1+…+8)</t>
  </si>
  <si>
    <t xml:space="preserve">Hitel-, kölcsönfelvétel államháztartáson kívülről 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</si>
  <si>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</si>
  <si>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</si>
  <si>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</si>
  <si>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</si>
  <si>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</si>
  <si>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</si>
  <si>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>10.</t>
  </si>
  <si>
    <t>Hitel-, kölcsönfelvétel államháztartáson kívülről összesen (10.1.+10.3.)</t>
  </si>
  <si>
    <t>Belföldi értékpapírok bevételei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</si>
  <si>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</si>
  <si>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</si>
  <si>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</si>
  <si>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</si>
  <si>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</si>
  <si>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</si>
  <si>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</si>
  <si>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</si>
  <si>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11.</t>
  </si>
  <si>
    <t>Belföldi értékpapírok bevételei összesen (11.1. +…+ 11.4.)</t>
  </si>
  <si>
    <t xml:space="preserve">Maradvány igénybevétele 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</si>
  <si>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</si>
  <si>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</si>
  <si>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</si>
  <si>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</si>
  <si>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12.</t>
  </si>
  <si>
    <t>Maradvány igénybevétele összesen (12.1. + 12.2.)</t>
  </si>
  <si>
    <t xml:space="preserve">Belföldi finanszírozás bevételei 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</si>
  <si>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</si>
  <si>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</si>
  <si>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</si>
  <si>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</si>
  <si>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</si>
  <si>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</si>
  <si>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13.</t>
  </si>
  <si>
    <t>Belföldi finanszírozás bevételei összesen (13.1. + … + 13.3.)</t>
  </si>
  <si>
    <t xml:space="preserve">Külföldi finanszírozás bevételei 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</si>
  <si>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</si>
  <si>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</si>
  <si>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</si>
  <si>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</si>
  <si>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</si>
  <si>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</si>
  <si>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</si>
  <si>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</si>
  <si>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14.</t>
  </si>
  <si>
    <t>Külföldi finanszírozás bevételei összesen (14.1.+…14.4.)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</si>
  <si>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</si>
  <si>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</si>
  <si>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</si>
  <si>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</si>
  <si>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</si>
  <si>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</si>
  <si>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</si>
  <si>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</si>
  <si>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</si>
  <si>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 xml:space="preserve">   Működési költségvetés kiadásai 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</si>
  <si>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</si>
  <si>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</si>
  <si>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</si>
  <si>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</si>
  <si>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</si>
  <si>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</si>
  <si>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</si>
  <si>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</si>
  <si>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</si>
  <si>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</si>
  <si>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</si>
  <si>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</si>
  <si>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</si>
  <si>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</si>
  <si>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</si>
  <si>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</si>
  <si>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</si>
  <si>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</si>
  <si>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</si>
  <si>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</si>
  <si>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</si>
  <si>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</si>
  <si>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</si>
  <si>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</si>
  <si>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</si>
  <si>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</si>
  <si>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</si>
  <si>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</si>
  <si>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</si>
  <si>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</si>
  <si>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</si>
  <si>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</si>
  <si>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</si>
  <si>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</si>
  <si>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</si>
  <si>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</si>
  <si>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t xml:space="preserve">   Működési költségvetés kiadásai összesen (1.1+…+1.5.+1.18.)</t>
  </si>
  <si>
    <t xml:space="preserve">   Felhalmozási költségvetés kiadásai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</si>
  <si>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</si>
  <si>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</si>
  <si>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</si>
  <si>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</si>
  <si>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</si>
  <si>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</si>
  <si>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</si>
  <si>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</si>
  <si>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</si>
  <si>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</si>
  <si>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</si>
  <si>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</si>
  <si>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</si>
  <si>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</si>
  <si>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</si>
  <si>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</si>
  <si>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</si>
  <si>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</si>
  <si>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 xml:space="preserve">   Felhalmozási költségvetés kiadásai összesen (2.1.+2.3.+2.5.)</t>
  </si>
  <si>
    <t>KÖLTSÉGVETÉSI KIADÁSOK ÖSSZESEN (1+2)</t>
  </si>
  <si>
    <t xml:space="preserve">Hitel-, kölcsöntörlesztés államháztartáson kívülre 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</si>
  <si>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</si>
  <si>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</si>
  <si>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</si>
  <si>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Hitel-, kölcsöntörlesztés államháztartáson kívülre (4.1. + … + 4.3.)</t>
  </si>
  <si>
    <t>Belföldi értékpapírok kiadásai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</si>
  <si>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</si>
  <si>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</si>
  <si>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</si>
  <si>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</si>
  <si>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</si>
  <si>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</si>
  <si>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(5.1. + … + 5.6.)</t>
  </si>
  <si>
    <t>Belföldi finanszírozás kiadásai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</si>
  <si>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</si>
  <si>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</si>
  <si>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</si>
  <si>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</si>
  <si>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Belföldi finanszírozás kiadásai (6.1. + … + 6.4.)</t>
  </si>
  <si>
    <t>Külföldi finanszírozás kiadásai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</si>
  <si>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</si>
  <si>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</si>
  <si>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</si>
  <si>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</si>
  <si>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</si>
  <si>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</si>
  <si>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Külföldi finanszírozás kiadásai (7.1. + … + 7.5.)</t>
  </si>
  <si>
    <t>Adóssághoz nem kapcsolódó származékos ügyletek</t>
  </si>
  <si>
    <t>9.</t>
  </si>
  <si>
    <t>Váltókiadások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</si>
  <si>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</si>
  <si>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</si>
  <si>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</si>
  <si>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</si>
  <si>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</si>
  <si>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</si>
  <si>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</si>
  <si>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</si>
  <si>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</si>
  <si>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</si>
  <si>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</si>
  <si>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</si>
  <si>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Önkormányzatok működési támogatásai</t>
  </si>
  <si>
    <t>Személyi juttatások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</si>
  <si>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</si>
  <si>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</si>
  <si>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</si>
  <si>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</si>
  <si>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</si>
  <si>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</si>
  <si>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</si>
  <si>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</si>
  <si>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</si>
  <si>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</si>
  <si>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</si>
  <si>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</si>
  <si>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</si>
  <si>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</si>
  <si>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</si>
  <si>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</si>
  <si>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</si>
  <si>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</si>
  <si>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</si>
  <si>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</si>
  <si>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</si>
  <si>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</si>
  <si>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</si>
  <si>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</si>
  <si>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</si>
  <si>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</si>
  <si>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</si>
  <si>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</si>
  <si>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</si>
  <si>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</si>
  <si>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</si>
  <si>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</si>
  <si>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</si>
  <si>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</si>
  <si>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</si>
  <si>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</si>
  <si>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</si>
  <si>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</si>
  <si>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</si>
  <si>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</si>
  <si>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</si>
  <si>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</si>
  <si>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</si>
  <si>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-</t>
  </si>
  <si>
    <t>27.</t>
  </si>
  <si>
    <t>Tárgyévi  hiány:</t>
  </si>
  <si>
    <t>Tárgyévi  többlet:</t>
  </si>
  <si>
    <t>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</si>
  <si>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</si>
  <si>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</si>
  <si>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</si>
  <si>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</si>
  <si>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</si>
  <si>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</si>
  <si>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</si>
  <si>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</si>
  <si>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</si>
  <si>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</si>
  <si>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</si>
  <si>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</si>
  <si>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</si>
  <si>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</si>
  <si>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</si>
  <si>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</si>
  <si>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</si>
  <si>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</si>
  <si>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</si>
  <si>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</si>
  <si>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</si>
  <si>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</si>
  <si>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</si>
  <si>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</si>
  <si>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</si>
  <si>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</si>
  <si>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</si>
  <si>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</si>
  <si>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</si>
  <si>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</si>
  <si>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G</t>
  </si>
  <si>
    <t>Beruházási (felhalmozási) kiadások előirányzata beruházásonként (önkormányzat)</t>
  </si>
  <si>
    <t>Beruházás  megnevezése</t>
  </si>
  <si>
    <t>Ingatlanok vásárlása</t>
  </si>
  <si>
    <t>Műfüves futballpálya építés önerő</t>
  </si>
  <si>
    <t>Hajós A. úti pálya kerítésének megépítése</t>
  </si>
  <si>
    <t>Főzőkonyha kialakítása (Csillag tér)</t>
  </si>
  <si>
    <t>Gál István szobra</t>
  </si>
  <si>
    <t>Településrendezési terv felülvizsgálata</t>
  </si>
  <si>
    <t>ÖSSZESEN:</t>
  </si>
  <si>
    <t>Felújítási kiadások előirányzata felújításonként (önkormányzat)</t>
  </si>
  <si>
    <t>Felújítás  megnevezése</t>
  </si>
  <si>
    <t>Polgármesteri Hivatal felújítása</t>
  </si>
  <si>
    <t>Zsigmond Király Általános Iskola felújítása</t>
  </si>
  <si>
    <t>Zsigmond Király Általános Iskola sportcsarnok felújítása  (Pályázathoz önerő)</t>
  </si>
  <si>
    <t>Ravatalozó felújítása</t>
  </si>
  <si>
    <t>Költségv-i szerv megnev.</t>
  </si>
  <si>
    <t>Önkormányzat</t>
  </si>
  <si>
    <t>Feladat megnev.</t>
  </si>
  <si>
    <t>Összes bevétel, kiadás</t>
  </si>
  <si>
    <t>Előirányzat-csoport, kiemelt előirányzat megnevezése</t>
  </si>
  <si>
    <t xml:space="preserve">Önkormányzat működési támogatásai </t>
  </si>
  <si>
    <t>Működési célú kvi támogatások és kiegészítő támogatások</t>
  </si>
  <si>
    <t xml:space="preserve">Működési célú támogatások államháztartáson belülről </t>
  </si>
  <si>
    <t>Helyi adók  (4.1.1.+…+4.1.3.)</t>
  </si>
  <si>
    <t xml:space="preserve">4. </t>
  </si>
  <si>
    <t xml:space="preserve">7. </t>
  </si>
  <si>
    <t>Működési célú átvett pénzeszközök összesen  (7.1. + … + 7.3.)</t>
  </si>
  <si>
    <t>Felhalmozási célú átvett pénzeszközök összesen (8.1.+8.2.+8.3.)</t>
  </si>
  <si>
    <t xml:space="preserve">Hitel-, kölcsönfelvétel államháztartáson kívülről  </t>
  </si>
  <si>
    <t xml:space="preserve">    Rövid lejáratú  hitelek, kölcsönök felvétele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</si>
  <si>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</si>
  <si>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</si>
  <si>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</si>
  <si>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</si>
  <si>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</si>
  <si>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</si>
  <si>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</si>
  <si>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</si>
  <si>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 xml:space="preserve">   Működési költségvetés kiadásai összesen (1.1+…+1.5+1.18.)</t>
  </si>
  <si>
    <t xml:space="preserve">   Felhalmozási költségvetés kiadásai </t>
  </si>
  <si>
    <t>Hosszú lejáratú hitelek, kölcsönök törlesztése</t>
  </si>
  <si>
    <t>Rövid lejáratú hitelek, kölcsönök törlesztése</t>
  </si>
  <si>
    <t>Hitel-, kölcsöntörlesztés államháztartáson kívülre összesen (4.1. + … + 4.3.)</t>
  </si>
  <si>
    <t xml:space="preserve">Belföldi értékpapírok kiadásai </t>
  </si>
  <si>
    <t>Éven belüli lejáatú belföldi értékpapírok beváltása</t>
  </si>
  <si>
    <t>Belföldi értékpapírok kiadásai összesen (5.1. + … + 5.6.)</t>
  </si>
  <si>
    <t xml:space="preserve">Belföldi finanszírozás kiadásai </t>
  </si>
  <si>
    <t>Központi, irányító szervi támogatás</t>
  </si>
  <si>
    <t>Belföldi finanszírozás kiadásai összesen (6.1. + … + 6.5.)</t>
  </si>
  <si>
    <t xml:space="preserve">Külföldi finanszírozás kiadásai </t>
  </si>
  <si>
    <t>Hitelek, kölcsönök törlesztése külföldi kormányoknak nemz. szervezeteknek</t>
  </si>
  <si>
    <t>Külföldi finanszírozás kiadásai összesen (7.1. + … + 7.5.)</t>
  </si>
  <si>
    <t>Éves tervezett létszám előirányzat (fő)</t>
  </si>
  <si>
    <t>Közfoglalkoztatottak létszáma (fő)</t>
  </si>
  <si>
    <t>Kiszámlázott általános forgalmi adó</t>
  </si>
  <si>
    <t>Általános forgalmi adó visszatérülése</t>
  </si>
  <si>
    <t>Működési bevételek összesen (1.1.+…+1.11.)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</si>
  <si>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</si>
  <si>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</si>
  <si>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</si>
  <si>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Működési célú támogatások államháztartáson belülről összesen (2.1.+…+2.3.)</t>
  </si>
  <si>
    <t>Egyéb felhalmozási célú támogatások bevételei államháztartáson belülről</t>
  </si>
  <si>
    <t xml:space="preserve">  4.3.-ból EU-s támogatás</t>
  </si>
  <si>
    <t>Felhalmozási célú támogatások államháztartáson belülről összesen (4.1.+…+4.3.)</t>
  </si>
  <si>
    <t>Felhalmozási bevételek összesen (5.1.+…+5.3.)</t>
  </si>
  <si>
    <t>Felhalmozási célú átvett pénzeszközök</t>
  </si>
  <si>
    <t>Költségvetési bevételek összesen (1.+…+7.)</t>
  </si>
  <si>
    <t>Finanszírozási bevételek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</si>
  <si>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</si>
  <si>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</si>
  <si>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</si>
  <si>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</si>
  <si>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</si>
  <si>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Finanszírozási bevételek összesen (9.1.+…+9.3.)</t>
  </si>
  <si>
    <t>BEVÉTELEK ÖSSZESEN: (8.+9.)</t>
  </si>
  <si>
    <t xml:space="preserve">Működési költségvetés kiadásai </t>
  </si>
  <si>
    <t>Működési költségvetés kiadásai összesen (1.1+…+1.5.)</t>
  </si>
  <si>
    <t xml:space="preserve">Felhalmozási költségvetés kiadásai </t>
  </si>
  <si>
    <t>Egyéb fejlesztési célú kiadások</t>
  </si>
  <si>
    <t>Felhalmozási költségvetés kiadásai összesen (2.1.+…+2.5.)</t>
  </si>
  <si>
    <t>Finanszírozási kiadások</t>
  </si>
  <si>
    <t>KIADÁSOK ÖSSZESEN: (1.+2.+3.)</t>
  </si>
  <si>
    <t>IPESZ Intézményi Étkeztetés</t>
  </si>
  <si>
    <t xml:space="preserve">  2.3.-ból EU támogatás</t>
  </si>
  <si>
    <t xml:space="preserve">  4.2.-ből EU-s támogatás</t>
  </si>
  <si>
    <t>Felhalmozási célú támogatások államháztartáson belülről összesen (4.1.+4.2.)</t>
  </si>
  <si>
    <t>KÖLTSÉGVETÉSI BEVÉTELEK ÖSSZESEN (1.+…+7.)</t>
  </si>
  <si>
    <t xml:space="preserve">Finanszírozási bevételek </t>
  </si>
  <si>
    <t>Működési költségvetés kiadásai</t>
  </si>
  <si>
    <t>Felhalmozási költségvetés kiadásai</t>
  </si>
  <si>
    <t xml:space="preserve"> 2.3.-ból EU-s támogatásból megvalósuló programok, projektek kiadása</t>
  </si>
  <si>
    <t>Felhalmozási költségvetés kiadásai összesen (2.1.+…+2.3.)</t>
  </si>
  <si>
    <t>IPESZ</t>
  </si>
  <si>
    <t>IPESZ Általános Iskola</t>
  </si>
  <si>
    <t>IPESZ Zeneiskola</t>
  </si>
  <si>
    <t>IPESZ Központi Háziorvosi Ügyelet</t>
  </si>
  <si>
    <t>Működési célú támogatások államháztartáson belülről (2.1.+…+2.3.)</t>
  </si>
  <si>
    <t>IPESZ Védőnők</t>
  </si>
  <si>
    <t>Pásztó Városi Önkormányzat Óvodája</t>
  </si>
  <si>
    <t>Felhalmozási bevételek összesen  (5.1.+…+5.3.)</t>
  </si>
  <si>
    <t>Teleki László Városi Könyvtár és Művelődési Központ</t>
  </si>
  <si>
    <t>Múzeum</t>
  </si>
  <si>
    <t>Felhalmozási bevételek (5.1.+…+5.3.)</t>
  </si>
  <si>
    <t>Pásztói Gondozási Központ</t>
  </si>
  <si>
    <t>H</t>
  </si>
  <si>
    <t>I</t>
  </si>
  <si>
    <t>J</t>
  </si>
  <si>
    <t>+</t>
  </si>
  <si>
    <t>Előirányzat mód.</t>
  </si>
  <si>
    <t>K</t>
  </si>
  <si>
    <t>L</t>
  </si>
  <si>
    <t>M</t>
  </si>
  <si>
    <t>2016. évi  eredeti előirányzat</t>
  </si>
  <si>
    <t>2016. évi eredeti előirányzatból</t>
  </si>
  <si>
    <t>2016. évi  eredeti előirányzatból</t>
  </si>
  <si>
    <t>Gázkazán (óvoda)</t>
  </si>
  <si>
    <t>Kövicses patak mederrendezés, Zagyván túli terület vízrendezés</t>
  </si>
  <si>
    <t xml:space="preserve">Államháztartáson belüli megelőleg. visszafizetése </t>
  </si>
  <si>
    <t>Módosított előirányzatból</t>
  </si>
  <si>
    <t>VG törzstőke emelés (Piaci hiteltörlesztés)</t>
  </si>
  <si>
    <t>Elektromos autótöltők telepítése</t>
  </si>
  <si>
    <t xml:space="preserve">PSK TAO támogatáshoz felhalm. c. támogatás </t>
  </si>
  <si>
    <t>Polgármesteri hivatal</t>
  </si>
  <si>
    <t>2.1-ből kisértékű eszközök beszerzése</t>
  </si>
  <si>
    <t>Felújítások (ÉRV használati díj terhére)</t>
  </si>
  <si>
    <t>Új módosított ei.</t>
  </si>
  <si>
    <t>III. sz. módosított ei.</t>
  </si>
  <si>
    <t>Hajós A. úti futballpálya körüli futópálya felújítása</t>
  </si>
  <si>
    <t>Zsigmond K. Általános Iskola sportcsarnok felújítása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</si>
</sst>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5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 CE"/>
      <family val="1"/>
    </font>
    <font>
      <b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ill="0" applyBorder="0" applyAlignment="0" applyProtection="0"/>
  </cellStyleXfs>
  <cellXfs count="738">
    <xf numFmtId="0" fontId="0" fillId="0" borderId="0" xfId="0" applyAlignment="1">
      <alignment/>
    </xf>
    <xf numFmtId="0" fontId="5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6" fillId="0" borderId="12" xfId="56" applyFont="1" applyFill="1" applyBorder="1" applyAlignment="1" applyProtection="1">
      <alignment horizontal="left" vertical="center" wrapText="1" indent="1"/>
      <protection/>
    </xf>
    <xf numFmtId="164" fontId="6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14" xfId="56" applyFont="1" applyFill="1" applyBorder="1" applyAlignment="1" applyProtection="1">
      <alignment horizontal="right" vertical="center" indent="1"/>
      <protection/>
    </xf>
    <xf numFmtId="0" fontId="0" fillId="0" borderId="0" xfId="56" applyFont="1" applyFill="1" applyProtection="1">
      <alignment/>
      <protection/>
    </xf>
    <xf numFmtId="49" fontId="5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5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7" xfId="56" applyFont="1" applyFill="1" applyBorder="1" applyAlignment="1" applyProtection="1">
      <alignment horizontal="left" vertical="center" wrapText="1" indent="1"/>
      <protection/>
    </xf>
    <xf numFmtId="49" fontId="5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7" xfId="56" applyFont="1" applyFill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vertical="center" wrapText="1"/>
      <protection/>
    </xf>
    <xf numFmtId="49" fontId="6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49" fontId="5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5" fillId="0" borderId="20" xfId="56" applyFont="1" applyFill="1" applyBorder="1" applyProtection="1">
      <alignment/>
      <protection/>
    </xf>
    <xf numFmtId="0" fontId="6" fillId="0" borderId="11" xfId="56" applyFont="1" applyFill="1" applyBorder="1" applyAlignment="1" applyProtection="1">
      <alignment horizontal="left" vertical="center" wrapText="1" indent="1"/>
      <protection/>
    </xf>
    <xf numFmtId="0" fontId="6" fillId="0" borderId="21" xfId="56" applyFont="1" applyFill="1" applyBorder="1" applyAlignment="1" applyProtection="1">
      <alignment horizontal="left" vertical="center" wrapText="1" indent="1"/>
      <protection/>
    </xf>
    <xf numFmtId="0" fontId="5" fillId="0" borderId="11" xfId="56" applyFont="1" applyFill="1" applyBorder="1" applyProtection="1">
      <alignment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right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wrapText="1" indent="1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164" fontId="6" fillId="33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6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164" fontId="6" fillId="0" borderId="14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8" fillId="0" borderId="37" xfId="0" applyFont="1" applyFill="1" applyBorder="1" applyAlignment="1" applyProtection="1">
      <alignment horizontal="left" vertical="center" wrapText="1" inden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56" applyFont="1" applyFill="1" applyBorder="1" applyAlignment="1" applyProtection="1">
      <alignment horizontal="left" vertical="center" wrapText="1" inden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56" applyFont="1" applyFill="1" applyBorder="1" applyAlignment="1" applyProtection="1">
      <alignment horizontal="left" vertical="center" wrapText="1" indent="1"/>
      <protection/>
    </xf>
    <xf numFmtId="0" fontId="0" fillId="0" borderId="32" xfId="56" applyFont="1" applyFill="1" applyBorder="1" applyAlignment="1" applyProtection="1">
      <alignment horizontal="left" vertical="center" wrapText="1" inden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left" vertical="center" wrapText="1" inden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8" fillId="0" borderId="26" xfId="56" applyFont="1" applyFill="1" applyBorder="1" applyAlignment="1" applyProtection="1">
      <alignment horizontal="left" vertical="center" wrapText="1" indent="1"/>
      <protection/>
    </xf>
    <xf numFmtId="0" fontId="0" fillId="0" borderId="37" xfId="56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0" fillId="0" borderId="40" xfId="0" applyFont="1" applyBorder="1" applyAlignment="1" applyProtection="1">
      <alignment horizontal="left" wrapText="1" inden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37" xfId="56" applyFont="1" applyFill="1" applyBorder="1" applyAlignment="1" applyProtection="1">
      <alignment horizontal="left" vertical="center" wrapText="1" inden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34" xfId="56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164" fontId="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8" xfId="0" applyNumberFormat="1" applyFont="1" applyFill="1" applyBorder="1" applyAlignment="1" applyProtection="1">
      <alignment horizontal="right" vertical="center" wrapText="1" indent="1"/>
      <protection/>
    </xf>
    <xf numFmtId="3" fontId="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wrapText="1" indent="1"/>
      <protection/>
    </xf>
    <xf numFmtId="0" fontId="19" fillId="0" borderId="39" xfId="0" applyFont="1" applyBorder="1" applyAlignment="1" applyProtection="1">
      <alignment horizontal="left" wrapText="1" indent="1"/>
      <protection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horizontal="left" wrapText="1" indent="1"/>
      <protection/>
    </xf>
    <xf numFmtId="0" fontId="18" fillId="0" borderId="37" xfId="0" applyFont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wrapText="1"/>
      <protection/>
    </xf>
    <xf numFmtId="0" fontId="0" fillId="0" borderId="51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Border="1" applyAlignment="1" applyProtection="1">
      <alignment horizontal="left" vertical="center" wrapText="1" indent="1"/>
      <protection/>
    </xf>
    <xf numFmtId="0" fontId="0" fillId="0" borderId="50" xfId="56" applyFont="1" applyFill="1" applyBorder="1" applyAlignment="1" applyProtection="1">
      <alignment horizontal="left" vertical="center" wrapText="1" indent="6"/>
      <protection/>
    </xf>
    <xf numFmtId="0" fontId="0" fillId="0" borderId="39" xfId="56" applyFont="1" applyFill="1" applyBorder="1" applyAlignment="1" applyProtection="1">
      <alignment horizontal="left" indent="6"/>
      <protection/>
    </xf>
    <xf numFmtId="0" fontId="0" fillId="0" borderId="39" xfId="56" applyFont="1" applyFill="1" applyBorder="1" applyAlignment="1" applyProtection="1">
      <alignment horizontal="left" vertical="center" wrapText="1" indent="6"/>
      <protection/>
    </xf>
    <xf numFmtId="0" fontId="0" fillId="0" borderId="50" xfId="56" applyFont="1" applyFill="1" applyBorder="1" applyAlignment="1" applyProtection="1">
      <alignment horizontal="left" vertical="center" wrapText="1" indent="7"/>
      <protection/>
    </xf>
    <xf numFmtId="0" fontId="8" fillId="0" borderId="26" xfId="56" applyFont="1" applyFill="1" applyBorder="1" applyAlignment="1" applyProtection="1">
      <alignment vertical="center" wrapText="1"/>
      <protection/>
    </xf>
    <xf numFmtId="0" fontId="8" fillId="0" borderId="37" xfId="56" applyFont="1" applyFill="1" applyBorder="1" applyAlignment="1" applyProtection="1">
      <alignment vertical="center" wrapText="1"/>
      <protection/>
    </xf>
    <xf numFmtId="0" fontId="0" fillId="0" borderId="50" xfId="56" applyFont="1" applyFill="1" applyBorder="1" applyAlignment="1" applyProtection="1">
      <alignment horizontal="left" vertical="center" wrapText="1" indent="1"/>
      <protection/>
    </xf>
    <xf numFmtId="0" fontId="0" fillId="0" borderId="38" xfId="56" applyFont="1" applyFill="1" applyBorder="1" applyAlignment="1" applyProtection="1">
      <alignment horizontal="left" vertical="center" wrapText="1" indent="6"/>
      <protection/>
    </xf>
    <xf numFmtId="0" fontId="8" fillId="0" borderId="22" xfId="56" applyFont="1" applyFill="1" applyBorder="1" applyAlignment="1" applyProtection="1">
      <alignment horizontal="left" vertical="center" wrapText="1" indent="1"/>
      <protection/>
    </xf>
    <xf numFmtId="0" fontId="8" fillId="0" borderId="17" xfId="56" applyFont="1" applyFill="1" applyBorder="1" applyAlignment="1" applyProtection="1">
      <alignment horizontal="left" vertical="center" wrapText="1" indent="1"/>
      <protection/>
    </xf>
    <xf numFmtId="3" fontId="5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46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23" xfId="56" applyFont="1" applyFill="1" applyBorder="1" applyAlignment="1" applyProtection="1">
      <alignment horizontal="right" vertical="center" indent="1"/>
      <protection/>
    </xf>
    <xf numFmtId="3" fontId="5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56" applyNumberFormat="1" applyFont="1" applyFill="1" applyBorder="1" applyAlignment="1" applyProtection="1">
      <alignment horizontal="right" vertical="center" wrapText="1" indent="1"/>
      <protection/>
    </xf>
    <xf numFmtId="3" fontId="5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48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22" xfId="56" applyFont="1" applyFill="1" applyBorder="1" applyAlignment="1" applyProtection="1">
      <alignment horizontal="right" vertical="center" indent="1"/>
      <protection/>
    </xf>
    <xf numFmtId="0" fontId="5" fillId="0" borderId="10" xfId="56" applyFont="1" applyFill="1" applyBorder="1" applyAlignment="1" applyProtection="1">
      <alignment horizontal="right" vertical="center" indent="1"/>
      <protection/>
    </xf>
    <xf numFmtId="0" fontId="5" fillId="0" borderId="27" xfId="56" applyFont="1" applyFill="1" applyBorder="1" applyAlignment="1" applyProtection="1">
      <alignment horizontal="right" vertical="center" indent="1"/>
      <protection/>
    </xf>
    <xf numFmtId="3" fontId="6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4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2" xfId="56" applyNumberFormat="1" applyFont="1" applyFill="1" applyBorder="1" applyAlignment="1" applyProtection="1">
      <alignment horizontal="right" vertical="center" wrapText="1" indent="1"/>
      <protection/>
    </xf>
    <xf numFmtId="164" fontId="11" fillId="0" borderId="46" xfId="0" applyNumberFormat="1" applyFont="1" applyBorder="1" applyAlignment="1" applyProtection="1">
      <alignment horizontal="right" vertical="center" wrapText="1" indent="1"/>
      <protection/>
    </xf>
    <xf numFmtId="164" fontId="11" fillId="0" borderId="46" xfId="0" applyNumberFormat="1" applyFont="1" applyBorder="1" applyAlignment="1" applyProtection="1">
      <alignment horizontal="right" vertical="center" wrapText="1" indent="1"/>
      <protection locked="0"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164" fontId="8" fillId="0" borderId="57" xfId="0" applyNumberFormat="1" applyFont="1" applyFill="1" applyBorder="1" applyAlignment="1" applyProtection="1">
      <alignment horizontal="center" vertical="center" wrapText="1"/>
      <protection/>
    </xf>
    <xf numFmtId="164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164" fontId="8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8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8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9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9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2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1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8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8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19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20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121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62" xfId="0" applyNumberFormat="1" applyFont="1" applyFill="1" applyBorder="1" applyAlignment="1" applyProtection="1">
      <alignment horizontal="left" vertical="center" wrapText="1" indent="3"/>
      <protection locked="0"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2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1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6"/>
      <protection locked="0"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2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27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2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2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3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/>
      <protection/>
    </xf>
    <xf numFmtId="164" fontId="5" fillId="0" borderId="39" xfId="0" applyNumberFormat="1" applyFont="1" applyFill="1" applyBorder="1" applyAlignment="1" applyProtection="1">
      <alignment vertical="center" wrapText="1"/>
      <protection locked="0"/>
    </xf>
    <xf numFmtId="164" fontId="5" fillId="0" borderId="78" xfId="0" applyNumberFormat="1" applyFont="1" applyFill="1" applyBorder="1" applyAlignment="1" applyProtection="1">
      <alignment vertical="center" wrapText="1"/>
      <protection locked="0"/>
    </xf>
    <xf numFmtId="164" fontId="5" fillId="0" borderId="135" xfId="0" applyNumberFormat="1" applyFont="1" applyFill="1" applyBorder="1" applyAlignment="1" applyProtection="1">
      <alignment vertical="center" wrapText="1"/>
      <protection locked="0"/>
    </xf>
    <xf numFmtId="164" fontId="5" fillId="0" borderId="79" xfId="0" applyNumberFormat="1" applyFont="1" applyFill="1" applyBorder="1" applyAlignment="1" applyProtection="1">
      <alignment vertical="center" wrapText="1"/>
      <protection locked="0"/>
    </xf>
    <xf numFmtId="164" fontId="5" fillId="0" borderId="52" xfId="0" applyNumberFormat="1" applyFont="1" applyFill="1" applyBorder="1" applyAlignment="1" applyProtection="1">
      <alignment vertical="center" wrapText="1"/>
      <protection locked="0"/>
    </xf>
    <xf numFmtId="164" fontId="5" fillId="0" borderId="136" xfId="0" applyNumberFormat="1" applyFont="1" applyFill="1" applyBorder="1" applyAlignment="1" applyProtection="1">
      <alignment vertical="center" wrapText="1"/>
      <protection locked="0"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164" fontId="6" fillId="0" borderId="84" xfId="0" applyNumberFormat="1" applyFont="1" applyFill="1" applyBorder="1" applyAlignment="1" applyProtection="1">
      <alignment vertical="center" wrapText="1"/>
      <protection/>
    </xf>
    <xf numFmtId="164" fontId="6" fillId="0" borderId="137" xfId="0" applyNumberFormat="1" applyFont="1" applyFill="1" applyBorder="1" applyAlignment="1" applyProtection="1">
      <alignment vertical="center" wrapText="1"/>
      <protection/>
    </xf>
    <xf numFmtId="164" fontId="6" fillId="0" borderId="85" xfId="0" applyNumberFormat="1" applyFont="1" applyFill="1" applyBorder="1" applyAlignment="1" applyProtection="1">
      <alignment vertical="center" wrapText="1"/>
      <protection/>
    </xf>
    <xf numFmtId="164" fontId="5" fillId="0" borderId="138" xfId="0" applyNumberFormat="1" applyFont="1" applyFill="1" applyBorder="1" applyAlignment="1" applyProtection="1">
      <alignment vertical="center" wrapText="1"/>
      <protection locked="0"/>
    </xf>
    <xf numFmtId="164" fontId="5" fillId="0" borderId="50" xfId="0" applyNumberFormat="1" applyFont="1" applyFill="1" applyBorder="1" applyAlignment="1" applyProtection="1">
      <alignment vertical="center" wrapText="1"/>
      <protection locked="0"/>
    </xf>
    <xf numFmtId="164" fontId="5" fillId="0" borderId="139" xfId="0" applyNumberFormat="1" applyFont="1" applyFill="1" applyBorder="1" applyAlignment="1" applyProtection="1">
      <alignment vertical="center" wrapText="1"/>
      <protection locked="0"/>
    </xf>
    <xf numFmtId="164" fontId="5" fillId="0" borderId="140" xfId="0" applyNumberFormat="1" applyFont="1" applyFill="1" applyBorder="1" applyAlignment="1" applyProtection="1">
      <alignment vertical="center" wrapText="1"/>
      <protection locked="0"/>
    </xf>
    <xf numFmtId="164" fontId="5" fillId="0" borderId="82" xfId="0" applyNumberFormat="1" applyFont="1" applyFill="1" applyBorder="1" applyAlignment="1" applyProtection="1">
      <alignment vertical="center" wrapText="1"/>
      <protection locked="0"/>
    </xf>
    <xf numFmtId="164" fontId="5" fillId="0" borderId="141" xfId="0" applyNumberFormat="1" applyFont="1" applyFill="1" applyBorder="1" applyAlignment="1" applyProtection="1">
      <alignment vertical="center" wrapText="1"/>
      <protection locked="0"/>
    </xf>
    <xf numFmtId="164" fontId="5" fillId="0" borderId="53" xfId="0" applyNumberFormat="1" applyFont="1" applyFill="1" applyBorder="1" applyAlignment="1" applyProtection="1">
      <alignment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56" applyNumberFormat="1" applyFont="1" applyFill="1" applyBorder="1" applyAlignment="1" applyProtection="1">
      <alignment horizontal="center" vertical="center" wrapText="1"/>
      <protection/>
    </xf>
    <xf numFmtId="49" fontId="0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7" xfId="56" applyFont="1" applyFill="1" applyBorder="1" applyAlignment="1" applyProtection="1">
      <alignment horizontal="center" vertical="center" wrapText="1"/>
      <protection/>
    </xf>
    <xf numFmtId="49" fontId="0" fillId="0" borderId="18" xfId="56" applyNumberFormat="1" applyFont="1" applyFill="1" applyBorder="1" applyAlignment="1" applyProtection="1">
      <alignment horizontal="center" vertical="center" wrapText="1"/>
      <protection/>
    </xf>
    <xf numFmtId="0" fontId="8" fillId="0" borderId="84" xfId="56" applyFont="1" applyFill="1" applyBorder="1" applyAlignment="1" applyProtection="1">
      <alignment horizontal="left" vertical="center" wrapText="1" indent="1"/>
      <protection/>
    </xf>
    <xf numFmtId="0" fontId="19" fillId="0" borderId="50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9" fillId="0" borderId="15" xfId="0" applyFont="1" applyBorder="1" applyAlignment="1" applyProtection="1">
      <alignment horizontal="center" wrapText="1"/>
      <protection/>
    </xf>
    <xf numFmtId="0" fontId="19" fillId="0" borderId="16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8" fillId="0" borderId="37" xfId="0" applyFont="1" applyBorder="1" applyAlignment="1" applyProtection="1">
      <alignment wrapText="1"/>
      <protection/>
    </xf>
    <xf numFmtId="49" fontId="0" fillId="0" borderId="19" xfId="56" applyNumberFormat="1" applyFont="1" applyFill="1" applyBorder="1" applyAlignment="1" applyProtection="1">
      <alignment horizontal="center" vertical="center" wrapText="1"/>
      <protection/>
    </xf>
    <xf numFmtId="0" fontId="8" fillId="0" borderId="21" xfId="56" applyFont="1" applyFill="1" applyBorder="1" applyAlignment="1" applyProtection="1">
      <alignment horizontal="center" vertical="center" wrapText="1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49" fontId="8" fillId="0" borderId="17" xfId="56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right" vertical="center" wrapText="1" indent="1"/>
      <protection/>
    </xf>
    <xf numFmtId="0" fontId="5" fillId="0" borderId="14" xfId="0" applyFont="1" applyFill="1" applyBorder="1" applyAlignment="1" applyProtection="1">
      <alignment horizontal="right" vertical="center" wrapText="1" indent="1"/>
      <protection/>
    </xf>
    <xf numFmtId="164" fontId="5" fillId="0" borderId="43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133" xfId="0" applyFont="1" applyFill="1" applyBorder="1" applyAlignment="1" applyProtection="1">
      <alignment horizontal="center" vertical="center" wrapText="1"/>
      <protection/>
    </xf>
    <xf numFmtId="0" fontId="8" fillId="0" borderId="111" xfId="0" applyFont="1" applyFill="1" applyBorder="1" applyAlignment="1" applyProtection="1">
      <alignment horizontal="center" vertical="center" wrapText="1"/>
      <protection/>
    </xf>
    <xf numFmtId="0" fontId="8" fillId="0" borderId="109" xfId="0" applyFont="1" applyFill="1" applyBorder="1" applyAlignment="1" applyProtection="1">
      <alignment horizontal="center" vertical="center" wrapText="1"/>
      <protection/>
    </xf>
    <xf numFmtId="0" fontId="8" fillId="0" borderId="14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left" vertical="center" wrapText="1" indent="1"/>
      <protection/>
    </xf>
    <xf numFmtId="0" fontId="0" fillId="0" borderId="126" xfId="56" applyFont="1" applyFill="1" applyBorder="1" applyAlignment="1" applyProtection="1">
      <alignment horizontal="left" vertical="center" wrapText="1" indent="1"/>
      <protection/>
    </xf>
    <xf numFmtId="0" fontId="0" fillId="0" borderId="78" xfId="56" applyFont="1" applyFill="1" applyBorder="1" applyAlignment="1" applyProtection="1">
      <alignment horizontal="left" vertical="center" wrapText="1" indent="1"/>
      <protection/>
    </xf>
    <xf numFmtId="0" fontId="0" fillId="0" borderId="35" xfId="56" applyFont="1" applyFill="1" applyBorder="1" applyAlignment="1" applyProtection="1">
      <alignment horizontal="left" vertical="center" wrapText="1" indent="1"/>
      <protection/>
    </xf>
    <xf numFmtId="0" fontId="8" fillId="0" borderId="84" xfId="0" applyFont="1" applyFill="1" applyBorder="1" applyAlignment="1" applyProtection="1">
      <alignment horizontal="left" vertical="center" wrapText="1" indent="1"/>
      <protection/>
    </xf>
    <xf numFmtId="0" fontId="0" fillId="0" borderId="73" xfId="56" applyFont="1" applyFill="1" applyBorder="1" applyAlignment="1" applyProtection="1">
      <alignment horizontal="left" vertical="center" wrapText="1" indent="1"/>
      <protection/>
    </xf>
    <xf numFmtId="0" fontId="8" fillId="0" borderId="73" xfId="56" applyFont="1" applyFill="1" applyBorder="1" applyAlignment="1" applyProtection="1">
      <alignment horizontal="left" vertical="center" wrapText="1" indent="1"/>
      <protection/>
    </xf>
    <xf numFmtId="0" fontId="8" fillId="0" borderId="8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 wrapText="1" indent="1"/>
      <protection/>
    </xf>
    <xf numFmtId="3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4" xfId="56" applyFont="1" applyFill="1" applyBorder="1" applyAlignment="1" applyProtection="1">
      <alignment horizontal="left" vertical="center" wrapText="1" indent="1"/>
      <protection/>
    </xf>
    <xf numFmtId="0" fontId="8" fillId="0" borderId="145" xfId="56" applyFont="1" applyFill="1" applyBorder="1" applyAlignment="1" applyProtection="1">
      <alignment horizontal="left" vertical="center" wrapText="1" indent="1"/>
      <protection/>
    </xf>
    <xf numFmtId="164" fontId="6" fillId="0" borderId="146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145" xfId="56" applyFont="1" applyFill="1" applyBorder="1" applyAlignment="1" applyProtection="1">
      <alignment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18" fillId="0" borderId="34" xfId="0" applyFont="1" applyBorder="1" applyAlignment="1" applyProtection="1">
      <alignment wrapText="1"/>
      <protection/>
    </xf>
    <xf numFmtId="0" fontId="11" fillId="0" borderId="68" xfId="0" applyFont="1" applyBorder="1" applyAlignment="1" applyProtection="1">
      <alignment vertical="center" wrapText="1"/>
      <protection/>
    </xf>
    <xf numFmtId="0" fontId="18" fillId="0" borderId="112" xfId="0" applyFont="1" applyBorder="1" applyAlignment="1" applyProtection="1">
      <alignment vertical="center" wrapText="1"/>
      <protection/>
    </xf>
    <xf numFmtId="164" fontId="6" fillId="0" borderId="147" xfId="56" applyNumberFormat="1" applyFont="1" applyFill="1" applyBorder="1" applyAlignment="1" applyProtection="1">
      <alignment horizontal="right" vertical="center" wrapText="1" indent="1"/>
      <protection/>
    </xf>
    <xf numFmtId="164" fontId="6" fillId="0" borderId="110" xfId="56" applyNumberFormat="1" applyFont="1" applyFill="1" applyBorder="1" applyAlignment="1" applyProtection="1">
      <alignment horizontal="right" vertical="center" wrapText="1" indent="1"/>
      <protection/>
    </xf>
    <xf numFmtId="0" fontId="6" fillId="0" borderId="148" xfId="56" applyFont="1" applyFill="1" applyBorder="1" applyAlignment="1" applyProtection="1">
      <alignment horizontal="left" vertical="center" wrapText="1" indent="1"/>
      <protection/>
    </xf>
    <xf numFmtId="0" fontId="8" fillId="0" borderId="149" xfId="56" applyFont="1" applyFill="1" applyBorder="1" applyAlignment="1" applyProtection="1">
      <alignment horizontal="left" vertical="center" wrapText="1" indent="1"/>
      <protection/>
    </xf>
    <xf numFmtId="0" fontId="5" fillId="0" borderId="150" xfId="56" applyFont="1" applyFill="1" applyBorder="1" applyAlignment="1" applyProtection="1">
      <alignment horizontal="right" vertical="center" indent="1"/>
      <protection/>
    </xf>
    <xf numFmtId="0" fontId="8" fillId="0" borderId="111" xfId="56" applyFont="1" applyFill="1" applyBorder="1" applyAlignment="1" applyProtection="1">
      <alignment vertical="center" wrapText="1"/>
      <protection/>
    </xf>
    <xf numFmtId="0" fontId="5" fillId="0" borderId="151" xfId="56" applyFont="1" applyFill="1" applyBorder="1" applyAlignment="1" applyProtection="1">
      <alignment horizontal="right" vertical="center" indent="1"/>
      <protection/>
    </xf>
    <xf numFmtId="0" fontId="5" fillId="0" borderId="58" xfId="56" applyFont="1" applyFill="1" applyBorder="1" applyAlignment="1" applyProtection="1">
      <alignment horizontal="right" vertical="center" indent="1"/>
      <protection/>
    </xf>
    <xf numFmtId="164" fontId="6" fillId="0" borderId="152" xfId="56" applyNumberFormat="1" applyFont="1" applyFill="1" applyBorder="1" applyAlignment="1" applyProtection="1">
      <alignment horizontal="right" vertical="center" wrapText="1" indent="1"/>
      <protection/>
    </xf>
    <xf numFmtId="0" fontId="8" fillId="33" borderId="48" xfId="56" applyFont="1" applyFill="1" applyBorder="1" applyAlignment="1" applyProtection="1">
      <alignment horizontal="center" vertical="center" wrapText="1"/>
      <protection/>
    </xf>
    <xf numFmtId="164" fontId="5" fillId="33" borderId="43" xfId="0" applyNumberFormat="1" applyFont="1" applyFill="1" applyBorder="1" applyAlignment="1" applyProtection="1">
      <alignment vertical="center" wrapText="1"/>
      <protection locked="0"/>
    </xf>
    <xf numFmtId="164" fontId="5" fillId="0" borderId="43" xfId="0" applyNumberFormat="1" applyFont="1" applyFill="1" applyBorder="1" applyAlignment="1" applyProtection="1">
      <alignment vertical="center" wrapText="1"/>
      <protection locked="0"/>
    </xf>
    <xf numFmtId="164" fontId="5" fillId="33" borderId="44" xfId="0" applyNumberFormat="1" applyFont="1" applyFill="1" applyBorder="1" applyAlignment="1" applyProtection="1">
      <alignment vertical="center" wrapText="1"/>
      <protection locked="0"/>
    </xf>
    <xf numFmtId="164" fontId="5" fillId="0" borderId="44" xfId="0" applyNumberFormat="1" applyFont="1" applyFill="1" applyBorder="1" applyAlignment="1" applyProtection="1">
      <alignment vertical="center" wrapText="1"/>
      <protection locked="0"/>
    </xf>
    <xf numFmtId="164" fontId="6" fillId="0" borderId="48" xfId="0" applyNumberFormat="1" applyFont="1" applyFill="1" applyBorder="1" applyAlignment="1" applyProtection="1">
      <alignment vertical="center" wrapText="1"/>
      <protection/>
    </xf>
    <xf numFmtId="164" fontId="6" fillId="0" borderId="46" xfId="0" applyNumberFormat="1" applyFont="1" applyFill="1" applyBorder="1" applyAlignment="1" applyProtection="1">
      <alignment vertical="center" wrapText="1"/>
      <protection/>
    </xf>
    <xf numFmtId="164" fontId="6" fillId="0" borderId="46" xfId="0" applyNumberFormat="1" applyFont="1" applyFill="1" applyBorder="1" applyAlignment="1" applyProtection="1">
      <alignment vertical="center" wrapText="1"/>
      <protection locked="0"/>
    </xf>
    <xf numFmtId="3" fontId="6" fillId="0" borderId="46" xfId="0" applyNumberFormat="1" applyFont="1" applyFill="1" applyBorder="1" applyAlignment="1" applyProtection="1">
      <alignment vertical="center" wrapText="1"/>
      <protection locked="0"/>
    </xf>
    <xf numFmtId="164" fontId="5" fillId="33" borderId="33" xfId="0" applyNumberFormat="1" applyFont="1" applyFill="1" applyBorder="1" applyAlignment="1" applyProtection="1">
      <alignment vertical="center" wrapText="1"/>
      <protection locked="0"/>
    </xf>
    <xf numFmtId="164" fontId="5" fillId="0" borderId="33" xfId="0" applyNumberFormat="1" applyFont="1" applyFill="1" applyBorder="1" applyAlignment="1" applyProtection="1">
      <alignment vertical="center" wrapText="1"/>
      <protection locked="0"/>
    </xf>
    <xf numFmtId="164" fontId="5" fillId="33" borderId="45" xfId="0" applyNumberFormat="1" applyFont="1" applyFill="1" applyBorder="1" applyAlignment="1" applyProtection="1">
      <alignment vertical="center" wrapText="1"/>
      <protection locked="0"/>
    </xf>
    <xf numFmtId="164" fontId="5" fillId="0" borderId="45" xfId="0" applyNumberFormat="1" applyFont="1" applyFill="1" applyBorder="1" applyAlignment="1" applyProtection="1">
      <alignment vertical="center" wrapText="1"/>
      <protection locked="0"/>
    </xf>
    <xf numFmtId="164" fontId="5" fillId="33" borderId="47" xfId="0" applyNumberFormat="1" applyFont="1" applyFill="1" applyBorder="1" applyAlignment="1" applyProtection="1">
      <alignment vertical="center" wrapText="1"/>
      <protection locked="0"/>
    </xf>
    <xf numFmtId="164" fontId="5" fillId="0" borderId="47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0" fontId="8" fillId="33" borderId="33" xfId="56" applyFont="1" applyFill="1" applyBorder="1" applyAlignment="1" applyProtection="1">
      <alignment horizontal="center" vertical="center" wrapText="1"/>
      <protection/>
    </xf>
    <xf numFmtId="4" fontId="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8" xfId="56" applyFont="1" applyFill="1" applyBorder="1" applyAlignment="1" applyProtection="1">
      <alignment horizontal="left" vertical="center" wrapText="1" indent="1"/>
      <protection/>
    </xf>
    <xf numFmtId="0" fontId="0" fillId="0" borderId="39" xfId="56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164" fontId="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7" xfId="0" applyFont="1" applyFill="1" applyBorder="1" applyAlignment="1" applyProtection="1">
      <alignment horizontal="left" vertical="center" wrapText="1" indent="1"/>
      <protection/>
    </xf>
    <xf numFmtId="164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4" xfId="56" applyFont="1" applyFill="1" applyBorder="1" applyAlignment="1" applyProtection="1">
      <alignment horizontal="center" vertical="center" wrapText="1"/>
      <protection/>
    </xf>
    <xf numFmtId="0" fontId="18" fillId="0" borderId="144" xfId="0" applyFont="1" applyBorder="1" applyAlignment="1" applyProtection="1">
      <alignment horizontal="center" vertical="center" wrapText="1"/>
      <protection/>
    </xf>
    <xf numFmtId="0" fontId="20" fillId="0" borderId="153" xfId="0" applyFont="1" applyBorder="1" applyAlignment="1" applyProtection="1">
      <alignment horizontal="left" wrapText="1" indent="1"/>
      <protection/>
    </xf>
    <xf numFmtId="164" fontId="6" fillId="0" borderId="154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vertical="center" wrapText="1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  <protection/>
    </xf>
    <xf numFmtId="164" fontId="6" fillId="0" borderId="15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58" xfId="0" applyFont="1" applyFill="1" applyBorder="1" applyAlignment="1" applyProtection="1">
      <alignment horizontal="center" vertical="center" wrapText="1"/>
      <protection/>
    </xf>
    <xf numFmtId="0" fontId="8" fillId="0" borderId="159" xfId="0" applyFont="1" applyFill="1" applyBorder="1" applyAlignment="1" applyProtection="1">
      <alignment horizontal="center" vertical="center" wrapText="1"/>
      <protection/>
    </xf>
    <xf numFmtId="0" fontId="8" fillId="0" borderId="160" xfId="0" applyFont="1" applyFill="1" applyBorder="1" applyAlignment="1" applyProtection="1">
      <alignment horizontal="center" vertical="center" wrapText="1"/>
      <protection/>
    </xf>
    <xf numFmtId="0" fontId="8" fillId="0" borderId="161" xfId="0" applyFont="1" applyFill="1" applyBorder="1" applyAlignment="1" applyProtection="1">
      <alignment horizontal="center" vertical="center" wrapText="1"/>
      <protection/>
    </xf>
    <xf numFmtId="0" fontId="8" fillId="0" borderId="162" xfId="0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110" xfId="0" applyFont="1" applyFill="1" applyBorder="1" applyAlignment="1" applyProtection="1">
      <alignment horizontal="center" vertical="center" wrapText="1"/>
      <protection/>
    </xf>
    <xf numFmtId="0" fontId="8" fillId="0" borderId="163" xfId="0" applyFont="1" applyFill="1" applyBorder="1" applyAlignment="1" applyProtection="1">
      <alignment horizontal="center" vertical="center" wrapText="1"/>
      <protection/>
    </xf>
    <xf numFmtId="0" fontId="0" fillId="0" borderId="164" xfId="0" applyFont="1" applyFill="1" applyBorder="1" applyAlignment="1" applyProtection="1">
      <alignment horizontal="left" vertical="center" wrapText="1"/>
      <protection/>
    </xf>
    <xf numFmtId="0" fontId="8" fillId="0" borderId="159" xfId="56" applyFont="1" applyFill="1" applyBorder="1" applyAlignment="1" applyProtection="1">
      <alignment vertical="center" wrapText="1"/>
      <protection/>
    </xf>
    <xf numFmtId="0" fontId="5" fillId="0" borderId="165" xfId="0" applyFont="1" applyFill="1" applyBorder="1" applyAlignment="1" applyProtection="1">
      <alignment horizontal="right" vertical="center" wrapText="1" indent="1"/>
      <protection/>
    </xf>
    <xf numFmtId="0" fontId="5" fillId="0" borderId="28" xfId="0" applyFont="1" applyFill="1" applyBorder="1" applyAlignment="1" applyProtection="1">
      <alignment horizontal="right" vertical="center" wrapText="1" indent="1"/>
      <protection/>
    </xf>
    <xf numFmtId="3" fontId="5" fillId="34" borderId="43" xfId="56" applyNumberFormat="1" applyFont="1" applyFill="1" applyBorder="1" applyAlignment="1" applyProtection="1">
      <alignment horizontal="right" vertical="center" wrapText="1" indent="1"/>
      <protection locked="0"/>
    </xf>
    <xf numFmtId="3" fontId="5" fillId="34" borderId="44" xfId="56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46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4" xfId="56" applyFont="1" applyFill="1" applyBorder="1" applyAlignment="1" applyProtection="1">
      <alignment horizontal="right" vertical="center" indent="1"/>
      <protection/>
    </xf>
    <xf numFmtId="3" fontId="5" fillId="34" borderId="45" xfId="56" applyNumberFormat="1" applyFont="1" applyFill="1" applyBorder="1" applyAlignment="1" applyProtection="1">
      <alignment horizontal="right" vertical="center" wrapText="1" indent="1"/>
      <protection locked="0"/>
    </xf>
    <xf numFmtId="3" fontId="5" fillId="34" borderId="43" xfId="56" applyNumberFormat="1" applyFont="1" applyFill="1" applyBorder="1" applyAlignment="1" applyProtection="1">
      <alignment horizontal="right" vertical="center" wrapText="1" indent="1"/>
      <protection/>
    </xf>
    <xf numFmtId="3" fontId="6" fillId="34" borderId="146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50" xfId="56" applyFont="1" applyFill="1" applyBorder="1" applyAlignment="1" applyProtection="1">
      <alignment horizontal="right" vertical="center" indent="1"/>
      <protection/>
    </xf>
    <xf numFmtId="3" fontId="6" fillId="34" borderId="46" xfId="56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48" xfId="56" applyNumberFormat="1" applyFont="1" applyFill="1" applyBorder="1" applyAlignment="1" applyProtection="1">
      <alignment horizontal="right" vertical="center" wrapText="1" indent="1"/>
      <protection/>
    </xf>
    <xf numFmtId="3" fontId="6" fillId="34" borderId="147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51" xfId="56" applyFont="1" applyFill="1" applyBorder="1" applyAlignment="1" applyProtection="1">
      <alignment horizontal="right" vertical="center" indent="1"/>
      <protection/>
    </xf>
    <xf numFmtId="164" fontId="5" fillId="34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46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14" xfId="56" applyFont="1" applyFill="1" applyBorder="1" applyProtection="1">
      <alignment/>
      <protection/>
    </xf>
    <xf numFmtId="164" fontId="5" fillId="34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2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3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46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152" xfId="56" applyNumberFormat="1" applyFont="1" applyFill="1" applyBorder="1" applyAlignment="1" applyProtection="1">
      <alignment horizontal="right" vertical="center" wrapText="1" indent="1"/>
      <protection/>
    </xf>
    <xf numFmtId="164" fontId="5" fillId="34" borderId="54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2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48" xfId="56" applyNumberFormat="1" applyFont="1" applyFill="1" applyBorder="1" applyAlignment="1" applyProtection="1">
      <alignment horizontal="right" vertical="center" wrapText="1" indent="1"/>
      <protection/>
    </xf>
    <xf numFmtId="0" fontId="5" fillId="34" borderId="23" xfId="56" applyFont="1" applyFill="1" applyBorder="1" applyAlignment="1" applyProtection="1">
      <alignment horizontal="right" vertical="center" indent="1"/>
      <protection/>
    </xf>
    <xf numFmtId="164" fontId="11" fillId="34" borderId="46" xfId="0" applyNumberFormat="1" applyFont="1" applyFill="1" applyBorder="1" applyAlignment="1" applyProtection="1">
      <alignment horizontal="right" vertical="center" wrapText="1" indent="1"/>
      <protection/>
    </xf>
    <xf numFmtId="164" fontId="11" fillId="34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3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147" xfId="56" applyNumberFormat="1" applyFont="1" applyFill="1" applyBorder="1" applyAlignment="1" applyProtection="1">
      <alignment horizontal="right" vertical="center" wrapText="1" indent="1"/>
      <protection/>
    </xf>
    <xf numFmtId="164" fontId="5" fillId="34" borderId="12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09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35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78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0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2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6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6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6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68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66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69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1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00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84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85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6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69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95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33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70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7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174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172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17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76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55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38" xfId="0" applyNumberFormat="1" applyFont="1" applyFill="1" applyBorder="1" applyAlignment="1" applyProtection="1">
      <alignment horizontal="right" vertical="center" wrapText="1" indent="1"/>
      <protection/>
    </xf>
    <xf numFmtId="164" fontId="14" fillId="34" borderId="39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25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86" xfId="0" applyNumberFormat="1" applyFont="1" applyFill="1" applyBorder="1" applyAlignment="1" applyProtection="1">
      <alignment horizontal="right" vertical="center" wrapText="1" indent="1"/>
      <protection/>
    </xf>
    <xf numFmtId="164" fontId="6" fillId="35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34" borderId="39" xfId="0" applyNumberFormat="1" applyFont="1" applyFill="1" applyBorder="1" applyAlignment="1" applyProtection="1">
      <alignment vertical="center" wrapText="1"/>
      <protection locked="0"/>
    </xf>
    <xf numFmtId="164" fontId="6" fillId="34" borderId="26" xfId="0" applyNumberFormat="1" applyFont="1" applyFill="1" applyBorder="1" applyAlignment="1" applyProtection="1">
      <alignment vertical="center" wrapText="1"/>
      <protection/>
    </xf>
    <xf numFmtId="164" fontId="5" fillId="34" borderId="135" xfId="0" applyNumberFormat="1" applyFont="1" applyFill="1" applyBorder="1" applyAlignment="1" applyProtection="1">
      <alignment vertical="center" wrapText="1"/>
      <protection locked="0"/>
    </xf>
    <xf numFmtId="164" fontId="5" fillId="34" borderId="136" xfId="0" applyNumberFormat="1" applyFont="1" applyFill="1" applyBorder="1" applyAlignment="1" applyProtection="1">
      <alignment vertical="center" wrapText="1"/>
      <protection locked="0"/>
    </xf>
    <xf numFmtId="164" fontId="6" fillId="34" borderId="137" xfId="0" applyNumberFormat="1" applyFont="1" applyFill="1" applyBorder="1" applyAlignment="1" applyProtection="1">
      <alignment vertical="center" wrapText="1"/>
      <protection/>
    </xf>
    <xf numFmtId="164" fontId="5" fillId="34" borderId="50" xfId="0" applyNumberFormat="1" applyFont="1" applyFill="1" applyBorder="1" applyAlignment="1" applyProtection="1">
      <alignment vertical="center" wrapText="1"/>
      <protection locked="0"/>
    </xf>
    <xf numFmtId="164" fontId="5" fillId="34" borderId="141" xfId="0" applyNumberFormat="1" applyFont="1" applyFill="1" applyBorder="1" applyAlignment="1" applyProtection="1">
      <alignment vertical="center" wrapText="1"/>
      <protection locked="0"/>
    </xf>
    <xf numFmtId="0" fontId="5" fillId="34" borderId="14" xfId="0" applyFont="1" applyFill="1" applyBorder="1" applyAlignment="1" applyProtection="1">
      <alignment horizontal="right" vertical="center" wrapText="1" indent="1"/>
      <protection/>
    </xf>
    <xf numFmtId="0" fontId="5" fillId="34" borderId="23" xfId="0" applyFont="1" applyFill="1" applyBorder="1" applyAlignment="1" applyProtection="1">
      <alignment horizontal="right" vertical="center" wrapText="1" indent="1"/>
      <protection/>
    </xf>
    <xf numFmtId="164" fontId="5" fillId="34" borderId="43" xfId="56" applyNumberFormat="1" applyFont="1" applyFill="1" applyBorder="1" applyAlignment="1" applyProtection="1">
      <alignment horizontal="right" vertical="center" wrapText="1" indent="1"/>
      <protection/>
    </xf>
    <xf numFmtId="164" fontId="6" fillId="34" borderId="46" xfId="56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161" xfId="0" applyFont="1" applyFill="1" applyBorder="1" applyAlignment="1" applyProtection="1">
      <alignment horizontal="right" vertical="center" wrapText="1" indent="1"/>
      <protection/>
    </xf>
    <xf numFmtId="3" fontId="6" fillId="34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165" xfId="0" applyFont="1" applyFill="1" applyBorder="1" applyAlignment="1" applyProtection="1">
      <alignment horizontal="right" vertical="center" wrapText="1" indent="1"/>
      <protection/>
    </xf>
    <xf numFmtId="0" fontId="5" fillId="34" borderId="91" xfId="0" applyFont="1" applyFill="1" applyBorder="1" applyAlignment="1" applyProtection="1">
      <alignment vertical="center" wrapText="1"/>
      <protection/>
    </xf>
    <xf numFmtId="164" fontId="5" fillId="34" borderId="174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86" xfId="0" applyFont="1" applyFill="1" applyBorder="1" applyAlignment="1" applyProtection="1">
      <alignment vertical="center" wrapText="1"/>
      <protection/>
    </xf>
    <xf numFmtId="164" fontId="6" fillId="34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17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78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176" xfId="0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6" fillId="34" borderId="1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14" xfId="0" applyFont="1" applyFill="1" applyBorder="1" applyAlignment="1" applyProtection="1">
      <alignment vertical="center" wrapText="1"/>
      <protection/>
    </xf>
    <xf numFmtId="164" fontId="5" fillId="34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23" xfId="0" applyFont="1" applyFill="1" applyBorder="1" applyAlignment="1" applyProtection="1">
      <alignment vertical="center" wrapText="1"/>
      <protection/>
    </xf>
    <xf numFmtId="164" fontId="6" fillId="34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4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4" borderId="154" xfId="0" applyNumberFormat="1" applyFont="1" applyFill="1" applyBorder="1" applyAlignment="1" applyProtection="1">
      <alignment horizontal="right" vertical="center" wrapText="1" indent="1"/>
      <protection/>
    </xf>
    <xf numFmtId="164" fontId="6" fillId="34" borderId="48" xfId="0" applyNumberFormat="1" applyFont="1" applyFill="1" applyBorder="1" applyAlignment="1" applyProtection="1">
      <alignment horizontal="right" vertical="center" wrapText="1" indent="1"/>
      <protection/>
    </xf>
    <xf numFmtId="164" fontId="5" fillId="36" borderId="43" xfId="0" applyNumberFormat="1" applyFont="1" applyFill="1" applyBorder="1" applyAlignment="1" applyProtection="1">
      <alignment vertical="center" wrapText="1"/>
      <protection locked="0"/>
    </xf>
    <xf numFmtId="164" fontId="5" fillId="36" borderId="44" xfId="0" applyNumberFormat="1" applyFont="1" applyFill="1" applyBorder="1" applyAlignment="1" applyProtection="1">
      <alignment vertical="center" wrapText="1"/>
      <protection locked="0"/>
    </xf>
    <xf numFmtId="164" fontId="5" fillId="36" borderId="33" xfId="0" applyNumberFormat="1" applyFont="1" applyFill="1" applyBorder="1" applyAlignment="1" applyProtection="1">
      <alignment vertical="center" wrapText="1"/>
      <protection locked="0"/>
    </xf>
    <xf numFmtId="164" fontId="5" fillId="36" borderId="45" xfId="0" applyNumberFormat="1" applyFont="1" applyFill="1" applyBorder="1" applyAlignment="1" applyProtection="1">
      <alignment vertical="center" wrapText="1"/>
      <protection locked="0"/>
    </xf>
    <xf numFmtId="164" fontId="6" fillId="36" borderId="46" xfId="0" applyNumberFormat="1" applyFont="1" applyFill="1" applyBorder="1" applyAlignment="1" applyProtection="1">
      <alignment vertical="center" wrapText="1"/>
      <protection/>
    </xf>
    <xf numFmtId="0" fontId="5" fillId="36" borderId="23" xfId="0" applyFont="1" applyFill="1" applyBorder="1" applyAlignment="1" applyProtection="1">
      <alignment vertical="center" wrapText="1"/>
      <protection/>
    </xf>
    <xf numFmtId="164" fontId="6" fillId="36" borderId="46" xfId="0" applyNumberFormat="1" applyFont="1" applyFill="1" applyBorder="1" applyAlignment="1" applyProtection="1">
      <alignment vertical="center" wrapText="1"/>
      <protection locked="0"/>
    </xf>
    <xf numFmtId="164" fontId="5" fillId="36" borderId="47" xfId="0" applyNumberFormat="1" applyFont="1" applyFill="1" applyBorder="1" applyAlignment="1" applyProtection="1">
      <alignment vertical="center" wrapText="1"/>
      <protection locked="0"/>
    </xf>
    <xf numFmtId="164" fontId="6" fillId="36" borderId="23" xfId="0" applyNumberFormat="1" applyFont="1" applyFill="1" applyBorder="1" applyAlignment="1" applyProtection="1">
      <alignment vertical="center" wrapText="1"/>
      <protection locked="0"/>
    </xf>
    <xf numFmtId="164" fontId="6" fillId="36" borderId="23" xfId="0" applyNumberFormat="1" applyFont="1" applyFill="1" applyBorder="1" applyAlignment="1" applyProtection="1">
      <alignment vertical="center" wrapText="1"/>
      <protection/>
    </xf>
    <xf numFmtId="164" fontId="5" fillId="34" borderId="43" xfId="0" applyNumberFormat="1" applyFont="1" applyFill="1" applyBorder="1" applyAlignment="1" applyProtection="1">
      <alignment vertical="center" wrapText="1"/>
      <protection locked="0"/>
    </xf>
    <xf numFmtId="164" fontId="5" fillId="34" borderId="44" xfId="0" applyNumberFormat="1" applyFont="1" applyFill="1" applyBorder="1" applyAlignment="1" applyProtection="1">
      <alignment vertical="center" wrapText="1"/>
      <protection locked="0"/>
    </xf>
    <xf numFmtId="164" fontId="5" fillId="34" borderId="33" xfId="0" applyNumberFormat="1" applyFont="1" applyFill="1" applyBorder="1" applyAlignment="1" applyProtection="1">
      <alignment vertical="center" wrapText="1"/>
      <protection locked="0"/>
    </xf>
    <xf numFmtId="164" fontId="5" fillId="34" borderId="45" xfId="0" applyNumberFormat="1" applyFont="1" applyFill="1" applyBorder="1" applyAlignment="1" applyProtection="1">
      <alignment vertical="center" wrapText="1"/>
      <protection locked="0"/>
    </xf>
    <xf numFmtId="164" fontId="6" fillId="34" borderId="46" xfId="0" applyNumberFormat="1" applyFont="1" applyFill="1" applyBorder="1" applyAlignment="1" applyProtection="1">
      <alignment vertical="center" wrapText="1"/>
      <protection/>
    </xf>
    <xf numFmtId="164" fontId="6" fillId="34" borderId="46" xfId="0" applyNumberFormat="1" applyFont="1" applyFill="1" applyBorder="1" applyAlignment="1" applyProtection="1">
      <alignment vertical="center" wrapText="1"/>
      <protection locked="0"/>
    </xf>
    <xf numFmtId="164" fontId="5" fillId="34" borderId="47" xfId="0" applyNumberFormat="1" applyFont="1" applyFill="1" applyBorder="1" applyAlignment="1" applyProtection="1">
      <alignment vertical="center" wrapText="1"/>
      <protection locked="0"/>
    </xf>
    <xf numFmtId="164" fontId="6" fillId="34" borderId="23" xfId="0" applyNumberFormat="1" applyFont="1" applyFill="1" applyBorder="1" applyAlignment="1" applyProtection="1">
      <alignment vertical="center" wrapText="1"/>
      <protection locked="0"/>
    </xf>
    <xf numFmtId="164" fontId="6" fillId="34" borderId="23" xfId="0" applyNumberFormat="1" applyFont="1" applyFill="1" applyBorder="1" applyAlignment="1" applyProtection="1">
      <alignment vertical="center" wrapText="1"/>
      <protection/>
    </xf>
    <xf numFmtId="164" fontId="6" fillId="36" borderId="48" xfId="0" applyNumberFormat="1" applyFont="1" applyFill="1" applyBorder="1" applyAlignment="1" applyProtection="1">
      <alignment vertical="center" wrapText="1"/>
      <protection/>
    </xf>
    <xf numFmtId="3" fontId="6" fillId="36" borderId="46" xfId="0" applyNumberFormat="1" applyFont="1" applyFill="1" applyBorder="1" applyAlignment="1" applyProtection="1">
      <alignment vertical="center" wrapText="1"/>
      <protection locked="0"/>
    </xf>
    <xf numFmtId="164" fontId="6" fillId="34" borderId="48" xfId="0" applyNumberFormat="1" applyFont="1" applyFill="1" applyBorder="1" applyAlignment="1" applyProtection="1">
      <alignment vertical="center" wrapText="1"/>
      <protection/>
    </xf>
    <xf numFmtId="3" fontId="6" fillId="34" borderId="46" xfId="0" applyNumberFormat="1" applyFont="1" applyFill="1" applyBorder="1" applyAlignment="1" applyProtection="1">
      <alignment vertical="center" wrapText="1"/>
      <protection locked="0"/>
    </xf>
    <xf numFmtId="0" fontId="5" fillId="36" borderId="14" xfId="0" applyFont="1" applyFill="1" applyBorder="1" applyAlignment="1" applyProtection="1">
      <alignment vertical="center" wrapText="1"/>
      <protection/>
    </xf>
    <xf numFmtId="4" fontId="6" fillId="34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5" fillId="34" borderId="0" xfId="0" applyFont="1" applyFill="1" applyAlignment="1" applyProtection="1">
      <alignment horizontal="right" vertical="center" wrapText="1" indent="1"/>
      <protection/>
    </xf>
    <xf numFmtId="0" fontId="5" fillId="35" borderId="0" xfId="0" applyFont="1" applyFill="1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right" vertical="center"/>
      <protection/>
    </xf>
    <xf numFmtId="164" fontId="6" fillId="35" borderId="46" xfId="56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6" applyFont="1" applyFill="1" applyAlignment="1" applyProtection="1">
      <alignment horizontal="right" vertical="center" indent="1"/>
      <protection/>
    </xf>
    <xf numFmtId="0" fontId="4" fillId="35" borderId="0" xfId="56" applyFill="1" applyProtection="1">
      <alignment/>
      <protection/>
    </xf>
    <xf numFmtId="0" fontId="7" fillId="35" borderId="10" xfId="0" applyFont="1" applyFill="1" applyBorder="1" applyAlignment="1" applyProtection="1">
      <alignment horizontal="right" vertical="center"/>
      <protection/>
    </xf>
    <xf numFmtId="164" fontId="12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35" borderId="0" xfId="0" applyNumberFormat="1" applyFont="1" applyFill="1" applyAlignment="1" applyProtection="1">
      <alignment vertical="center" wrapText="1"/>
      <protection/>
    </xf>
    <xf numFmtId="0" fontId="8" fillId="35" borderId="27" xfId="0" applyFont="1" applyFill="1" applyBorder="1" applyAlignment="1" applyProtection="1">
      <alignment horizontal="center" vertical="center" wrapText="1"/>
      <protection/>
    </xf>
    <xf numFmtId="164" fontId="8" fillId="35" borderId="24" xfId="0" applyNumberFormat="1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vertical="center" wrapText="1"/>
      <protection/>
    </xf>
    <xf numFmtId="164" fontId="5" fillId="35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5" borderId="46" xfId="0" applyNumberFormat="1" applyFont="1" applyFill="1" applyBorder="1" applyAlignment="1" applyProtection="1">
      <alignment horizontal="right" vertical="center" wrapText="1" indent="1"/>
      <protection/>
    </xf>
    <xf numFmtId="0" fontId="5" fillId="35" borderId="23" xfId="0" applyFont="1" applyFill="1" applyBorder="1" applyAlignment="1" applyProtection="1">
      <alignment vertical="center" wrapText="1"/>
      <protection/>
    </xf>
    <xf numFmtId="164" fontId="6" fillId="35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5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5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35" borderId="154" xfId="0" applyNumberFormat="1" applyFont="1" applyFill="1" applyBorder="1" applyAlignment="1" applyProtection="1">
      <alignment horizontal="right" vertical="center" wrapText="1" indent="1"/>
      <protection/>
    </xf>
    <xf numFmtId="164" fontId="6" fillId="35" borderId="48" xfId="0" applyNumberFormat="1" applyFont="1" applyFill="1" applyBorder="1" applyAlignment="1" applyProtection="1">
      <alignment horizontal="right" vertical="center" wrapText="1" indent="1"/>
      <protection/>
    </xf>
    <xf numFmtId="164" fontId="5" fillId="35" borderId="17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17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35" borderId="86" xfId="0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0" applyFont="1" applyFill="1" applyAlignment="1" applyProtection="1">
      <alignment horizontal="right" vertical="center" wrapText="1" indent="1"/>
      <protection/>
    </xf>
    <xf numFmtId="3" fontId="6" fillId="35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0" fillId="35" borderId="0" xfId="0" applyFill="1" applyAlignment="1">
      <alignment/>
    </xf>
    <xf numFmtId="164" fontId="5" fillId="35" borderId="43" xfId="0" applyNumberFormat="1" applyFont="1" applyFill="1" applyBorder="1" applyAlignment="1" applyProtection="1">
      <alignment vertical="center" wrapText="1"/>
      <protection locked="0"/>
    </xf>
    <xf numFmtId="164" fontId="5" fillId="35" borderId="44" xfId="0" applyNumberFormat="1" applyFont="1" applyFill="1" applyBorder="1" applyAlignment="1" applyProtection="1">
      <alignment vertical="center" wrapText="1"/>
      <protection locked="0"/>
    </xf>
    <xf numFmtId="164" fontId="5" fillId="35" borderId="33" xfId="0" applyNumberFormat="1" applyFont="1" applyFill="1" applyBorder="1" applyAlignment="1" applyProtection="1">
      <alignment vertical="center" wrapText="1"/>
      <protection locked="0"/>
    </xf>
    <xf numFmtId="164" fontId="5" fillId="35" borderId="45" xfId="0" applyNumberFormat="1" applyFont="1" applyFill="1" applyBorder="1" applyAlignment="1" applyProtection="1">
      <alignment vertical="center" wrapText="1"/>
      <protection locked="0"/>
    </xf>
    <xf numFmtId="164" fontId="6" fillId="35" borderId="46" xfId="0" applyNumberFormat="1" applyFont="1" applyFill="1" applyBorder="1" applyAlignment="1" applyProtection="1">
      <alignment vertical="center" wrapText="1"/>
      <protection/>
    </xf>
    <xf numFmtId="164" fontId="6" fillId="35" borderId="46" xfId="0" applyNumberFormat="1" applyFont="1" applyFill="1" applyBorder="1" applyAlignment="1" applyProtection="1">
      <alignment vertical="center" wrapText="1"/>
      <protection locked="0"/>
    </xf>
    <xf numFmtId="164" fontId="5" fillId="35" borderId="47" xfId="0" applyNumberFormat="1" applyFont="1" applyFill="1" applyBorder="1" applyAlignment="1" applyProtection="1">
      <alignment vertical="center" wrapText="1"/>
      <protection locked="0"/>
    </xf>
    <xf numFmtId="164" fontId="6" fillId="35" borderId="23" xfId="0" applyNumberFormat="1" applyFont="1" applyFill="1" applyBorder="1" applyAlignment="1" applyProtection="1">
      <alignment vertical="center" wrapText="1"/>
      <protection/>
    </xf>
    <xf numFmtId="164" fontId="6" fillId="35" borderId="48" xfId="0" applyNumberFormat="1" applyFont="1" applyFill="1" applyBorder="1" applyAlignment="1" applyProtection="1">
      <alignment vertical="center" wrapText="1"/>
      <protection/>
    </xf>
    <xf numFmtId="3" fontId="6" fillId="35" borderId="46" xfId="0" applyNumberFormat="1" applyFont="1" applyFill="1" applyBorder="1" applyAlignment="1" applyProtection="1">
      <alignment vertical="center" wrapText="1"/>
      <protection locked="0"/>
    </xf>
    <xf numFmtId="4" fontId="6" fillId="35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5" fillId="35" borderId="43" xfId="56" applyNumberFormat="1" applyFont="1" applyFill="1" applyBorder="1" applyAlignment="1" applyProtection="1">
      <alignment horizontal="right" vertical="center" wrapText="1" indent="1"/>
      <protection locked="0"/>
    </xf>
    <xf numFmtId="3" fontId="5" fillId="35" borderId="44" xfId="56" applyNumberFormat="1" applyFont="1" applyFill="1" applyBorder="1" applyAlignment="1" applyProtection="1">
      <alignment horizontal="right" vertical="center" wrapText="1" indent="1"/>
      <protection locked="0"/>
    </xf>
    <xf numFmtId="3" fontId="6" fillId="35" borderId="46" xfId="56" applyNumberFormat="1" applyFont="1" applyFill="1" applyBorder="1" applyAlignment="1" applyProtection="1">
      <alignment horizontal="right" vertical="center" wrapText="1" indent="1"/>
      <protection/>
    </xf>
    <xf numFmtId="164" fontId="5" fillId="0" borderId="179" xfId="56" applyNumberFormat="1" applyFont="1" applyFill="1" applyBorder="1" applyAlignment="1" applyProtection="1">
      <alignment horizontal="right" vertical="center" wrapText="1" indent="1"/>
      <protection locked="0"/>
    </xf>
    <xf numFmtId="0" fontId="0" fillId="35" borderId="180" xfId="56" applyFont="1" applyFill="1" applyBorder="1" applyProtection="1">
      <alignment/>
      <protection/>
    </xf>
    <xf numFmtId="164" fontId="5" fillId="35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35" borderId="136" xfId="0" applyNumberFormat="1" applyFont="1" applyFill="1" applyBorder="1" applyAlignment="1" applyProtection="1">
      <alignment vertical="center" wrapText="1"/>
      <protection locked="0"/>
    </xf>
    <xf numFmtId="164" fontId="5" fillId="35" borderId="135" xfId="0" applyNumberFormat="1" applyFont="1" applyFill="1" applyBorder="1" applyAlignment="1" applyProtection="1">
      <alignment vertical="center" wrapText="1"/>
      <protection locked="0"/>
    </xf>
    <xf numFmtId="164" fontId="6" fillId="37" borderId="46" xfId="0" applyNumberFormat="1" applyFont="1" applyFill="1" applyBorder="1" applyAlignment="1" applyProtection="1">
      <alignment vertical="center" wrapText="1"/>
      <protection/>
    </xf>
    <xf numFmtId="0" fontId="5" fillId="37" borderId="23" xfId="0" applyFont="1" applyFill="1" applyBorder="1" applyAlignment="1" applyProtection="1">
      <alignment vertical="center" wrapText="1"/>
      <protection/>
    </xf>
    <xf numFmtId="164" fontId="5" fillId="37" borderId="43" xfId="0" applyNumberFormat="1" applyFont="1" applyFill="1" applyBorder="1" applyAlignment="1" applyProtection="1">
      <alignment vertical="center" wrapText="1"/>
      <protection locked="0"/>
    </xf>
    <xf numFmtId="164" fontId="5" fillId="37" borderId="44" xfId="0" applyNumberFormat="1" applyFont="1" applyFill="1" applyBorder="1" applyAlignment="1" applyProtection="1">
      <alignment vertical="center" wrapText="1"/>
      <protection locked="0"/>
    </xf>
    <xf numFmtId="164" fontId="6" fillId="37" borderId="46" xfId="0" applyNumberFormat="1" applyFont="1" applyFill="1" applyBorder="1" applyAlignment="1" applyProtection="1">
      <alignment vertical="center" wrapText="1"/>
      <protection locked="0"/>
    </xf>
    <xf numFmtId="164" fontId="5" fillId="37" borderId="33" xfId="0" applyNumberFormat="1" applyFont="1" applyFill="1" applyBorder="1" applyAlignment="1" applyProtection="1">
      <alignment vertical="center" wrapText="1"/>
      <protection locked="0"/>
    </xf>
    <xf numFmtId="164" fontId="5" fillId="37" borderId="47" xfId="0" applyNumberFormat="1" applyFont="1" applyFill="1" applyBorder="1" applyAlignment="1" applyProtection="1">
      <alignment vertical="center" wrapText="1"/>
      <protection locked="0"/>
    </xf>
    <xf numFmtId="164" fontId="6" fillId="37" borderId="23" xfId="0" applyNumberFormat="1" applyFont="1" applyFill="1" applyBorder="1" applyAlignment="1" applyProtection="1">
      <alignment vertical="center" wrapText="1"/>
      <protection locked="0"/>
    </xf>
    <xf numFmtId="164" fontId="6" fillId="37" borderId="23" xfId="0" applyNumberFormat="1" applyFont="1" applyFill="1" applyBorder="1" applyAlignment="1" applyProtection="1">
      <alignment vertical="center" wrapText="1"/>
      <protection/>
    </xf>
    <xf numFmtId="164" fontId="6" fillId="35" borderId="23" xfId="0" applyNumberFormat="1" applyFont="1" applyFill="1" applyBorder="1" applyAlignment="1" applyProtection="1">
      <alignment vertical="center" wrapText="1"/>
      <protection locked="0"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8" fillId="0" borderId="18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182" xfId="0" applyFont="1" applyFill="1" applyBorder="1" applyAlignment="1" applyProtection="1">
      <alignment horizontal="center" vertical="center"/>
      <protection/>
    </xf>
    <xf numFmtId="0" fontId="8" fillId="0" borderId="183" xfId="0" applyFont="1" applyFill="1" applyBorder="1" applyAlignment="1" applyProtection="1">
      <alignment horizontal="center" vertical="center"/>
      <protection/>
    </xf>
    <xf numFmtId="164" fontId="6" fillId="0" borderId="184" xfId="56" applyNumberFormat="1" applyFont="1" applyFill="1" applyBorder="1" applyAlignment="1" applyProtection="1">
      <alignment horizontal="center" vertical="center"/>
      <protection/>
    </xf>
    <xf numFmtId="0" fontId="8" fillId="35" borderId="182" xfId="0" applyFont="1" applyFill="1" applyBorder="1" applyAlignment="1" applyProtection="1">
      <alignment horizontal="center" vertical="center" wrapText="1"/>
      <protection/>
    </xf>
    <xf numFmtId="0" fontId="8" fillId="35" borderId="36" xfId="0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164" fontId="7" fillId="0" borderId="10" xfId="56" applyNumberFormat="1" applyFont="1" applyFill="1" applyBorder="1" applyAlignment="1" applyProtection="1">
      <alignment horizontal="left" vertical="center"/>
      <protection/>
    </xf>
    <xf numFmtId="0" fontId="8" fillId="0" borderId="185" xfId="0" applyFont="1" applyFill="1" applyBorder="1" applyAlignment="1" applyProtection="1">
      <alignment horizontal="center" vertical="center"/>
      <protection/>
    </xf>
    <xf numFmtId="0" fontId="8" fillId="0" borderId="186" xfId="0" applyFont="1" applyFill="1" applyBorder="1" applyAlignment="1" applyProtection="1">
      <alignment horizontal="center" vertical="center"/>
      <protection/>
    </xf>
    <xf numFmtId="0" fontId="8" fillId="0" borderId="187" xfId="0" applyFont="1" applyFill="1" applyBorder="1" applyAlignment="1" applyProtection="1">
      <alignment horizontal="center" vertical="center" wrapText="1"/>
      <protection/>
    </xf>
    <xf numFmtId="0" fontId="8" fillId="0" borderId="188" xfId="0" applyFont="1" applyFill="1" applyBorder="1" applyAlignment="1" applyProtection="1">
      <alignment horizontal="center" vertical="center" wrapText="1"/>
      <protection/>
    </xf>
    <xf numFmtId="0" fontId="8" fillId="0" borderId="182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164" fontId="6" fillId="0" borderId="67" xfId="56" applyNumberFormat="1" applyFont="1" applyFill="1" applyBorder="1" applyAlignment="1" applyProtection="1">
      <alignment horizontal="center" vertical="center"/>
      <protection/>
    </xf>
    <xf numFmtId="164" fontId="6" fillId="0" borderId="133" xfId="56" applyNumberFormat="1" applyFont="1" applyFill="1" applyBorder="1" applyAlignment="1" applyProtection="1">
      <alignment horizontal="center" vertical="center"/>
      <protection/>
    </xf>
    <xf numFmtId="164" fontId="6" fillId="0" borderId="58" xfId="56" applyNumberFormat="1" applyFont="1" applyFill="1" applyBorder="1" applyAlignment="1" applyProtection="1">
      <alignment horizontal="center" vertical="center"/>
      <protection/>
    </xf>
    <xf numFmtId="164" fontId="8" fillId="0" borderId="55" xfId="0" applyNumberFormat="1" applyFont="1" applyFill="1" applyBorder="1" applyAlignment="1" applyProtection="1">
      <alignment horizontal="center" vertical="center" wrapText="1"/>
      <protection/>
    </xf>
    <xf numFmtId="164" fontId="8" fillId="0" borderId="165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133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89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textRotation="180" wrapText="1"/>
      <protection/>
    </xf>
    <xf numFmtId="0" fontId="8" fillId="0" borderId="1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164" fontId="8" fillId="0" borderId="188" xfId="0" applyNumberFormat="1" applyFont="1" applyFill="1" applyBorder="1" applyAlignment="1" applyProtection="1">
      <alignment horizontal="center" vertical="center" wrapText="1"/>
      <protection/>
    </xf>
    <xf numFmtId="164" fontId="8" fillId="0" borderId="190" xfId="0" applyNumberFormat="1" applyFont="1" applyFill="1" applyBorder="1" applyAlignment="1" applyProtection="1">
      <alignment horizontal="center" vertical="center" wrapText="1"/>
      <protection/>
    </xf>
    <xf numFmtId="164" fontId="8" fillId="0" borderId="87" xfId="0" applyNumberFormat="1" applyFont="1" applyFill="1" applyBorder="1" applyAlignment="1" applyProtection="1">
      <alignment horizontal="center" vertical="center" wrapText="1"/>
      <protection/>
    </xf>
    <xf numFmtId="164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191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21" xfId="0" applyNumberFormat="1" applyFont="1" applyFill="1" applyBorder="1" applyAlignment="1" applyProtection="1">
      <alignment horizontal="center" vertical="center" wrapText="1"/>
      <protection/>
    </xf>
    <xf numFmtId="164" fontId="8" fillId="0" borderId="91" xfId="0" applyNumberFormat="1" applyFont="1" applyFill="1" applyBorder="1" applyAlignment="1" applyProtection="1">
      <alignment horizontal="center" vertical="center" wrapText="1"/>
      <protection/>
    </xf>
    <xf numFmtId="164" fontId="8" fillId="0" borderId="100" xfId="0" applyNumberFormat="1" applyFont="1" applyFill="1" applyBorder="1" applyAlignment="1" applyProtection="1">
      <alignment horizontal="center" vertical="center" wrapText="1"/>
      <protection/>
    </xf>
    <xf numFmtId="164" fontId="8" fillId="0" borderId="192" xfId="0" applyNumberFormat="1" applyFont="1" applyFill="1" applyBorder="1" applyAlignment="1" applyProtection="1">
      <alignment horizontal="center" vertical="center" wrapText="1"/>
      <protection/>
    </xf>
    <xf numFmtId="164" fontId="8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185" xfId="0" applyNumberFormat="1" applyFont="1" applyFill="1" applyBorder="1" applyAlignment="1" applyProtection="1">
      <alignment horizontal="center" vertical="center" wrapText="1"/>
      <protection/>
    </xf>
    <xf numFmtId="0" fontId="8" fillId="0" borderId="193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133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8" fillId="0" borderId="1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top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133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67" xfId="0" applyFont="1" applyFill="1" applyBorder="1" applyAlignment="1" applyProtection="1">
      <alignment horizontal="center" vertical="center"/>
      <protection/>
    </xf>
    <xf numFmtId="0" fontId="21" fillId="0" borderId="133" xfId="0" applyFont="1" applyFill="1" applyBorder="1" applyAlignment="1" applyProtection="1">
      <alignment horizontal="center" vertical="center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6" fillId="0" borderId="164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9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top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133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92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M174"/>
  <sheetViews>
    <sheetView zoomScaleSheetLayoutView="100" zoomScalePageLayoutView="0" workbookViewId="0" topLeftCell="A133">
      <selection activeCell="L142" sqref="L142"/>
    </sheetView>
  </sheetViews>
  <sheetFormatPr defaultColWidth="9.00390625" defaultRowHeight="12.75"/>
  <cols>
    <col min="1" max="1" width="9.375" style="1" customWidth="1"/>
    <col min="2" max="2" width="74.875" style="1" customWidth="1"/>
    <col min="3" max="3" width="13.625" style="2" customWidth="1"/>
    <col min="4" max="4" width="14.00390625" style="2" customWidth="1"/>
    <col min="5" max="5" width="14.125" style="2" customWidth="1"/>
    <col min="6" max="6" width="16.625" style="2" customWidth="1"/>
    <col min="7" max="7" width="13.625" style="603" customWidth="1"/>
    <col min="8" max="8" width="13.00390625" style="2" customWidth="1"/>
    <col min="9" max="9" width="13.375" style="2" customWidth="1"/>
    <col min="10" max="10" width="13.625" style="2" customWidth="1"/>
    <col min="11" max="11" width="13.50390625" style="2" customWidth="1"/>
    <col min="12" max="12" width="15.375" style="2" customWidth="1"/>
    <col min="13" max="13" width="17.375" style="2" customWidth="1"/>
    <col min="14" max="16384" width="9.375" style="3" customWidth="1"/>
  </cols>
  <sheetData>
    <row r="1" spans="1:13" ht="15.75" customHeight="1" thickBot="1">
      <c r="A1" s="662"/>
      <c r="B1" s="662"/>
      <c r="C1" s="4"/>
      <c r="D1" s="4"/>
      <c r="E1" s="4"/>
      <c r="G1" s="601"/>
      <c r="H1" s="4"/>
      <c r="I1" s="4"/>
      <c r="J1" s="4"/>
      <c r="K1" s="4"/>
      <c r="L1" s="4"/>
      <c r="M1" s="4" t="s">
        <v>0</v>
      </c>
    </row>
    <row r="2" spans="1:13" s="6" customFormat="1" ht="21.75" customHeight="1" thickBot="1">
      <c r="A2" s="663" t="s">
        <v>1</v>
      </c>
      <c r="B2" s="665" t="s">
        <v>2</v>
      </c>
      <c r="C2" s="663" t="s">
        <v>485</v>
      </c>
      <c r="D2" s="668" t="s">
        <v>486</v>
      </c>
      <c r="E2" s="668"/>
      <c r="F2" s="669"/>
      <c r="G2" s="671" t="s">
        <v>499</v>
      </c>
      <c r="H2" s="677" t="s">
        <v>481</v>
      </c>
      <c r="I2" s="678"/>
      <c r="J2" s="679" t="s">
        <v>498</v>
      </c>
      <c r="K2" s="675" t="s">
        <v>491</v>
      </c>
      <c r="L2" s="675"/>
      <c r="M2" s="676"/>
    </row>
    <row r="3" spans="1:13" s="8" customFormat="1" ht="28.5" customHeight="1" thickBot="1">
      <c r="A3" s="664"/>
      <c r="B3" s="666"/>
      <c r="C3" s="667"/>
      <c r="D3" s="95" t="s">
        <v>3</v>
      </c>
      <c r="E3" s="118" t="s">
        <v>4</v>
      </c>
      <c r="F3" s="97" t="s">
        <v>5</v>
      </c>
      <c r="G3" s="672"/>
      <c r="H3" s="190" t="s">
        <v>480</v>
      </c>
      <c r="I3" s="94" t="s">
        <v>337</v>
      </c>
      <c r="J3" s="680"/>
      <c r="K3" s="140" t="s">
        <v>3</v>
      </c>
      <c r="L3" s="103" t="s">
        <v>4</v>
      </c>
      <c r="M3" s="185" t="s">
        <v>5</v>
      </c>
    </row>
    <row r="4" spans="1:13" s="9" customFormat="1" ht="15" customHeight="1" thickBot="1">
      <c r="A4" s="452" t="s">
        <v>6</v>
      </c>
      <c r="B4" s="453" t="s">
        <v>7</v>
      </c>
      <c r="C4" s="454" t="s">
        <v>8</v>
      </c>
      <c r="D4" s="453" t="s">
        <v>9</v>
      </c>
      <c r="E4" s="455" t="s">
        <v>10</v>
      </c>
      <c r="F4" s="456" t="s">
        <v>11</v>
      </c>
      <c r="G4" s="457" t="s">
        <v>372</v>
      </c>
      <c r="H4" s="458" t="s">
        <v>477</v>
      </c>
      <c r="I4" s="457" t="s">
        <v>478</v>
      </c>
      <c r="J4" s="379" t="s">
        <v>479</v>
      </c>
      <c r="K4" s="380" t="s">
        <v>482</v>
      </c>
      <c r="L4" s="459" t="s">
        <v>483</v>
      </c>
      <c r="M4" s="459" t="s">
        <v>484</v>
      </c>
    </row>
    <row r="5" spans="1:13" s="9" customFormat="1" ht="18" customHeight="1" thickBot="1">
      <c r="A5" s="681" t="s">
        <v>12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3"/>
    </row>
    <row r="6" spans="1:13" s="13" customFormat="1" ht="14.25" customHeight="1" thickBot="1">
      <c r="A6" s="10"/>
      <c r="B6" s="120" t="s">
        <v>13</v>
      </c>
      <c r="C6" s="491"/>
      <c r="D6" s="12"/>
      <c r="E6" s="12"/>
      <c r="F6" s="12"/>
      <c r="G6" s="491"/>
      <c r="H6" s="11"/>
      <c r="I6" s="87"/>
      <c r="J6" s="491"/>
      <c r="K6" s="12"/>
      <c r="L6" s="12"/>
      <c r="M6" s="12"/>
    </row>
    <row r="7" spans="1:13" s="13" customFormat="1" ht="14.25" customHeight="1">
      <c r="A7" s="14" t="s">
        <v>14</v>
      </c>
      <c r="B7" s="141" t="s">
        <v>15</v>
      </c>
      <c r="C7" s="464">
        <v>134216</v>
      </c>
      <c r="D7" s="162">
        <v>134216</v>
      </c>
      <c r="E7" s="163"/>
      <c r="F7" s="163">
        <v>32218</v>
      </c>
      <c r="G7" s="464">
        <v>134216</v>
      </c>
      <c r="H7" s="162"/>
      <c r="I7" s="162"/>
      <c r="J7" s="464">
        <v>134216</v>
      </c>
      <c r="K7" s="643">
        <v>134216</v>
      </c>
      <c r="L7" s="163"/>
      <c r="M7" s="163">
        <v>32018</v>
      </c>
    </row>
    <row r="8" spans="1:13" s="13" customFormat="1" ht="14.25" customHeight="1">
      <c r="A8" s="15" t="s">
        <v>16</v>
      </c>
      <c r="B8" s="142" t="s">
        <v>17</v>
      </c>
      <c r="C8" s="465">
        <v>136147</v>
      </c>
      <c r="D8" s="164">
        <v>136147</v>
      </c>
      <c r="E8" s="165"/>
      <c r="F8" s="165"/>
      <c r="G8" s="465">
        <v>136147</v>
      </c>
      <c r="H8" s="164"/>
      <c r="I8" s="164"/>
      <c r="J8" s="465">
        <v>136147</v>
      </c>
      <c r="K8" s="644">
        <v>136147</v>
      </c>
      <c r="L8" s="165"/>
      <c r="M8" s="165"/>
    </row>
    <row r="9" spans="1:13" s="13" customFormat="1" ht="14.25" customHeight="1">
      <c r="A9" s="15" t="s">
        <v>18</v>
      </c>
      <c r="B9" s="142" t="s">
        <v>19</v>
      </c>
      <c r="C9" s="465">
        <v>206206</v>
      </c>
      <c r="D9" s="164">
        <v>206206</v>
      </c>
      <c r="E9" s="165"/>
      <c r="F9" s="165"/>
      <c r="G9" s="465">
        <v>222831</v>
      </c>
      <c r="H9" s="164">
        <v>4126</v>
      </c>
      <c r="I9" s="164">
        <v>5792</v>
      </c>
      <c r="J9" s="465">
        <v>221165</v>
      </c>
      <c r="K9" s="644">
        <v>221165</v>
      </c>
      <c r="L9" s="165"/>
      <c r="M9" s="165"/>
    </row>
    <row r="10" spans="1:13" s="13" customFormat="1" ht="14.25" customHeight="1">
      <c r="A10" s="15" t="s">
        <v>20</v>
      </c>
      <c r="B10" s="142" t="s">
        <v>21</v>
      </c>
      <c r="C10" s="465">
        <v>29095</v>
      </c>
      <c r="D10" s="164">
        <v>29095</v>
      </c>
      <c r="E10" s="165"/>
      <c r="F10" s="165"/>
      <c r="G10" s="465">
        <v>29095</v>
      </c>
      <c r="H10" s="164"/>
      <c r="I10" s="164"/>
      <c r="J10" s="465">
        <v>29095</v>
      </c>
      <c r="K10" s="644">
        <v>29095</v>
      </c>
      <c r="L10" s="165"/>
      <c r="M10" s="165"/>
    </row>
    <row r="11" spans="1:13" s="13" customFormat="1" ht="14.25" customHeight="1" thickBot="1">
      <c r="A11" s="15" t="s">
        <v>22</v>
      </c>
      <c r="B11" s="143" t="s">
        <v>23</v>
      </c>
      <c r="C11" s="465"/>
      <c r="D11" s="165"/>
      <c r="E11" s="165"/>
      <c r="F11" s="165"/>
      <c r="G11" s="465">
        <v>27424</v>
      </c>
      <c r="H11" s="164">
        <v>18815</v>
      </c>
      <c r="I11" s="164"/>
      <c r="J11" s="465">
        <v>46239</v>
      </c>
      <c r="K11" s="644">
        <v>46239</v>
      </c>
      <c r="L11" s="165"/>
      <c r="M11" s="165"/>
    </row>
    <row r="12" spans="1:13" s="13" customFormat="1" ht="14.25" customHeight="1" thickBot="1">
      <c r="A12" s="16" t="s">
        <v>24</v>
      </c>
      <c r="B12" s="114" t="s">
        <v>25</v>
      </c>
      <c r="C12" s="466">
        <f>SUM(C7:C11)</f>
        <v>505664</v>
      </c>
      <c r="D12" s="166">
        <f>SUM(D7:D11)</f>
        <v>505664</v>
      </c>
      <c r="E12" s="166"/>
      <c r="F12" s="166">
        <f aca="true" t="shared" si="0" ref="F12:M12">SUM(F7:F11)</f>
        <v>32218</v>
      </c>
      <c r="G12" s="466">
        <f>SUM(G7:G11)</f>
        <v>549713</v>
      </c>
      <c r="H12" s="166">
        <f t="shared" si="0"/>
        <v>22941</v>
      </c>
      <c r="I12" s="166">
        <f t="shared" si="0"/>
        <v>5792</v>
      </c>
      <c r="J12" s="466">
        <f>SUM(J7:J11)</f>
        <v>566862</v>
      </c>
      <c r="K12" s="645">
        <f>SUM(K7:K11)</f>
        <v>566862</v>
      </c>
      <c r="L12" s="166">
        <f t="shared" si="0"/>
        <v>0</v>
      </c>
      <c r="M12" s="166">
        <f t="shared" si="0"/>
        <v>32018</v>
      </c>
    </row>
    <row r="13" spans="1:13" ht="14.25" customHeight="1" thickBot="1">
      <c r="A13" s="16"/>
      <c r="B13" s="144" t="s">
        <v>26</v>
      </c>
      <c r="C13" s="467"/>
      <c r="D13" s="167"/>
      <c r="E13" s="167"/>
      <c r="F13" s="167"/>
      <c r="G13" s="467"/>
      <c r="H13" s="12"/>
      <c r="I13" s="12"/>
      <c r="J13" s="467"/>
      <c r="K13" s="167"/>
      <c r="L13" s="167"/>
      <c r="M13" s="167"/>
    </row>
    <row r="14" spans="1:13" s="13" customFormat="1" ht="14.25" customHeight="1">
      <c r="A14" s="14" t="s">
        <v>27</v>
      </c>
      <c r="B14" s="141" t="s">
        <v>28</v>
      </c>
      <c r="C14" s="464"/>
      <c r="D14" s="163"/>
      <c r="E14" s="163"/>
      <c r="F14" s="163"/>
      <c r="G14" s="464"/>
      <c r="H14" s="162"/>
      <c r="I14" s="162"/>
      <c r="J14" s="464"/>
      <c r="K14" s="163"/>
      <c r="L14" s="163"/>
      <c r="M14" s="163"/>
    </row>
    <row r="15" spans="1:13" s="13" customFormat="1" ht="14.25" customHeight="1">
      <c r="A15" s="15" t="s">
        <v>29</v>
      </c>
      <c r="B15" s="142" t="s">
        <v>30</v>
      </c>
      <c r="C15" s="464"/>
      <c r="D15" s="165"/>
      <c r="E15" s="165"/>
      <c r="F15" s="165"/>
      <c r="G15" s="464"/>
      <c r="H15" s="162"/>
      <c r="I15" s="162"/>
      <c r="J15" s="464"/>
      <c r="K15" s="165"/>
      <c r="L15" s="165"/>
      <c r="M15" s="165"/>
    </row>
    <row r="16" spans="1:13" s="13" customFormat="1" ht="14.25" customHeight="1">
      <c r="A16" s="15" t="s">
        <v>31</v>
      </c>
      <c r="B16" s="142" t="s">
        <v>32</v>
      </c>
      <c r="C16" s="465"/>
      <c r="D16" s="165"/>
      <c r="E16" s="165"/>
      <c r="F16" s="165"/>
      <c r="G16" s="465"/>
      <c r="H16" s="164"/>
      <c r="I16" s="164"/>
      <c r="J16" s="465"/>
      <c r="K16" s="165"/>
      <c r="L16" s="165"/>
      <c r="M16" s="165"/>
    </row>
    <row r="17" spans="1:13" s="13" customFormat="1" ht="14.25" customHeight="1">
      <c r="A17" s="15" t="s">
        <v>33</v>
      </c>
      <c r="B17" s="142" t="s">
        <v>34</v>
      </c>
      <c r="C17" s="465"/>
      <c r="D17" s="165"/>
      <c r="E17" s="165"/>
      <c r="F17" s="165"/>
      <c r="G17" s="465"/>
      <c r="H17" s="164"/>
      <c r="I17" s="164"/>
      <c r="J17" s="465"/>
      <c r="K17" s="165"/>
      <c r="L17" s="165"/>
      <c r="M17" s="165"/>
    </row>
    <row r="18" spans="1:13" s="13" customFormat="1" ht="14.25" customHeight="1">
      <c r="A18" s="15" t="s">
        <v>35</v>
      </c>
      <c r="B18" s="142" t="s">
        <v>36</v>
      </c>
      <c r="C18" s="465">
        <v>200149</v>
      </c>
      <c r="D18" s="165">
        <v>78874</v>
      </c>
      <c r="E18" s="165">
        <v>121275</v>
      </c>
      <c r="F18" s="165"/>
      <c r="G18" s="465">
        <v>191934</v>
      </c>
      <c r="H18" s="164">
        <v>7148</v>
      </c>
      <c r="I18" s="164">
        <v>25370</v>
      </c>
      <c r="J18" s="465">
        <v>173712</v>
      </c>
      <c r="K18" s="165">
        <v>59507</v>
      </c>
      <c r="L18" s="165">
        <v>114205</v>
      </c>
      <c r="M18" s="165"/>
    </row>
    <row r="19" spans="1:13" s="13" customFormat="1" ht="14.25" customHeight="1" thickBot="1">
      <c r="A19" s="17" t="s">
        <v>37</v>
      </c>
      <c r="B19" s="145" t="s">
        <v>38</v>
      </c>
      <c r="C19" s="468"/>
      <c r="D19" s="169"/>
      <c r="E19" s="169"/>
      <c r="F19" s="169"/>
      <c r="G19" s="468"/>
      <c r="H19" s="168"/>
      <c r="I19" s="168"/>
      <c r="J19" s="468"/>
      <c r="K19" s="169"/>
      <c r="L19" s="169"/>
      <c r="M19" s="169"/>
    </row>
    <row r="20" spans="1:13" s="13" customFormat="1" ht="14.25" customHeight="1" thickBot="1">
      <c r="A20" s="16" t="s">
        <v>39</v>
      </c>
      <c r="B20" s="144" t="s">
        <v>40</v>
      </c>
      <c r="C20" s="466">
        <f>+C14+C15+C16+C17+C18</f>
        <v>200149</v>
      </c>
      <c r="D20" s="170">
        <f>+D14+D15+D16+D17+D18</f>
        <v>78874</v>
      </c>
      <c r="E20" s="170">
        <f>+E14+E15+E16+E17+E18</f>
        <v>121275</v>
      </c>
      <c r="F20" s="170">
        <f>+F14+F15+F16+F17+F18</f>
        <v>0</v>
      </c>
      <c r="G20" s="478">
        <f>+G14+G15+G16+G17+G18</f>
        <v>191934</v>
      </c>
      <c r="H20" s="170">
        <f aca="true" t="shared" si="1" ref="H20:M20">+H14+H15+H16+H17+H18</f>
        <v>7148</v>
      </c>
      <c r="I20" s="170">
        <f t="shared" si="1"/>
        <v>25370</v>
      </c>
      <c r="J20" s="478">
        <f>+J14+J15+J16+J17+J18</f>
        <v>173712</v>
      </c>
      <c r="K20" s="170">
        <f t="shared" si="1"/>
        <v>59507</v>
      </c>
      <c r="L20" s="170">
        <f t="shared" si="1"/>
        <v>114205</v>
      </c>
      <c r="M20" s="170">
        <f t="shared" si="1"/>
        <v>0</v>
      </c>
    </row>
    <row r="21" spans="1:13" ht="14.25" customHeight="1" thickBot="1">
      <c r="A21" s="16"/>
      <c r="B21" s="114" t="s">
        <v>41</v>
      </c>
      <c r="C21" s="467"/>
      <c r="D21" s="167"/>
      <c r="E21" s="167"/>
      <c r="F21" s="167"/>
      <c r="G21" s="467"/>
      <c r="H21" s="12"/>
      <c r="I21" s="12"/>
      <c r="J21" s="467"/>
      <c r="K21" s="167"/>
      <c r="L21" s="167"/>
      <c r="M21" s="167"/>
    </row>
    <row r="22" spans="1:13" s="13" customFormat="1" ht="14.25" customHeight="1">
      <c r="A22" s="14" t="s">
        <v>42</v>
      </c>
      <c r="B22" s="141" t="s">
        <v>43</v>
      </c>
      <c r="C22" s="464"/>
      <c r="D22" s="163"/>
      <c r="E22" s="163"/>
      <c r="F22" s="163"/>
      <c r="G22" s="464"/>
      <c r="H22" s="162"/>
      <c r="I22" s="162"/>
      <c r="J22" s="464"/>
      <c r="K22" s="163"/>
      <c r="L22" s="163"/>
      <c r="M22" s="163"/>
    </row>
    <row r="23" spans="1:13" s="13" customFormat="1" ht="14.25" customHeight="1">
      <c r="A23" s="15" t="s">
        <v>44</v>
      </c>
      <c r="B23" s="142" t="s">
        <v>45</v>
      </c>
      <c r="C23" s="465"/>
      <c r="D23" s="165"/>
      <c r="E23" s="165"/>
      <c r="F23" s="165"/>
      <c r="G23" s="465"/>
      <c r="H23" s="164"/>
      <c r="I23" s="164"/>
      <c r="J23" s="465"/>
      <c r="K23" s="165"/>
      <c r="L23" s="165"/>
      <c r="M23" s="165"/>
    </row>
    <row r="24" spans="1:13" s="13" customFormat="1" ht="14.25" customHeight="1">
      <c r="A24" s="15" t="s">
        <v>46</v>
      </c>
      <c r="B24" s="142" t="s">
        <v>47</v>
      </c>
      <c r="C24" s="465"/>
      <c r="D24" s="165"/>
      <c r="E24" s="165"/>
      <c r="F24" s="165"/>
      <c r="G24" s="465"/>
      <c r="H24" s="164"/>
      <c r="I24" s="164"/>
      <c r="J24" s="465"/>
      <c r="K24" s="165"/>
      <c r="L24" s="165"/>
      <c r="M24" s="165"/>
    </row>
    <row r="25" spans="1:13" s="13" customFormat="1" ht="14.25" customHeight="1">
      <c r="A25" s="15" t="s">
        <v>48</v>
      </c>
      <c r="B25" s="142" t="s">
        <v>49</v>
      </c>
      <c r="C25" s="465"/>
      <c r="D25" s="165"/>
      <c r="E25" s="165"/>
      <c r="F25" s="165"/>
      <c r="G25" s="465"/>
      <c r="H25" s="164"/>
      <c r="I25" s="164"/>
      <c r="J25" s="465"/>
      <c r="K25" s="165"/>
      <c r="L25" s="165"/>
      <c r="M25" s="165"/>
    </row>
    <row r="26" spans="1:13" s="13" customFormat="1" ht="14.25" customHeight="1">
      <c r="A26" s="15" t="s">
        <v>50</v>
      </c>
      <c r="B26" s="142" t="s">
        <v>51</v>
      </c>
      <c r="C26" s="465"/>
      <c r="D26" s="165"/>
      <c r="E26" s="165"/>
      <c r="F26" s="165"/>
      <c r="G26" s="465">
        <v>3689</v>
      </c>
      <c r="H26" s="164"/>
      <c r="I26" s="164"/>
      <c r="J26" s="465">
        <v>3689</v>
      </c>
      <c r="K26" s="165">
        <v>751</v>
      </c>
      <c r="L26" s="165">
        <v>2938</v>
      </c>
      <c r="M26" s="165"/>
    </row>
    <row r="27" spans="1:13" s="13" customFormat="1" ht="14.25" customHeight="1" thickBot="1">
      <c r="A27" s="17" t="s">
        <v>52</v>
      </c>
      <c r="B27" s="146" t="s">
        <v>53</v>
      </c>
      <c r="C27" s="468"/>
      <c r="D27" s="169"/>
      <c r="E27" s="169"/>
      <c r="F27" s="169"/>
      <c r="G27" s="468">
        <v>3689</v>
      </c>
      <c r="H27" s="168"/>
      <c r="I27" s="168"/>
      <c r="J27" s="468">
        <v>3689</v>
      </c>
      <c r="K27" s="169">
        <v>751</v>
      </c>
      <c r="L27" s="169">
        <v>2938</v>
      </c>
      <c r="M27" s="169"/>
    </row>
    <row r="28" spans="1:13" s="13" customFormat="1" ht="14.25" customHeight="1" thickBot="1">
      <c r="A28" s="16" t="s">
        <v>54</v>
      </c>
      <c r="B28" s="114" t="s">
        <v>55</v>
      </c>
      <c r="C28" s="466"/>
      <c r="D28" s="170">
        <f>+D22+D23+D24+D25+D26</f>
        <v>0</v>
      </c>
      <c r="E28" s="170">
        <f>+E22+E23+E24+E25+E26</f>
        <v>0</v>
      </c>
      <c r="F28" s="170">
        <f>+F22+F23+F24+F25+F26</f>
        <v>0</v>
      </c>
      <c r="G28" s="478">
        <f>+G22+G23+G24+G25+G26</f>
        <v>3689</v>
      </c>
      <c r="H28" s="170">
        <f aca="true" t="shared" si="2" ref="H28:M28">+H22+H23+H24+H25+H26</f>
        <v>0</v>
      </c>
      <c r="I28" s="170">
        <f t="shared" si="2"/>
        <v>0</v>
      </c>
      <c r="J28" s="478">
        <f>+J22+J23+J24+J25+J26</f>
        <v>3689</v>
      </c>
      <c r="K28" s="170">
        <f t="shared" si="2"/>
        <v>751</v>
      </c>
      <c r="L28" s="170">
        <f t="shared" si="2"/>
        <v>2938</v>
      </c>
      <c r="M28" s="170">
        <f t="shared" si="2"/>
        <v>0</v>
      </c>
    </row>
    <row r="29" spans="1:13" ht="14.25" customHeight="1" thickBot="1">
      <c r="A29" s="16"/>
      <c r="B29" s="114" t="s">
        <v>56</v>
      </c>
      <c r="C29" s="467"/>
      <c r="D29" s="167"/>
      <c r="E29" s="167"/>
      <c r="F29" s="167"/>
      <c r="G29" s="467"/>
      <c r="H29" s="12"/>
      <c r="I29" s="12"/>
      <c r="J29" s="467"/>
      <c r="K29" s="167"/>
      <c r="L29" s="167"/>
      <c r="M29" s="167"/>
    </row>
    <row r="30" spans="1:13" s="13" customFormat="1" ht="14.25" customHeight="1">
      <c r="A30" s="14" t="s">
        <v>57</v>
      </c>
      <c r="B30" s="141" t="s">
        <v>58</v>
      </c>
      <c r="C30" s="469">
        <f>C31+C32+C33</f>
        <v>316000</v>
      </c>
      <c r="D30" s="171">
        <f>D31+D32+D33</f>
        <v>256267</v>
      </c>
      <c r="E30" s="171">
        <f>E31+E32+E33</f>
        <v>59733</v>
      </c>
      <c r="F30" s="171"/>
      <c r="G30" s="469">
        <v>332000</v>
      </c>
      <c r="H30" s="171">
        <v>20000</v>
      </c>
      <c r="I30" s="171"/>
      <c r="J30" s="469">
        <v>352000</v>
      </c>
      <c r="K30" s="171">
        <v>264080</v>
      </c>
      <c r="L30" s="171">
        <v>87920</v>
      </c>
      <c r="M30" s="171"/>
    </row>
    <row r="31" spans="1:13" s="13" customFormat="1" ht="14.25" customHeight="1">
      <c r="A31" s="15" t="s">
        <v>59</v>
      </c>
      <c r="B31" s="142" t="s">
        <v>60</v>
      </c>
      <c r="C31" s="465">
        <v>36000</v>
      </c>
      <c r="D31" s="165">
        <v>36000</v>
      </c>
      <c r="E31" s="165"/>
      <c r="F31" s="165"/>
      <c r="G31" s="465">
        <v>36000</v>
      </c>
      <c r="H31" s="164"/>
      <c r="I31" s="164"/>
      <c r="J31" s="465">
        <v>36000</v>
      </c>
      <c r="K31" s="165">
        <v>36000</v>
      </c>
      <c r="L31" s="165"/>
      <c r="M31" s="165"/>
    </row>
    <row r="32" spans="1:13" s="13" customFormat="1" ht="14.25" customHeight="1">
      <c r="A32" s="15" t="s">
        <v>61</v>
      </c>
      <c r="B32" s="142" t="s">
        <v>62</v>
      </c>
      <c r="C32" s="465"/>
      <c r="D32" s="165"/>
      <c r="E32" s="165"/>
      <c r="F32" s="165"/>
      <c r="G32" s="465"/>
      <c r="H32" s="164"/>
      <c r="I32" s="164"/>
      <c r="J32" s="465"/>
      <c r="K32" s="165"/>
      <c r="L32" s="165"/>
      <c r="M32" s="165"/>
    </row>
    <row r="33" spans="1:13" s="13" customFormat="1" ht="14.25" customHeight="1">
      <c r="A33" s="15" t="s">
        <v>63</v>
      </c>
      <c r="B33" s="142" t="s">
        <v>64</v>
      </c>
      <c r="C33" s="465">
        <v>280000</v>
      </c>
      <c r="D33" s="165">
        <v>220267</v>
      </c>
      <c r="E33" s="165">
        <v>59733</v>
      </c>
      <c r="F33" s="165"/>
      <c r="G33" s="465">
        <v>296000</v>
      </c>
      <c r="H33" s="164">
        <v>20000</v>
      </c>
      <c r="I33" s="164"/>
      <c r="J33" s="465">
        <v>316000</v>
      </c>
      <c r="K33" s="165">
        <v>228080</v>
      </c>
      <c r="L33" s="165">
        <v>87920</v>
      </c>
      <c r="M33" s="165"/>
    </row>
    <row r="34" spans="1:13" s="13" customFormat="1" ht="14.25" customHeight="1">
      <c r="A34" s="15" t="s">
        <v>65</v>
      </c>
      <c r="B34" s="142" t="s">
        <v>66</v>
      </c>
      <c r="C34" s="465">
        <v>27000</v>
      </c>
      <c r="D34" s="165">
        <v>27000</v>
      </c>
      <c r="E34" s="165"/>
      <c r="F34" s="165"/>
      <c r="G34" s="465">
        <v>27000</v>
      </c>
      <c r="H34" s="164"/>
      <c r="I34" s="164"/>
      <c r="J34" s="465">
        <v>27000</v>
      </c>
      <c r="K34" s="165">
        <v>27000</v>
      </c>
      <c r="L34" s="165"/>
      <c r="M34" s="165"/>
    </row>
    <row r="35" spans="1:13" s="13" customFormat="1" ht="14.25" customHeight="1">
      <c r="A35" s="15" t="s">
        <v>67</v>
      </c>
      <c r="B35" s="142" t="s">
        <v>68</v>
      </c>
      <c r="C35" s="465">
        <v>2500</v>
      </c>
      <c r="D35" s="165">
        <v>2500</v>
      </c>
      <c r="E35" s="165"/>
      <c r="F35" s="165"/>
      <c r="G35" s="465">
        <v>2500</v>
      </c>
      <c r="H35" s="164"/>
      <c r="I35" s="164"/>
      <c r="J35" s="465">
        <v>2500</v>
      </c>
      <c r="K35" s="165">
        <v>2500</v>
      </c>
      <c r="L35" s="165"/>
      <c r="M35" s="165"/>
    </row>
    <row r="36" spans="1:13" s="13" customFormat="1" ht="14.25" customHeight="1" thickBot="1">
      <c r="A36" s="17" t="s">
        <v>69</v>
      </c>
      <c r="B36" s="146" t="s">
        <v>70</v>
      </c>
      <c r="C36" s="468">
        <v>2100</v>
      </c>
      <c r="D36" s="169">
        <v>2100</v>
      </c>
      <c r="E36" s="169"/>
      <c r="F36" s="169"/>
      <c r="G36" s="468">
        <v>2100</v>
      </c>
      <c r="H36" s="168"/>
      <c r="I36" s="168"/>
      <c r="J36" s="468">
        <v>2100</v>
      </c>
      <c r="K36" s="169">
        <v>2100</v>
      </c>
      <c r="L36" s="169"/>
      <c r="M36" s="169"/>
    </row>
    <row r="37" spans="1:13" s="13" customFormat="1" ht="14.25" customHeight="1" thickBot="1">
      <c r="A37" s="16" t="s">
        <v>71</v>
      </c>
      <c r="B37" s="114" t="s">
        <v>72</v>
      </c>
      <c r="C37" s="466">
        <f aca="true" t="shared" si="3" ref="C37:M37">+C30+C34+C35+C36</f>
        <v>347600</v>
      </c>
      <c r="D37" s="170">
        <f t="shared" si="3"/>
        <v>287867</v>
      </c>
      <c r="E37" s="170">
        <f t="shared" si="3"/>
        <v>59733</v>
      </c>
      <c r="F37" s="170">
        <f t="shared" si="3"/>
        <v>0</v>
      </c>
      <c r="G37" s="478">
        <f>+G30+G34+G35+G36</f>
        <v>363600</v>
      </c>
      <c r="H37" s="170">
        <f t="shared" si="3"/>
        <v>20000</v>
      </c>
      <c r="I37" s="170">
        <f t="shared" si="3"/>
        <v>0</v>
      </c>
      <c r="J37" s="478">
        <f>+J30+J34+J35+J36</f>
        <v>383600</v>
      </c>
      <c r="K37" s="170">
        <f t="shared" si="3"/>
        <v>295680</v>
      </c>
      <c r="L37" s="170">
        <f t="shared" si="3"/>
        <v>87920</v>
      </c>
      <c r="M37" s="170">
        <f t="shared" si="3"/>
        <v>0</v>
      </c>
    </row>
    <row r="38" spans="1:13" ht="14.25" customHeight="1" thickBot="1">
      <c r="A38" s="16"/>
      <c r="B38" s="114" t="s">
        <v>73</v>
      </c>
      <c r="C38" s="467"/>
      <c r="D38" s="167"/>
      <c r="E38" s="167"/>
      <c r="F38" s="167"/>
      <c r="G38" s="467"/>
      <c r="H38" s="12"/>
      <c r="I38" s="12"/>
      <c r="J38" s="467"/>
      <c r="K38" s="167"/>
      <c r="L38" s="167"/>
      <c r="M38" s="167"/>
    </row>
    <row r="39" spans="1:13" s="13" customFormat="1" ht="14.25" customHeight="1">
      <c r="A39" s="14" t="s">
        <v>74</v>
      </c>
      <c r="B39" s="141" t="s">
        <v>75</v>
      </c>
      <c r="C39" s="464">
        <v>5732</v>
      </c>
      <c r="D39" s="162">
        <v>5732</v>
      </c>
      <c r="E39" s="163"/>
      <c r="F39" s="163"/>
      <c r="G39" s="464">
        <v>5732</v>
      </c>
      <c r="H39" s="162"/>
      <c r="I39" s="162"/>
      <c r="J39" s="464">
        <v>5732</v>
      </c>
      <c r="K39" s="162">
        <v>5732</v>
      </c>
      <c r="L39" s="163"/>
      <c r="M39" s="163"/>
    </row>
    <row r="40" spans="1:13" s="13" customFormat="1" ht="14.25" customHeight="1">
      <c r="A40" s="15" t="s">
        <v>76</v>
      </c>
      <c r="B40" s="142" t="s">
        <v>77</v>
      </c>
      <c r="C40" s="465">
        <v>7400</v>
      </c>
      <c r="D40" s="164">
        <v>7400</v>
      </c>
      <c r="E40" s="165"/>
      <c r="F40" s="165">
        <v>300</v>
      </c>
      <c r="G40" s="465">
        <v>12959</v>
      </c>
      <c r="H40" s="164">
        <v>13918</v>
      </c>
      <c r="I40" s="164"/>
      <c r="J40" s="465">
        <v>26877</v>
      </c>
      <c r="K40" s="164">
        <v>12959</v>
      </c>
      <c r="L40" s="165">
        <v>13918</v>
      </c>
      <c r="M40" s="165">
        <v>500</v>
      </c>
    </row>
    <row r="41" spans="1:13" s="13" customFormat="1" ht="14.25" customHeight="1">
      <c r="A41" s="15" t="s">
        <v>78</v>
      </c>
      <c r="B41" s="142" t="s">
        <v>79</v>
      </c>
      <c r="C41" s="465">
        <v>12244</v>
      </c>
      <c r="D41" s="164">
        <v>12244</v>
      </c>
      <c r="E41" s="165"/>
      <c r="F41" s="165"/>
      <c r="G41" s="465">
        <v>16420</v>
      </c>
      <c r="H41" s="164"/>
      <c r="I41" s="164"/>
      <c r="J41" s="465">
        <v>16420</v>
      </c>
      <c r="K41" s="164">
        <v>16420</v>
      </c>
      <c r="L41" s="165"/>
      <c r="M41" s="165"/>
    </row>
    <row r="42" spans="1:13" s="13" customFormat="1" ht="14.25" customHeight="1">
      <c r="A42" s="15" t="s">
        <v>80</v>
      </c>
      <c r="B42" s="142" t="s">
        <v>81</v>
      </c>
      <c r="C42" s="465">
        <v>7000</v>
      </c>
      <c r="D42" s="164">
        <v>7000</v>
      </c>
      <c r="E42" s="165"/>
      <c r="F42" s="165"/>
      <c r="G42" s="465">
        <v>15241</v>
      </c>
      <c r="H42" s="164"/>
      <c r="I42" s="164"/>
      <c r="J42" s="465">
        <v>15241</v>
      </c>
      <c r="K42" s="164">
        <v>15241</v>
      </c>
      <c r="L42" s="165"/>
      <c r="M42" s="165"/>
    </row>
    <row r="43" spans="1:13" s="13" customFormat="1" ht="14.25" customHeight="1">
      <c r="A43" s="15" t="s">
        <v>82</v>
      </c>
      <c r="B43" s="142" t="s">
        <v>83</v>
      </c>
      <c r="C43" s="465">
        <v>81924</v>
      </c>
      <c r="D43" s="165">
        <v>26350</v>
      </c>
      <c r="E43" s="165">
        <v>55574</v>
      </c>
      <c r="F43" s="165"/>
      <c r="G43" s="465">
        <v>87801</v>
      </c>
      <c r="H43" s="164"/>
      <c r="I43" s="164"/>
      <c r="J43" s="465">
        <v>87801</v>
      </c>
      <c r="K43" s="165">
        <v>32227</v>
      </c>
      <c r="L43" s="165">
        <v>55574</v>
      </c>
      <c r="M43" s="165"/>
    </row>
    <row r="44" spans="1:13" s="13" customFormat="1" ht="14.25" customHeight="1">
      <c r="A44" s="15" t="s">
        <v>84</v>
      </c>
      <c r="B44" s="142" t="s">
        <v>85</v>
      </c>
      <c r="C44" s="465">
        <v>11867</v>
      </c>
      <c r="D44" s="165">
        <v>11867</v>
      </c>
      <c r="E44" s="165"/>
      <c r="F44" s="165"/>
      <c r="G44" s="465">
        <v>16578</v>
      </c>
      <c r="H44" s="164"/>
      <c r="I44" s="164"/>
      <c r="J44" s="465">
        <v>16578</v>
      </c>
      <c r="K44" s="165">
        <v>16578</v>
      </c>
      <c r="L44" s="165"/>
      <c r="M44" s="165"/>
    </row>
    <row r="45" spans="1:13" s="13" customFormat="1" ht="14.25" customHeight="1">
      <c r="A45" s="15" t="s">
        <v>86</v>
      </c>
      <c r="B45" s="142" t="s">
        <v>87</v>
      </c>
      <c r="C45" s="465">
        <v>9251</v>
      </c>
      <c r="D45" s="165">
        <v>9251</v>
      </c>
      <c r="E45" s="165"/>
      <c r="F45" s="165"/>
      <c r="G45" s="465">
        <v>8056</v>
      </c>
      <c r="H45" s="164"/>
      <c r="I45" s="164"/>
      <c r="J45" s="465">
        <v>8056</v>
      </c>
      <c r="K45" s="165">
        <v>8056</v>
      </c>
      <c r="L45" s="165"/>
      <c r="M45" s="165"/>
    </row>
    <row r="46" spans="1:13" s="13" customFormat="1" ht="14.25" customHeight="1">
      <c r="A46" s="15" t="s">
        <v>88</v>
      </c>
      <c r="B46" s="142" t="s">
        <v>89</v>
      </c>
      <c r="C46" s="465"/>
      <c r="D46" s="165"/>
      <c r="E46" s="165"/>
      <c r="F46" s="165"/>
      <c r="G46" s="465"/>
      <c r="H46" s="164"/>
      <c r="I46" s="164"/>
      <c r="J46" s="465"/>
      <c r="K46" s="165"/>
      <c r="L46" s="165"/>
      <c r="M46" s="165"/>
    </row>
    <row r="47" spans="1:13" s="13" customFormat="1" ht="14.25" customHeight="1">
      <c r="A47" s="15" t="s">
        <v>90</v>
      </c>
      <c r="B47" s="142" t="s">
        <v>91</v>
      </c>
      <c r="C47" s="465"/>
      <c r="D47" s="165"/>
      <c r="E47" s="165"/>
      <c r="F47" s="165"/>
      <c r="G47" s="465"/>
      <c r="H47" s="164"/>
      <c r="I47" s="164"/>
      <c r="J47" s="465"/>
      <c r="K47" s="165"/>
      <c r="L47" s="165"/>
      <c r="M47" s="165"/>
    </row>
    <row r="48" spans="1:13" s="13" customFormat="1" ht="14.25" customHeight="1">
      <c r="A48" s="17" t="s">
        <v>92</v>
      </c>
      <c r="B48" s="146" t="s">
        <v>93</v>
      </c>
      <c r="C48" s="468"/>
      <c r="D48" s="169"/>
      <c r="E48" s="169"/>
      <c r="F48" s="169"/>
      <c r="G48" s="468"/>
      <c r="H48" s="168"/>
      <c r="I48" s="168"/>
      <c r="J48" s="468"/>
      <c r="K48" s="169"/>
      <c r="L48" s="169"/>
      <c r="M48" s="169"/>
    </row>
    <row r="49" spans="1:13" s="13" customFormat="1" ht="14.25" customHeight="1" thickBot="1">
      <c r="A49" s="17" t="s">
        <v>94</v>
      </c>
      <c r="B49" s="145" t="s">
        <v>95</v>
      </c>
      <c r="C49" s="468">
        <v>12080</v>
      </c>
      <c r="D49" s="169">
        <v>10280</v>
      </c>
      <c r="E49" s="169">
        <v>1800</v>
      </c>
      <c r="F49" s="169"/>
      <c r="G49" s="468">
        <v>12266</v>
      </c>
      <c r="H49" s="168"/>
      <c r="I49" s="168"/>
      <c r="J49" s="468">
        <v>12266</v>
      </c>
      <c r="K49" s="169">
        <v>10466</v>
      </c>
      <c r="L49" s="169">
        <v>1800</v>
      </c>
      <c r="M49" s="169"/>
    </row>
    <row r="50" spans="1:13" s="13" customFormat="1" ht="14.25" customHeight="1">
      <c r="A50" s="393" t="s">
        <v>96</v>
      </c>
      <c r="B50" s="394" t="s">
        <v>97</v>
      </c>
      <c r="C50" s="470">
        <f>SUM(C39:C49)</f>
        <v>147498</v>
      </c>
      <c r="D50" s="395">
        <f>SUM(D39:D49)</f>
        <v>90124</v>
      </c>
      <c r="E50" s="395">
        <f>SUM(E39:E49)</f>
        <v>57374</v>
      </c>
      <c r="F50" s="395">
        <f>SUM(F39:F49)</f>
        <v>300</v>
      </c>
      <c r="G50" s="483">
        <f>SUM(G39:G49)</f>
        <v>175053</v>
      </c>
      <c r="H50" s="395">
        <f aca="true" t="shared" si="4" ref="H50:M50">SUM(H39:H49)</f>
        <v>13918</v>
      </c>
      <c r="I50" s="395">
        <f t="shared" si="4"/>
        <v>0</v>
      </c>
      <c r="J50" s="483">
        <f>SUM(J39:J49)</f>
        <v>188971</v>
      </c>
      <c r="K50" s="395">
        <f t="shared" si="4"/>
        <v>117679</v>
      </c>
      <c r="L50" s="395">
        <f t="shared" si="4"/>
        <v>71292</v>
      </c>
      <c r="M50" s="395">
        <f t="shared" si="4"/>
        <v>500</v>
      </c>
    </row>
    <row r="51" spans="1:13" ht="14.25" customHeight="1" thickBot="1">
      <c r="A51" s="403"/>
      <c r="B51" s="404" t="s">
        <v>98</v>
      </c>
      <c r="C51" s="471"/>
      <c r="D51" s="405"/>
      <c r="E51" s="405"/>
      <c r="F51" s="405"/>
      <c r="G51" s="471"/>
      <c r="H51" s="405"/>
      <c r="I51" s="405"/>
      <c r="J51" s="471"/>
      <c r="K51" s="405"/>
      <c r="L51" s="405"/>
      <c r="M51" s="405"/>
    </row>
    <row r="52" spans="1:13" s="13" customFormat="1" ht="14.25" customHeight="1">
      <c r="A52" s="14" t="s">
        <v>99</v>
      </c>
      <c r="B52" s="141" t="s">
        <v>100</v>
      </c>
      <c r="C52" s="464"/>
      <c r="D52" s="163"/>
      <c r="E52" s="163"/>
      <c r="F52" s="163"/>
      <c r="G52" s="464"/>
      <c r="H52" s="162"/>
      <c r="I52" s="162"/>
      <c r="J52" s="464"/>
      <c r="K52" s="163"/>
      <c r="L52" s="647"/>
      <c r="M52" s="180"/>
    </row>
    <row r="53" spans="1:13" s="13" customFormat="1" ht="14.25" customHeight="1">
      <c r="A53" s="15" t="s">
        <v>101</v>
      </c>
      <c r="B53" s="142" t="s">
        <v>102</v>
      </c>
      <c r="C53" s="465">
        <v>61000</v>
      </c>
      <c r="D53" s="165"/>
      <c r="E53" s="165">
        <v>61000</v>
      </c>
      <c r="F53" s="165"/>
      <c r="G53" s="465">
        <v>61000</v>
      </c>
      <c r="H53" s="164"/>
      <c r="I53" s="164"/>
      <c r="J53" s="465">
        <v>61000</v>
      </c>
      <c r="K53" s="165"/>
      <c r="L53" s="646">
        <v>61000</v>
      </c>
      <c r="M53" s="165"/>
    </row>
    <row r="54" spans="1:13" s="13" customFormat="1" ht="14.25" customHeight="1">
      <c r="A54" s="15" t="s">
        <v>103</v>
      </c>
      <c r="B54" s="142" t="s">
        <v>104</v>
      </c>
      <c r="C54" s="465"/>
      <c r="D54" s="165"/>
      <c r="E54" s="165"/>
      <c r="F54" s="165"/>
      <c r="G54" s="465"/>
      <c r="H54" s="164"/>
      <c r="I54" s="164"/>
      <c r="J54" s="465"/>
      <c r="K54" s="165"/>
      <c r="L54" s="165"/>
      <c r="M54" s="165"/>
    </row>
    <row r="55" spans="1:13" s="13" customFormat="1" ht="14.25" customHeight="1">
      <c r="A55" s="15" t="s">
        <v>105</v>
      </c>
      <c r="B55" s="142" t="s">
        <v>106</v>
      </c>
      <c r="C55" s="465"/>
      <c r="D55" s="165"/>
      <c r="E55" s="165"/>
      <c r="F55" s="165"/>
      <c r="G55" s="465"/>
      <c r="H55" s="164"/>
      <c r="I55" s="164"/>
      <c r="J55" s="465"/>
      <c r="K55" s="165"/>
      <c r="L55" s="165"/>
      <c r="M55" s="165"/>
    </row>
    <row r="56" spans="1:13" s="13" customFormat="1" ht="14.25" customHeight="1" thickBot="1">
      <c r="A56" s="17" t="s">
        <v>107</v>
      </c>
      <c r="B56" s="145" t="s">
        <v>108</v>
      </c>
      <c r="C56" s="468"/>
      <c r="D56" s="169"/>
      <c r="E56" s="169"/>
      <c r="F56" s="169"/>
      <c r="G56" s="468"/>
      <c r="H56" s="168"/>
      <c r="I56" s="168"/>
      <c r="J56" s="468"/>
      <c r="K56" s="169"/>
      <c r="L56" s="169"/>
      <c r="M56" s="169"/>
    </row>
    <row r="57" spans="1:13" s="13" customFormat="1" ht="14.25" customHeight="1" thickBot="1">
      <c r="A57" s="16" t="s">
        <v>109</v>
      </c>
      <c r="B57" s="114" t="s">
        <v>110</v>
      </c>
      <c r="C57" s="466">
        <f>SUM(C52:C56)</f>
        <v>61000</v>
      </c>
      <c r="D57" s="170">
        <f>SUM(D52:D56)</f>
        <v>0</v>
      </c>
      <c r="E57" s="170">
        <f>SUM(E52:E56)</f>
        <v>61000</v>
      </c>
      <c r="F57" s="170">
        <f>SUM(F52:F56)</f>
        <v>0</v>
      </c>
      <c r="G57" s="478">
        <f>SUM(G52:G56)</f>
        <v>61000</v>
      </c>
      <c r="H57" s="170">
        <f aca="true" t="shared" si="5" ref="H57:M57">SUM(H52:H56)</f>
        <v>0</v>
      </c>
      <c r="I57" s="170">
        <f t="shared" si="5"/>
        <v>0</v>
      </c>
      <c r="J57" s="478">
        <f t="shared" si="5"/>
        <v>61000</v>
      </c>
      <c r="K57" s="170">
        <f t="shared" si="5"/>
        <v>0</v>
      </c>
      <c r="L57" s="170">
        <f>SUM(L53:L56)</f>
        <v>61000</v>
      </c>
      <c r="M57" s="170">
        <f t="shared" si="5"/>
        <v>0</v>
      </c>
    </row>
    <row r="58" spans="1:13" ht="14.25" customHeight="1" thickBot="1">
      <c r="A58" s="16"/>
      <c r="B58" s="114" t="s">
        <v>111</v>
      </c>
      <c r="C58" s="467"/>
      <c r="D58" s="167"/>
      <c r="E58" s="167"/>
      <c r="F58" s="167"/>
      <c r="G58" s="467"/>
      <c r="H58" s="12"/>
      <c r="I58" s="12"/>
      <c r="J58" s="467"/>
      <c r="K58" s="167"/>
      <c r="L58" s="167"/>
      <c r="M58" s="167"/>
    </row>
    <row r="59" spans="1:13" s="13" customFormat="1" ht="14.25" customHeight="1">
      <c r="A59" s="14" t="s">
        <v>112</v>
      </c>
      <c r="B59" s="141" t="s">
        <v>113</v>
      </c>
      <c r="C59" s="464"/>
      <c r="D59" s="163"/>
      <c r="E59" s="163"/>
      <c r="F59" s="163"/>
      <c r="G59" s="464"/>
      <c r="H59" s="162"/>
      <c r="I59" s="162"/>
      <c r="J59" s="464"/>
      <c r="K59" s="163"/>
      <c r="L59" s="163"/>
      <c r="M59" s="163"/>
    </row>
    <row r="60" spans="1:13" s="13" customFormat="1" ht="14.25" customHeight="1">
      <c r="A60" s="15" t="s">
        <v>114</v>
      </c>
      <c r="B60" s="142" t="s">
        <v>115</v>
      </c>
      <c r="C60" s="465">
        <v>7500</v>
      </c>
      <c r="D60" s="165"/>
      <c r="E60" s="165">
        <v>7500</v>
      </c>
      <c r="F60" s="165"/>
      <c r="G60" s="465">
        <v>7500</v>
      </c>
      <c r="H60" s="164"/>
      <c r="I60" s="164"/>
      <c r="J60" s="465">
        <v>7500</v>
      </c>
      <c r="K60" s="165"/>
      <c r="L60" s="165">
        <v>7500</v>
      </c>
      <c r="M60" s="165"/>
    </row>
    <row r="61" spans="1:13" s="13" customFormat="1" ht="14.25" customHeight="1">
      <c r="A61" s="15" t="s">
        <v>116</v>
      </c>
      <c r="B61" s="142" t="s">
        <v>117</v>
      </c>
      <c r="C61" s="465"/>
      <c r="D61" s="165"/>
      <c r="E61" s="165"/>
      <c r="F61" s="165"/>
      <c r="G61" s="465"/>
      <c r="H61" s="164"/>
      <c r="I61" s="164"/>
      <c r="J61" s="465"/>
      <c r="K61" s="165"/>
      <c r="L61" s="165"/>
      <c r="M61" s="165"/>
    </row>
    <row r="62" spans="1:13" s="13" customFormat="1" ht="14.25" customHeight="1" thickBot="1">
      <c r="A62" s="17" t="s">
        <v>118</v>
      </c>
      <c r="B62" s="145" t="s">
        <v>119</v>
      </c>
      <c r="C62" s="468"/>
      <c r="D62" s="169"/>
      <c r="E62" s="169"/>
      <c r="F62" s="169"/>
      <c r="G62" s="468"/>
      <c r="H62" s="168"/>
      <c r="I62" s="168"/>
      <c r="J62" s="468"/>
      <c r="K62" s="169"/>
      <c r="L62" s="169"/>
      <c r="M62" s="169"/>
    </row>
    <row r="63" spans="1:13" s="13" customFormat="1" ht="14.25" customHeight="1" thickBot="1">
      <c r="A63" s="16" t="s">
        <v>120</v>
      </c>
      <c r="B63" s="114" t="s">
        <v>121</v>
      </c>
      <c r="C63" s="466">
        <f>SUM(C59:C61)</f>
        <v>7500</v>
      </c>
      <c r="D63" s="170">
        <f>SUM(D59:D61)</f>
        <v>0</v>
      </c>
      <c r="E63" s="170">
        <f>SUM(E59:E61)</f>
        <v>7500</v>
      </c>
      <c r="F63" s="170">
        <f>SUM(F59:F61)</f>
        <v>0</v>
      </c>
      <c r="G63" s="478">
        <f>SUM(G59:G61)</f>
        <v>7500</v>
      </c>
      <c r="H63" s="170">
        <f aca="true" t="shared" si="6" ref="H63:M63">SUM(H59:H61)</f>
        <v>0</v>
      </c>
      <c r="I63" s="170">
        <f t="shared" si="6"/>
        <v>0</v>
      </c>
      <c r="J63" s="478">
        <f t="shared" si="6"/>
        <v>7500</v>
      </c>
      <c r="K63" s="170">
        <f t="shared" si="6"/>
        <v>0</v>
      </c>
      <c r="L63" s="170">
        <f t="shared" si="6"/>
        <v>7500</v>
      </c>
      <c r="M63" s="170">
        <f t="shared" si="6"/>
        <v>0</v>
      </c>
    </row>
    <row r="64" spans="1:13" ht="14.25" customHeight="1" thickBot="1">
      <c r="A64" s="10"/>
      <c r="B64" s="147" t="s">
        <v>122</v>
      </c>
      <c r="C64" s="467"/>
      <c r="D64" s="167"/>
      <c r="E64" s="167"/>
      <c r="F64" s="167"/>
      <c r="G64" s="467"/>
      <c r="H64" s="12"/>
      <c r="I64" s="12"/>
      <c r="J64" s="467"/>
      <c r="K64" s="167"/>
      <c r="L64" s="167"/>
      <c r="M64" s="167"/>
    </row>
    <row r="65" spans="1:13" s="13" customFormat="1" ht="14.25" customHeight="1">
      <c r="A65" s="14" t="s">
        <v>123</v>
      </c>
      <c r="B65" s="141" t="s">
        <v>124</v>
      </c>
      <c r="C65" s="464"/>
      <c r="D65" s="165"/>
      <c r="E65" s="165"/>
      <c r="F65" s="165"/>
      <c r="G65" s="464"/>
      <c r="H65" s="162"/>
      <c r="I65" s="162"/>
      <c r="J65" s="464"/>
      <c r="K65" s="165"/>
      <c r="L65" s="165"/>
      <c r="M65" s="165"/>
    </row>
    <row r="66" spans="1:13" s="13" customFormat="1" ht="14.25" customHeight="1">
      <c r="A66" s="15" t="s">
        <v>125</v>
      </c>
      <c r="B66" s="142" t="s">
        <v>126</v>
      </c>
      <c r="C66" s="465">
        <v>800</v>
      </c>
      <c r="D66" s="165"/>
      <c r="E66" s="165">
        <v>800</v>
      </c>
      <c r="F66" s="165"/>
      <c r="G66" s="465">
        <v>800</v>
      </c>
      <c r="H66" s="164"/>
      <c r="I66" s="164"/>
      <c r="J66" s="465">
        <v>800</v>
      </c>
      <c r="K66" s="165"/>
      <c r="L66" s="165">
        <v>800</v>
      </c>
      <c r="M66" s="165"/>
    </row>
    <row r="67" spans="1:13" s="13" customFormat="1" ht="14.25" customHeight="1">
      <c r="A67" s="15" t="s">
        <v>127</v>
      </c>
      <c r="B67" s="142" t="s">
        <v>128</v>
      </c>
      <c r="C67" s="465"/>
      <c r="D67" s="165"/>
      <c r="E67" s="165"/>
      <c r="F67" s="165"/>
      <c r="G67" s="465">
        <v>1500</v>
      </c>
      <c r="H67" s="164"/>
      <c r="I67" s="164"/>
      <c r="J67" s="465">
        <v>1500</v>
      </c>
      <c r="K67" s="165">
        <v>1500</v>
      </c>
      <c r="L67" s="165"/>
      <c r="M67" s="165"/>
    </row>
    <row r="68" spans="1:13" s="13" customFormat="1" ht="14.25" customHeight="1" thickBot="1">
      <c r="A68" s="17" t="s">
        <v>129</v>
      </c>
      <c r="B68" s="145" t="s">
        <v>130</v>
      </c>
      <c r="C68" s="468"/>
      <c r="D68" s="165"/>
      <c r="E68" s="165"/>
      <c r="F68" s="165"/>
      <c r="G68" s="468"/>
      <c r="H68" s="168"/>
      <c r="I68" s="168"/>
      <c r="J68" s="468"/>
      <c r="K68" s="165"/>
      <c r="L68" s="165"/>
      <c r="M68" s="165"/>
    </row>
    <row r="69" spans="1:13" s="13" customFormat="1" ht="14.25" customHeight="1" thickBot="1">
      <c r="A69" s="16" t="s">
        <v>131</v>
      </c>
      <c r="B69" s="144" t="s">
        <v>132</v>
      </c>
      <c r="C69" s="466">
        <f>SUM(C65:C67)</f>
        <v>800</v>
      </c>
      <c r="D69" s="170">
        <f>SUM(D65:D67)</f>
        <v>0</v>
      </c>
      <c r="E69" s="170">
        <f>SUM(E65:E67)</f>
        <v>800</v>
      </c>
      <c r="F69" s="170">
        <f>SUM(F65:F67)</f>
        <v>0</v>
      </c>
      <c r="G69" s="478">
        <f>SUM(G65:G67)</f>
        <v>2300</v>
      </c>
      <c r="H69" s="170">
        <f aca="true" t="shared" si="7" ref="H69:M69">SUM(H65:H67)</f>
        <v>0</v>
      </c>
      <c r="I69" s="170">
        <f t="shared" si="7"/>
        <v>0</v>
      </c>
      <c r="J69" s="478">
        <f t="shared" si="7"/>
        <v>2300</v>
      </c>
      <c r="K69" s="170">
        <f t="shared" si="7"/>
        <v>1500</v>
      </c>
      <c r="L69" s="170">
        <f t="shared" si="7"/>
        <v>800</v>
      </c>
      <c r="M69" s="170">
        <f t="shared" si="7"/>
        <v>0</v>
      </c>
    </row>
    <row r="70" spans="1:13" s="13" customFormat="1" ht="14.25" customHeight="1" thickBot="1">
      <c r="A70" s="18" t="s">
        <v>133</v>
      </c>
      <c r="B70" s="114" t="s">
        <v>134</v>
      </c>
      <c r="C70" s="466">
        <f>C12+C20+C28+C37+C50+C57+C63+C69</f>
        <v>1270211</v>
      </c>
      <c r="D70" s="170">
        <f>+D12+D20+D28+D37+D50+D57+D63+D69</f>
        <v>962529</v>
      </c>
      <c r="E70" s="170">
        <f>+E12+E20+E28+E37+E50+E57+E63+E69</f>
        <v>307682</v>
      </c>
      <c r="F70" s="170">
        <f>+F12+F20+F28+F37+F50+F57+F63+F69</f>
        <v>32518</v>
      </c>
      <c r="G70" s="478">
        <f>+G12+G20+G28+G37+G50+G57+G63+G69</f>
        <v>1354789</v>
      </c>
      <c r="H70" s="170">
        <f aca="true" t="shared" si="8" ref="H70:M70">+H12+H20+H28+H37+H50+H57+H63+H69</f>
        <v>64007</v>
      </c>
      <c r="I70" s="170">
        <f t="shared" si="8"/>
        <v>31162</v>
      </c>
      <c r="J70" s="478">
        <f t="shared" si="8"/>
        <v>1387634</v>
      </c>
      <c r="K70" s="170">
        <f t="shared" si="8"/>
        <v>1041979</v>
      </c>
      <c r="L70" s="170">
        <f t="shared" si="8"/>
        <v>345655</v>
      </c>
      <c r="M70" s="170">
        <f t="shared" si="8"/>
        <v>32518</v>
      </c>
    </row>
    <row r="71" spans="1:13" ht="14.25" customHeight="1" thickBot="1">
      <c r="A71" s="19"/>
      <c r="B71" s="144" t="s">
        <v>135</v>
      </c>
      <c r="C71" s="467"/>
      <c r="D71" s="167"/>
      <c r="E71" s="167"/>
      <c r="F71" s="167"/>
      <c r="G71" s="467"/>
      <c r="H71" s="12"/>
      <c r="I71" s="12"/>
      <c r="J71" s="467"/>
      <c r="K71" s="167"/>
      <c r="L71" s="167"/>
      <c r="M71" s="167"/>
    </row>
    <row r="72" spans="1:13" s="13" customFormat="1" ht="14.25" customHeight="1">
      <c r="A72" s="14" t="s">
        <v>136</v>
      </c>
      <c r="B72" s="141" t="s">
        <v>137</v>
      </c>
      <c r="C72" s="464"/>
      <c r="D72" s="165"/>
      <c r="E72" s="165"/>
      <c r="F72" s="165"/>
      <c r="G72" s="464"/>
      <c r="H72" s="162"/>
      <c r="I72" s="162"/>
      <c r="J72" s="464"/>
      <c r="K72" s="165"/>
      <c r="L72" s="165"/>
      <c r="M72" s="165"/>
    </row>
    <row r="73" spans="1:13" s="13" customFormat="1" ht="14.25" customHeight="1">
      <c r="A73" s="15" t="s">
        <v>138</v>
      </c>
      <c r="B73" s="142" t="s">
        <v>139</v>
      </c>
      <c r="C73" s="468">
        <v>90000</v>
      </c>
      <c r="D73" s="165">
        <v>90000</v>
      </c>
      <c r="E73" s="165"/>
      <c r="F73" s="165"/>
      <c r="G73" s="468">
        <v>90000</v>
      </c>
      <c r="H73" s="168"/>
      <c r="I73" s="168"/>
      <c r="J73" s="468">
        <v>90000</v>
      </c>
      <c r="K73" s="165">
        <v>90000</v>
      </c>
      <c r="L73" s="165"/>
      <c r="M73" s="165"/>
    </row>
    <row r="74" spans="1:13" s="13" customFormat="1" ht="14.25" customHeight="1" thickBot="1">
      <c r="A74" s="17" t="s">
        <v>140</v>
      </c>
      <c r="B74" s="148" t="s">
        <v>141</v>
      </c>
      <c r="C74" s="468"/>
      <c r="D74" s="165"/>
      <c r="E74" s="165"/>
      <c r="F74" s="165"/>
      <c r="G74" s="468"/>
      <c r="H74" s="168"/>
      <c r="I74" s="168"/>
      <c r="J74" s="468"/>
      <c r="K74" s="165"/>
      <c r="L74" s="165"/>
      <c r="M74" s="165"/>
    </row>
    <row r="75" spans="1:13" s="13" customFormat="1" ht="14.25" customHeight="1" thickBot="1">
      <c r="A75" s="20" t="s">
        <v>142</v>
      </c>
      <c r="B75" s="144" t="s">
        <v>143</v>
      </c>
      <c r="C75" s="466">
        <f>SUM(C72:C74)</f>
        <v>90000</v>
      </c>
      <c r="D75" s="170">
        <f>SUM(D72:D74)</f>
        <v>90000</v>
      </c>
      <c r="E75" s="170">
        <f>SUM(E72:E74)</f>
        <v>0</v>
      </c>
      <c r="F75" s="170">
        <f>SUM(F72:F74)</f>
        <v>0</v>
      </c>
      <c r="G75" s="478">
        <f>SUM(G72:G74)</f>
        <v>90000</v>
      </c>
      <c r="H75" s="170">
        <f aca="true" t="shared" si="9" ref="H75:M75">SUM(H72:H74)</f>
        <v>0</v>
      </c>
      <c r="I75" s="170">
        <f t="shared" si="9"/>
        <v>0</v>
      </c>
      <c r="J75" s="478">
        <f t="shared" si="9"/>
        <v>90000</v>
      </c>
      <c r="K75" s="170">
        <f t="shared" si="9"/>
        <v>90000</v>
      </c>
      <c r="L75" s="170">
        <f t="shared" si="9"/>
        <v>0</v>
      </c>
      <c r="M75" s="170">
        <f t="shared" si="9"/>
        <v>0</v>
      </c>
    </row>
    <row r="76" spans="1:13" ht="14.25" customHeight="1" thickBot="1">
      <c r="A76" s="19"/>
      <c r="B76" s="144" t="s">
        <v>144</v>
      </c>
      <c r="C76" s="467"/>
      <c r="D76" s="167"/>
      <c r="E76" s="167"/>
      <c r="F76" s="167"/>
      <c r="G76" s="467"/>
      <c r="H76" s="12"/>
      <c r="I76" s="12"/>
      <c r="J76" s="467"/>
      <c r="K76" s="167"/>
      <c r="L76" s="167"/>
      <c r="M76" s="167"/>
    </row>
    <row r="77" spans="1:13" s="13" customFormat="1" ht="14.25" customHeight="1">
      <c r="A77" s="14" t="s">
        <v>145</v>
      </c>
      <c r="B77" s="141" t="s">
        <v>146</v>
      </c>
      <c r="C77" s="464"/>
      <c r="D77" s="165"/>
      <c r="E77" s="165"/>
      <c r="F77" s="165"/>
      <c r="G77" s="464"/>
      <c r="H77" s="162"/>
      <c r="I77" s="162"/>
      <c r="J77" s="464"/>
      <c r="K77" s="165"/>
      <c r="L77" s="165"/>
      <c r="M77" s="165"/>
    </row>
    <row r="78" spans="1:13" s="13" customFormat="1" ht="14.25" customHeight="1">
      <c r="A78" s="15" t="s">
        <v>147</v>
      </c>
      <c r="B78" s="142" t="s">
        <v>148</v>
      </c>
      <c r="C78" s="465"/>
      <c r="D78" s="165"/>
      <c r="E78" s="165"/>
      <c r="F78" s="165"/>
      <c r="G78" s="465"/>
      <c r="H78" s="164"/>
      <c r="I78" s="164"/>
      <c r="J78" s="465"/>
      <c r="K78" s="165"/>
      <c r="L78" s="165"/>
      <c r="M78" s="165"/>
    </row>
    <row r="79" spans="1:13" s="13" customFormat="1" ht="14.25" customHeight="1">
      <c r="A79" s="15" t="s">
        <v>149</v>
      </c>
      <c r="B79" s="142" t="s">
        <v>150</v>
      </c>
      <c r="C79" s="465"/>
      <c r="D79" s="165"/>
      <c r="E79" s="165"/>
      <c r="F79" s="165"/>
      <c r="G79" s="465"/>
      <c r="H79" s="164"/>
      <c r="I79" s="164"/>
      <c r="J79" s="465"/>
      <c r="K79" s="165"/>
      <c r="L79" s="165"/>
      <c r="M79" s="165"/>
    </row>
    <row r="80" spans="1:13" s="13" customFormat="1" ht="14.25" customHeight="1" thickBot="1">
      <c r="A80" s="17" t="s">
        <v>151</v>
      </c>
      <c r="B80" s="145" t="s">
        <v>152</v>
      </c>
      <c r="C80" s="468"/>
      <c r="D80" s="165"/>
      <c r="E80" s="165"/>
      <c r="F80" s="165"/>
      <c r="G80" s="468"/>
      <c r="H80" s="168"/>
      <c r="I80" s="168"/>
      <c r="J80" s="468"/>
      <c r="K80" s="165"/>
      <c r="L80" s="165"/>
      <c r="M80" s="165"/>
    </row>
    <row r="81" spans="1:13" s="13" customFormat="1" ht="14.25" customHeight="1" thickBot="1">
      <c r="A81" s="19" t="s">
        <v>153</v>
      </c>
      <c r="B81" s="144" t="s">
        <v>154</v>
      </c>
      <c r="C81" s="466"/>
      <c r="D81" s="172">
        <f>SUM(D77:D80)</f>
        <v>0</v>
      </c>
      <c r="E81" s="170">
        <f>SUM(E77:E80)</f>
        <v>0</v>
      </c>
      <c r="F81" s="170">
        <f>SUM(F77:F80)</f>
        <v>0</v>
      </c>
      <c r="G81" s="478">
        <f>SUM(G77:G80)</f>
        <v>0</v>
      </c>
      <c r="H81" s="170">
        <f aca="true" t="shared" si="10" ref="H81:M81">SUM(H77:H80)</f>
        <v>0</v>
      </c>
      <c r="I81" s="170">
        <f t="shared" si="10"/>
        <v>0</v>
      </c>
      <c r="J81" s="478">
        <f t="shared" si="10"/>
        <v>0</v>
      </c>
      <c r="K81" s="170">
        <f t="shared" si="10"/>
        <v>0</v>
      </c>
      <c r="L81" s="170">
        <f t="shared" si="10"/>
        <v>0</v>
      </c>
      <c r="M81" s="170">
        <f t="shared" si="10"/>
        <v>0</v>
      </c>
    </row>
    <row r="82" spans="1:13" ht="14.25" customHeight="1" thickBot="1">
      <c r="A82" s="19"/>
      <c r="B82" s="144" t="s">
        <v>155</v>
      </c>
      <c r="C82" s="467"/>
      <c r="D82" s="173"/>
      <c r="E82" s="167"/>
      <c r="F82" s="167"/>
      <c r="G82" s="467"/>
      <c r="H82" s="174"/>
      <c r="I82" s="175"/>
      <c r="J82" s="467"/>
      <c r="K82" s="173"/>
      <c r="L82" s="167"/>
      <c r="M82" s="167"/>
    </row>
    <row r="83" spans="1:13" s="13" customFormat="1" ht="14.25" customHeight="1">
      <c r="A83" s="14" t="s">
        <v>156</v>
      </c>
      <c r="B83" s="141" t="s">
        <v>157</v>
      </c>
      <c r="C83" s="464">
        <v>25000</v>
      </c>
      <c r="D83" s="163"/>
      <c r="E83" s="165">
        <v>25000</v>
      </c>
      <c r="F83" s="165"/>
      <c r="G83" s="464">
        <v>31686</v>
      </c>
      <c r="H83" s="162"/>
      <c r="I83" s="162"/>
      <c r="J83" s="464">
        <v>31686</v>
      </c>
      <c r="K83" s="163">
        <v>15798</v>
      </c>
      <c r="L83" s="165">
        <v>15888</v>
      </c>
      <c r="M83" s="165"/>
    </row>
    <row r="84" spans="1:13" s="13" customFormat="1" ht="14.25" customHeight="1" thickBot="1">
      <c r="A84" s="17" t="s">
        <v>158</v>
      </c>
      <c r="B84" s="145" t="s">
        <v>159</v>
      </c>
      <c r="C84" s="468"/>
      <c r="D84" s="165"/>
      <c r="E84" s="165"/>
      <c r="F84" s="165"/>
      <c r="G84" s="468"/>
      <c r="H84" s="168"/>
      <c r="I84" s="168"/>
      <c r="J84" s="468"/>
      <c r="K84" s="165"/>
      <c r="L84" s="165"/>
      <c r="M84" s="165"/>
    </row>
    <row r="85" spans="1:13" s="13" customFormat="1" ht="14.25" customHeight="1" thickBot="1">
      <c r="A85" s="19" t="s">
        <v>160</v>
      </c>
      <c r="B85" s="144" t="s">
        <v>161</v>
      </c>
      <c r="C85" s="466">
        <f>SUM(C83:C84)</f>
        <v>25000</v>
      </c>
      <c r="D85" s="170">
        <f>SUM(D83:D84)</f>
        <v>0</v>
      </c>
      <c r="E85" s="170">
        <f>SUM(E83:E84)</f>
        <v>25000</v>
      </c>
      <c r="F85" s="170">
        <f>SUM(F83:F84)</f>
        <v>0</v>
      </c>
      <c r="G85" s="478">
        <f>SUM(G83:G84)</f>
        <v>31686</v>
      </c>
      <c r="H85" s="170">
        <f aca="true" t="shared" si="11" ref="H85:M85">SUM(H83:H84)</f>
        <v>0</v>
      </c>
      <c r="I85" s="170">
        <f t="shared" si="11"/>
        <v>0</v>
      </c>
      <c r="J85" s="478">
        <f t="shared" si="11"/>
        <v>31686</v>
      </c>
      <c r="K85" s="170">
        <f t="shared" si="11"/>
        <v>15798</v>
      </c>
      <c r="L85" s="170">
        <f t="shared" si="11"/>
        <v>15888</v>
      </c>
      <c r="M85" s="170">
        <f t="shared" si="11"/>
        <v>0</v>
      </c>
    </row>
    <row r="86" spans="1:13" ht="14.25" customHeight="1" thickBot="1">
      <c r="A86" s="19"/>
      <c r="B86" s="144" t="s">
        <v>162</v>
      </c>
      <c r="C86" s="467"/>
      <c r="D86" s="167"/>
      <c r="E86" s="167"/>
      <c r="F86" s="167"/>
      <c r="G86" s="467"/>
      <c r="H86" s="12"/>
      <c r="I86" s="12"/>
      <c r="J86" s="467"/>
      <c r="K86" s="167"/>
      <c r="L86" s="167"/>
      <c r="M86" s="167"/>
    </row>
    <row r="87" spans="1:13" s="13" customFormat="1" ht="14.25" customHeight="1">
      <c r="A87" s="14" t="s">
        <v>163</v>
      </c>
      <c r="B87" s="141" t="s">
        <v>164</v>
      </c>
      <c r="C87" s="464"/>
      <c r="D87" s="165"/>
      <c r="E87" s="165"/>
      <c r="F87" s="165"/>
      <c r="G87" s="464"/>
      <c r="H87" s="162"/>
      <c r="I87" s="162"/>
      <c r="J87" s="464"/>
      <c r="K87" s="165"/>
      <c r="L87" s="165"/>
      <c r="M87" s="165"/>
    </row>
    <row r="88" spans="1:13" s="13" customFormat="1" ht="14.25" customHeight="1">
      <c r="A88" s="15" t="s">
        <v>165</v>
      </c>
      <c r="B88" s="142" t="s">
        <v>166</v>
      </c>
      <c r="C88" s="465"/>
      <c r="D88" s="165"/>
      <c r="E88" s="165"/>
      <c r="F88" s="165"/>
      <c r="G88" s="465"/>
      <c r="H88" s="164"/>
      <c r="I88" s="164"/>
      <c r="J88" s="465"/>
      <c r="K88" s="165"/>
      <c r="L88" s="165"/>
      <c r="M88" s="165"/>
    </row>
    <row r="89" spans="1:13" s="13" customFormat="1" ht="14.25" customHeight="1" thickBot="1">
      <c r="A89" s="17" t="s">
        <v>167</v>
      </c>
      <c r="B89" s="145" t="s">
        <v>168</v>
      </c>
      <c r="C89" s="468"/>
      <c r="D89" s="165"/>
      <c r="E89" s="165"/>
      <c r="F89" s="165"/>
      <c r="G89" s="468"/>
      <c r="H89" s="168"/>
      <c r="I89" s="168"/>
      <c r="J89" s="468"/>
      <c r="K89" s="165"/>
      <c r="L89" s="165"/>
      <c r="M89" s="165"/>
    </row>
    <row r="90" spans="1:13" s="13" customFormat="1" ht="14.25" customHeight="1" thickBot="1">
      <c r="A90" s="19" t="s">
        <v>169</v>
      </c>
      <c r="B90" s="144" t="s">
        <v>170</v>
      </c>
      <c r="C90" s="466"/>
      <c r="D90" s="170">
        <f>SUM(D87:D89)</f>
        <v>0</v>
      </c>
      <c r="E90" s="170">
        <f>SUM(E87:E89)</f>
        <v>0</v>
      </c>
      <c r="F90" s="170">
        <f>SUM(F87:F89)</f>
        <v>0</v>
      </c>
      <c r="G90" s="478">
        <f>SUM(G87:G89)</f>
        <v>0</v>
      </c>
      <c r="H90" s="170">
        <f aca="true" t="shared" si="12" ref="H90:M90">SUM(H87:H89)</f>
        <v>0</v>
      </c>
      <c r="I90" s="170">
        <f t="shared" si="12"/>
        <v>0</v>
      </c>
      <c r="J90" s="478">
        <f t="shared" si="12"/>
        <v>0</v>
      </c>
      <c r="K90" s="170">
        <f t="shared" si="12"/>
        <v>0</v>
      </c>
      <c r="L90" s="170">
        <f t="shared" si="12"/>
        <v>0</v>
      </c>
      <c r="M90" s="170">
        <f t="shared" si="12"/>
        <v>0</v>
      </c>
    </row>
    <row r="91" spans="1:13" ht="14.25" customHeight="1" thickBot="1">
      <c r="A91" s="19"/>
      <c r="B91" s="144" t="s">
        <v>171</v>
      </c>
      <c r="C91" s="467"/>
      <c r="D91" s="167"/>
      <c r="E91" s="167"/>
      <c r="F91" s="167"/>
      <c r="G91" s="467"/>
      <c r="H91" s="12"/>
      <c r="I91" s="12"/>
      <c r="J91" s="467"/>
      <c r="K91" s="167"/>
      <c r="L91" s="167"/>
      <c r="M91" s="167"/>
    </row>
    <row r="92" spans="1:13" s="13" customFormat="1" ht="14.25" customHeight="1">
      <c r="A92" s="21" t="s">
        <v>172</v>
      </c>
      <c r="B92" s="141" t="s">
        <v>173</v>
      </c>
      <c r="C92" s="464"/>
      <c r="D92" s="165"/>
      <c r="E92" s="165"/>
      <c r="F92" s="165"/>
      <c r="G92" s="464"/>
      <c r="H92" s="162"/>
      <c r="I92" s="162"/>
      <c r="J92" s="464"/>
      <c r="K92" s="165"/>
      <c r="L92" s="165"/>
      <c r="M92" s="165"/>
    </row>
    <row r="93" spans="1:13" s="13" customFormat="1" ht="14.25" customHeight="1">
      <c r="A93" s="22" t="s">
        <v>174</v>
      </c>
      <c r="B93" s="142" t="s">
        <v>175</v>
      </c>
      <c r="C93" s="465"/>
      <c r="D93" s="165"/>
      <c r="E93" s="165"/>
      <c r="F93" s="165"/>
      <c r="G93" s="465"/>
      <c r="H93" s="164"/>
      <c r="I93" s="164"/>
      <c r="J93" s="465"/>
      <c r="K93" s="165"/>
      <c r="L93" s="165"/>
      <c r="M93" s="165"/>
    </row>
    <row r="94" spans="1:13" s="13" customFormat="1" ht="14.25" customHeight="1">
      <c r="A94" s="22" t="s">
        <v>176</v>
      </c>
      <c r="B94" s="142" t="s">
        <v>177</v>
      </c>
      <c r="C94" s="465"/>
      <c r="D94" s="165"/>
      <c r="E94" s="165"/>
      <c r="F94" s="165"/>
      <c r="G94" s="465"/>
      <c r="H94" s="164"/>
      <c r="I94" s="164"/>
      <c r="J94" s="465"/>
      <c r="K94" s="165"/>
      <c r="L94" s="165"/>
      <c r="M94" s="165"/>
    </row>
    <row r="95" spans="1:13" s="13" customFormat="1" ht="14.25" customHeight="1" thickBot="1">
      <c r="A95" s="23" t="s">
        <v>178</v>
      </c>
      <c r="B95" s="145" t="s">
        <v>179</v>
      </c>
      <c r="C95" s="468"/>
      <c r="D95" s="165"/>
      <c r="E95" s="165"/>
      <c r="F95" s="165"/>
      <c r="G95" s="468"/>
      <c r="H95" s="168"/>
      <c r="I95" s="168"/>
      <c r="J95" s="468"/>
      <c r="K95" s="165"/>
      <c r="L95" s="165"/>
      <c r="M95" s="165"/>
    </row>
    <row r="96" spans="1:13" s="13" customFormat="1" ht="14.25" customHeight="1" thickBot="1">
      <c r="A96" s="19" t="s">
        <v>180</v>
      </c>
      <c r="B96" s="144" t="s">
        <v>181</v>
      </c>
      <c r="C96" s="466"/>
      <c r="D96" s="170">
        <f>SUM(D92:D95)</f>
        <v>0</v>
      </c>
      <c r="E96" s="170">
        <f>SUM(E92:E95)</f>
        <v>0</v>
      </c>
      <c r="F96" s="170">
        <f>SUM(F92:F95)</f>
        <v>0</v>
      </c>
      <c r="G96" s="478">
        <f>SUM(G92:G95)</f>
        <v>0</v>
      </c>
      <c r="H96" s="170">
        <f aca="true" t="shared" si="13" ref="H96:M96">SUM(H92:H95)</f>
        <v>0</v>
      </c>
      <c r="I96" s="170">
        <f t="shared" si="13"/>
        <v>0</v>
      </c>
      <c r="J96" s="478">
        <f t="shared" si="13"/>
        <v>0</v>
      </c>
      <c r="K96" s="170">
        <f t="shared" si="13"/>
        <v>0</v>
      </c>
      <c r="L96" s="170">
        <f t="shared" si="13"/>
        <v>0</v>
      </c>
      <c r="M96" s="170">
        <f t="shared" si="13"/>
        <v>0</v>
      </c>
    </row>
    <row r="97" spans="1:13" s="13" customFormat="1" ht="14.25" customHeight="1" thickBot="1">
      <c r="A97" s="19" t="s">
        <v>182</v>
      </c>
      <c r="B97" s="144" t="s">
        <v>183</v>
      </c>
      <c r="C97" s="472"/>
      <c r="D97" s="177"/>
      <c r="E97" s="177"/>
      <c r="F97" s="177"/>
      <c r="G97" s="472"/>
      <c r="H97" s="176"/>
      <c r="I97" s="176"/>
      <c r="J97" s="472"/>
      <c r="K97" s="177"/>
      <c r="L97" s="177"/>
      <c r="M97" s="177"/>
    </row>
    <row r="98" spans="1:13" s="13" customFormat="1" ht="14.25" customHeight="1" thickBot="1">
      <c r="A98" s="19" t="s">
        <v>184</v>
      </c>
      <c r="B98" s="144" t="s">
        <v>185</v>
      </c>
      <c r="C98" s="472"/>
      <c r="D98" s="177"/>
      <c r="E98" s="177"/>
      <c r="F98" s="177"/>
      <c r="G98" s="472"/>
      <c r="H98" s="176"/>
      <c r="I98" s="176"/>
      <c r="J98" s="472"/>
      <c r="K98" s="177"/>
      <c r="L98" s="177"/>
      <c r="M98" s="177"/>
    </row>
    <row r="99" spans="1:13" s="13" customFormat="1" ht="14.25" customHeight="1" thickBot="1">
      <c r="A99" s="397" t="s">
        <v>186</v>
      </c>
      <c r="B99" s="398" t="s">
        <v>187</v>
      </c>
      <c r="C99" s="473">
        <f>+C75+C81+C85+C90+C96+C98+C97</f>
        <v>115000</v>
      </c>
      <c r="D99" s="172">
        <f>+D75+D81+D85+D90+D96+D98+D97</f>
        <v>90000</v>
      </c>
      <c r="E99" s="172">
        <f>+E75+E81+E85+E90+E96+E98+E97</f>
        <v>25000</v>
      </c>
      <c r="F99" s="172">
        <f>+F75+F81+F85+F90+F96+F98+F97</f>
        <v>0</v>
      </c>
      <c r="G99" s="487">
        <f>+G75+G81+G85+G90+G96+G98+G97</f>
        <v>121686</v>
      </c>
      <c r="H99" s="172">
        <f aca="true" t="shared" si="14" ref="H99:M99">+H75+H81+H85+H90+H96+H98+H97</f>
        <v>0</v>
      </c>
      <c r="I99" s="172">
        <f t="shared" si="14"/>
        <v>0</v>
      </c>
      <c r="J99" s="487">
        <f t="shared" si="14"/>
        <v>121686</v>
      </c>
      <c r="K99" s="172">
        <f t="shared" si="14"/>
        <v>105798</v>
      </c>
      <c r="L99" s="172">
        <f t="shared" si="14"/>
        <v>15888</v>
      </c>
      <c r="M99" s="172">
        <f t="shared" si="14"/>
        <v>0</v>
      </c>
    </row>
    <row r="100" spans="1:13" s="13" customFormat="1" ht="14.25" customHeight="1" thickBot="1">
      <c r="A100" s="399" t="s">
        <v>188</v>
      </c>
      <c r="B100" s="400" t="s">
        <v>189</v>
      </c>
      <c r="C100" s="474">
        <f>+C70+C99</f>
        <v>1385211</v>
      </c>
      <c r="D100" s="401">
        <f>+D70+D99</f>
        <v>1052529</v>
      </c>
      <c r="E100" s="401">
        <f>+E70+E99</f>
        <v>332682</v>
      </c>
      <c r="F100" s="401">
        <f>+F70+F99</f>
        <v>32518</v>
      </c>
      <c r="G100" s="492">
        <f>+G70+G99</f>
        <v>1476475</v>
      </c>
      <c r="H100" s="401">
        <f aca="true" t="shared" si="15" ref="H100:M100">+H70+H99</f>
        <v>64007</v>
      </c>
      <c r="I100" s="401">
        <f t="shared" si="15"/>
        <v>31162</v>
      </c>
      <c r="J100" s="492">
        <f t="shared" si="15"/>
        <v>1509320</v>
      </c>
      <c r="K100" s="401">
        <f t="shared" si="15"/>
        <v>1147777</v>
      </c>
      <c r="L100" s="401">
        <f t="shared" si="15"/>
        <v>361543</v>
      </c>
      <c r="M100" s="402">
        <f t="shared" si="15"/>
        <v>32518</v>
      </c>
    </row>
    <row r="101" spans="1:13" s="9" customFormat="1" ht="17.25" customHeight="1" thickBot="1">
      <c r="A101" s="670" t="s">
        <v>190</v>
      </c>
      <c r="B101" s="670"/>
      <c r="C101" s="670"/>
      <c r="D101" s="670"/>
      <c r="E101" s="670"/>
      <c r="F101" s="670"/>
      <c r="G101" s="670"/>
      <c r="H101" s="670"/>
      <c r="I101" s="670"/>
      <c r="J101" s="670"/>
      <c r="K101" s="670"/>
      <c r="L101" s="670"/>
      <c r="M101" s="670"/>
    </row>
    <row r="102" spans="1:13" ht="14.25" customHeight="1" thickBot="1">
      <c r="A102" s="88"/>
      <c r="B102" s="406" t="s">
        <v>191</v>
      </c>
      <c r="C102" s="475"/>
      <c r="D102" s="407"/>
      <c r="E102" s="407"/>
      <c r="F102" s="407"/>
      <c r="G102" s="475"/>
      <c r="H102" s="407"/>
      <c r="I102" s="407"/>
      <c r="J102" s="475"/>
      <c r="K102" s="407"/>
      <c r="L102" s="407"/>
      <c r="M102" s="408"/>
    </row>
    <row r="103" spans="1:13" ht="14.25" customHeight="1">
      <c r="A103" s="14" t="s">
        <v>14</v>
      </c>
      <c r="B103" s="107" t="s">
        <v>192</v>
      </c>
      <c r="C103" s="464">
        <v>485901</v>
      </c>
      <c r="D103" s="163">
        <v>416200</v>
      </c>
      <c r="E103" s="163">
        <v>69701</v>
      </c>
      <c r="F103" s="163">
        <v>21668</v>
      </c>
      <c r="G103" s="480">
        <v>499253</v>
      </c>
      <c r="H103" s="163">
        <v>8366</v>
      </c>
      <c r="I103" s="163">
        <v>120</v>
      </c>
      <c r="J103" s="480">
        <v>507499</v>
      </c>
      <c r="K103" s="163">
        <v>437881</v>
      </c>
      <c r="L103" s="163">
        <v>69618</v>
      </c>
      <c r="M103" s="163">
        <v>21668</v>
      </c>
    </row>
    <row r="104" spans="1:13" ht="14.25" customHeight="1">
      <c r="A104" s="15" t="s">
        <v>16</v>
      </c>
      <c r="B104" s="109" t="s">
        <v>193</v>
      </c>
      <c r="C104" s="465">
        <v>135036</v>
      </c>
      <c r="D104" s="165">
        <v>115766</v>
      </c>
      <c r="E104" s="165">
        <v>19270</v>
      </c>
      <c r="F104" s="165">
        <v>5850</v>
      </c>
      <c r="G104" s="477">
        <v>139440</v>
      </c>
      <c r="H104" s="165">
        <v>2259</v>
      </c>
      <c r="I104" s="165">
        <v>29</v>
      </c>
      <c r="J104" s="477">
        <v>141670</v>
      </c>
      <c r="K104" s="165">
        <v>122075</v>
      </c>
      <c r="L104" s="165">
        <v>19595</v>
      </c>
      <c r="M104" s="165">
        <v>5850</v>
      </c>
    </row>
    <row r="105" spans="1:13" ht="14.25" customHeight="1">
      <c r="A105" s="15" t="s">
        <v>18</v>
      </c>
      <c r="B105" s="109" t="s">
        <v>194</v>
      </c>
      <c r="C105" s="465">
        <v>422683</v>
      </c>
      <c r="D105" s="169">
        <v>344503</v>
      </c>
      <c r="E105" s="169">
        <v>78180</v>
      </c>
      <c r="F105" s="169">
        <v>5000</v>
      </c>
      <c r="G105" s="476">
        <v>451891</v>
      </c>
      <c r="H105" s="169">
        <v>8815</v>
      </c>
      <c r="I105" s="169"/>
      <c r="J105" s="476">
        <v>460706</v>
      </c>
      <c r="K105" s="169">
        <v>380732</v>
      </c>
      <c r="L105" s="169">
        <v>79974</v>
      </c>
      <c r="M105" s="169">
        <v>5000</v>
      </c>
    </row>
    <row r="106" spans="1:13" ht="14.25" customHeight="1">
      <c r="A106" s="15" t="s">
        <v>20</v>
      </c>
      <c r="B106" s="150" t="s">
        <v>195</v>
      </c>
      <c r="C106" s="465">
        <v>32171</v>
      </c>
      <c r="D106" s="169">
        <v>32171</v>
      </c>
      <c r="E106" s="169"/>
      <c r="F106" s="169"/>
      <c r="G106" s="476">
        <v>32272</v>
      </c>
      <c r="H106" s="169"/>
      <c r="I106" s="169"/>
      <c r="J106" s="476">
        <v>32272</v>
      </c>
      <c r="K106" s="169">
        <v>32272</v>
      </c>
      <c r="L106" s="169"/>
      <c r="M106" s="169"/>
    </row>
    <row r="107" spans="1:13" ht="14.25" customHeight="1">
      <c r="A107" s="15" t="s">
        <v>196</v>
      </c>
      <c r="B107" s="151" t="s">
        <v>197</v>
      </c>
      <c r="C107" s="465">
        <v>99144</v>
      </c>
      <c r="D107" s="169"/>
      <c r="E107" s="169">
        <v>99144</v>
      </c>
      <c r="F107" s="169"/>
      <c r="G107" s="476">
        <v>123157</v>
      </c>
      <c r="H107" s="169">
        <v>149</v>
      </c>
      <c r="I107" s="169"/>
      <c r="J107" s="476">
        <v>123306</v>
      </c>
      <c r="K107" s="169">
        <v>24172</v>
      </c>
      <c r="L107" s="169">
        <v>99134</v>
      </c>
      <c r="M107" s="169"/>
    </row>
    <row r="108" spans="1:13" ht="14.25" customHeight="1">
      <c r="A108" s="15" t="s">
        <v>198</v>
      </c>
      <c r="B108" s="109" t="s">
        <v>199</v>
      </c>
      <c r="C108" s="476"/>
      <c r="D108" s="169"/>
      <c r="E108" s="169"/>
      <c r="F108" s="169"/>
      <c r="G108" s="476">
        <v>3202</v>
      </c>
      <c r="H108" s="169"/>
      <c r="I108" s="169"/>
      <c r="J108" s="476">
        <v>3202</v>
      </c>
      <c r="K108" s="169">
        <v>3202</v>
      </c>
      <c r="L108" s="169"/>
      <c r="M108" s="169"/>
    </row>
    <row r="109" spans="1:13" ht="14.25" customHeight="1">
      <c r="A109" s="15" t="s">
        <v>200</v>
      </c>
      <c r="B109" s="152" t="s">
        <v>201</v>
      </c>
      <c r="C109" s="476"/>
      <c r="D109" s="169"/>
      <c r="E109" s="169"/>
      <c r="F109" s="169"/>
      <c r="G109" s="476"/>
      <c r="H109" s="169"/>
      <c r="I109" s="169"/>
      <c r="J109" s="476"/>
      <c r="K109" s="169"/>
      <c r="L109" s="169"/>
      <c r="M109" s="169"/>
    </row>
    <row r="110" spans="1:13" ht="14.25" customHeight="1">
      <c r="A110" s="15" t="s">
        <v>202</v>
      </c>
      <c r="B110" s="152" t="s">
        <v>203</v>
      </c>
      <c r="C110" s="476"/>
      <c r="D110" s="169"/>
      <c r="E110" s="169"/>
      <c r="F110" s="169"/>
      <c r="G110" s="476">
        <v>647</v>
      </c>
      <c r="H110" s="169"/>
      <c r="I110" s="169"/>
      <c r="J110" s="476">
        <v>647</v>
      </c>
      <c r="K110" s="169">
        <v>647</v>
      </c>
      <c r="L110" s="169"/>
      <c r="M110" s="169"/>
    </row>
    <row r="111" spans="1:13" ht="14.25" customHeight="1">
      <c r="A111" s="15" t="s">
        <v>204</v>
      </c>
      <c r="B111" s="153" t="s">
        <v>205</v>
      </c>
      <c r="C111" s="476"/>
      <c r="D111" s="169"/>
      <c r="E111" s="169"/>
      <c r="F111" s="169"/>
      <c r="G111" s="476"/>
      <c r="H111" s="169"/>
      <c r="I111" s="169"/>
      <c r="J111" s="476"/>
      <c r="K111" s="169"/>
      <c r="L111" s="169"/>
      <c r="M111" s="169"/>
    </row>
    <row r="112" spans="1:13" ht="14.25" customHeight="1">
      <c r="A112" s="15" t="s">
        <v>206</v>
      </c>
      <c r="B112" s="154" t="s">
        <v>207</v>
      </c>
      <c r="C112" s="476"/>
      <c r="D112" s="169"/>
      <c r="E112" s="169"/>
      <c r="F112" s="169"/>
      <c r="G112" s="476"/>
      <c r="H112" s="169"/>
      <c r="I112" s="169"/>
      <c r="J112" s="476"/>
      <c r="K112" s="169"/>
      <c r="L112" s="169"/>
      <c r="M112" s="169"/>
    </row>
    <row r="113" spans="1:13" ht="14.25" customHeight="1">
      <c r="A113" s="15" t="s">
        <v>208</v>
      </c>
      <c r="B113" s="154" t="s">
        <v>209</v>
      </c>
      <c r="C113" s="476"/>
      <c r="D113" s="169"/>
      <c r="E113" s="169"/>
      <c r="F113" s="169"/>
      <c r="G113" s="476"/>
      <c r="H113" s="169"/>
      <c r="I113" s="169"/>
      <c r="J113" s="476"/>
      <c r="K113" s="169"/>
      <c r="L113" s="169"/>
      <c r="M113" s="169"/>
    </row>
    <row r="114" spans="1:13" ht="14.25" customHeight="1">
      <c r="A114" s="15" t="s">
        <v>210</v>
      </c>
      <c r="B114" s="153" t="s">
        <v>211</v>
      </c>
      <c r="C114" s="476"/>
      <c r="D114" s="169"/>
      <c r="E114" s="169"/>
      <c r="F114" s="169"/>
      <c r="G114" s="476"/>
      <c r="H114" s="169"/>
      <c r="I114" s="169"/>
      <c r="J114" s="476"/>
      <c r="K114" s="169"/>
      <c r="L114" s="169"/>
      <c r="M114" s="169"/>
    </row>
    <row r="115" spans="1:13" ht="14.25" customHeight="1">
      <c r="A115" s="15" t="s">
        <v>212</v>
      </c>
      <c r="B115" s="153" t="s">
        <v>213</v>
      </c>
      <c r="C115" s="476"/>
      <c r="D115" s="169"/>
      <c r="E115" s="169"/>
      <c r="F115" s="169"/>
      <c r="G115" s="476"/>
      <c r="H115" s="169"/>
      <c r="I115" s="169"/>
      <c r="J115" s="476"/>
      <c r="K115" s="169"/>
      <c r="L115" s="169"/>
      <c r="M115" s="169"/>
    </row>
    <row r="116" spans="1:13" ht="14.25" customHeight="1">
      <c r="A116" s="15" t="s">
        <v>214</v>
      </c>
      <c r="B116" s="154" t="s">
        <v>215</v>
      </c>
      <c r="C116" s="476">
        <v>800</v>
      </c>
      <c r="D116" s="169"/>
      <c r="E116" s="169">
        <v>800</v>
      </c>
      <c r="F116" s="169"/>
      <c r="G116" s="476"/>
      <c r="H116" s="169"/>
      <c r="I116" s="169"/>
      <c r="J116" s="476"/>
      <c r="K116" s="169"/>
      <c r="L116" s="169"/>
      <c r="M116" s="169"/>
    </row>
    <row r="117" spans="1:13" ht="14.25" customHeight="1">
      <c r="A117" s="25" t="s">
        <v>216</v>
      </c>
      <c r="B117" s="152" t="s">
        <v>217</v>
      </c>
      <c r="C117" s="476"/>
      <c r="D117" s="169"/>
      <c r="E117" s="169"/>
      <c r="F117" s="169"/>
      <c r="G117" s="476"/>
      <c r="H117" s="169"/>
      <c r="I117" s="169"/>
      <c r="J117" s="476"/>
      <c r="K117" s="169"/>
      <c r="L117" s="169"/>
      <c r="M117" s="169"/>
    </row>
    <row r="118" spans="1:13" ht="14.25" customHeight="1">
      <c r="A118" s="15" t="s">
        <v>218</v>
      </c>
      <c r="B118" s="152" t="s">
        <v>219</v>
      </c>
      <c r="C118" s="476"/>
      <c r="D118" s="169"/>
      <c r="E118" s="169"/>
      <c r="F118" s="169"/>
      <c r="G118" s="476"/>
      <c r="H118" s="169"/>
      <c r="I118" s="169"/>
      <c r="J118" s="476"/>
      <c r="K118" s="169"/>
      <c r="L118" s="169"/>
      <c r="M118" s="169"/>
    </row>
    <row r="119" spans="1:13" ht="14.25" customHeight="1">
      <c r="A119" s="17" t="s">
        <v>220</v>
      </c>
      <c r="B119" s="152" t="s">
        <v>221</v>
      </c>
      <c r="C119" s="476">
        <v>98344</v>
      </c>
      <c r="D119" s="169"/>
      <c r="E119" s="169">
        <v>98344</v>
      </c>
      <c r="F119" s="169"/>
      <c r="G119" s="476">
        <v>119308</v>
      </c>
      <c r="H119" s="169">
        <v>149</v>
      </c>
      <c r="I119" s="169"/>
      <c r="J119" s="476">
        <v>119457</v>
      </c>
      <c r="K119" s="169">
        <v>20323</v>
      </c>
      <c r="L119" s="169">
        <v>99134</v>
      </c>
      <c r="M119" s="169"/>
    </row>
    <row r="120" spans="1:13" ht="14.25" customHeight="1">
      <c r="A120" s="15" t="s">
        <v>222</v>
      </c>
      <c r="B120" s="150" t="s">
        <v>223</v>
      </c>
      <c r="C120" s="477">
        <v>20000</v>
      </c>
      <c r="D120" s="165">
        <v>20000</v>
      </c>
      <c r="E120" s="165"/>
      <c r="F120" s="165"/>
      <c r="G120" s="477">
        <v>3052</v>
      </c>
      <c r="H120" s="165"/>
      <c r="I120" s="165">
        <v>3052</v>
      </c>
      <c r="J120" s="477"/>
      <c r="K120" s="165"/>
      <c r="L120" s="165"/>
      <c r="M120" s="165"/>
    </row>
    <row r="121" spans="1:13" ht="14.25" customHeight="1">
      <c r="A121" s="15" t="s">
        <v>224</v>
      </c>
      <c r="B121" s="109" t="s">
        <v>225</v>
      </c>
      <c r="C121" s="477">
        <v>10000</v>
      </c>
      <c r="D121" s="165">
        <v>10000</v>
      </c>
      <c r="E121" s="165"/>
      <c r="F121" s="165"/>
      <c r="G121" s="477">
        <v>3052</v>
      </c>
      <c r="H121" s="165"/>
      <c r="I121" s="165">
        <v>3052</v>
      </c>
      <c r="J121" s="477"/>
      <c r="K121" s="165"/>
      <c r="L121" s="165"/>
      <c r="M121" s="165"/>
    </row>
    <row r="122" spans="1:13" ht="14.25" customHeight="1" thickBot="1">
      <c r="A122" s="17" t="s">
        <v>226</v>
      </c>
      <c r="B122" s="155" t="s">
        <v>227</v>
      </c>
      <c r="C122" s="476">
        <v>10000</v>
      </c>
      <c r="D122" s="169">
        <v>10000</v>
      </c>
      <c r="E122" s="169"/>
      <c r="F122" s="169"/>
      <c r="G122" s="476"/>
      <c r="H122" s="169"/>
      <c r="I122" s="169"/>
      <c r="J122" s="476"/>
      <c r="K122" s="169"/>
      <c r="L122" s="169"/>
      <c r="M122" s="169"/>
    </row>
    <row r="123" spans="1:13" ht="14.25" customHeight="1" thickBot="1">
      <c r="A123" s="16" t="s">
        <v>24</v>
      </c>
      <c r="B123" s="156" t="s">
        <v>228</v>
      </c>
      <c r="C123" s="478">
        <f>C103+C104+C105+C106+C107+C120</f>
        <v>1194935</v>
      </c>
      <c r="D123" s="170">
        <f>D103+D104+D105+D106+D107+D120</f>
        <v>928640</v>
      </c>
      <c r="E123" s="170">
        <f>E103+E104+E105+E106+E107+E120</f>
        <v>266295</v>
      </c>
      <c r="F123" s="170">
        <f>F103+F104+F105+F106+F107+F120</f>
        <v>32518</v>
      </c>
      <c r="G123" s="478">
        <f>G103+G104+G105+G106+G107+G120</f>
        <v>1249065</v>
      </c>
      <c r="H123" s="170">
        <f aca="true" t="shared" si="16" ref="H123:M123">H103+H104+H105+H106+H107+H120</f>
        <v>19589</v>
      </c>
      <c r="I123" s="170">
        <f t="shared" si="16"/>
        <v>3201</v>
      </c>
      <c r="J123" s="478">
        <f t="shared" si="16"/>
        <v>1265453</v>
      </c>
      <c r="K123" s="170">
        <f t="shared" si="16"/>
        <v>997132</v>
      </c>
      <c r="L123" s="170">
        <f t="shared" si="16"/>
        <v>268321</v>
      </c>
      <c r="M123" s="170">
        <f t="shared" si="16"/>
        <v>32518</v>
      </c>
    </row>
    <row r="124" spans="1:13" ht="14.25" customHeight="1" thickBot="1">
      <c r="A124" s="10"/>
      <c r="B124" s="157" t="s">
        <v>229</v>
      </c>
      <c r="C124" s="479"/>
      <c r="D124" s="167"/>
      <c r="E124" s="167"/>
      <c r="F124" s="167"/>
      <c r="G124" s="488"/>
      <c r="H124" s="167"/>
      <c r="I124" s="167"/>
      <c r="J124" s="488"/>
      <c r="K124" s="167"/>
      <c r="L124" s="167"/>
      <c r="M124" s="167"/>
    </row>
    <row r="125" spans="1:13" ht="14.25" customHeight="1">
      <c r="A125" s="14" t="s">
        <v>27</v>
      </c>
      <c r="B125" s="107" t="s">
        <v>230</v>
      </c>
      <c r="C125" s="480">
        <v>62448</v>
      </c>
      <c r="D125" s="163">
        <v>17621</v>
      </c>
      <c r="E125" s="163">
        <v>44827</v>
      </c>
      <c r="F125" s="163"/>
      <c r="G125" s="480">
        <v>72492</v>
      </c>
      <c r="H125" s="163">
        <v>461</v>
      </c>
      <c r="I125" s="163"/>
      <c r="J125" s="480">
        <v>72953</v>
      </c>
      <c r="K125" s="163">
        <v>25713</v>
      </c>
      <c r="L125" s="163">
        <v>47240</v>
      </c>
      <c r="M125" s="163"/>
    </row>
    <row r="126" spans="1:13" ht="14.25" customHeight="1">
      <c r="A126" s="14" t="s">
        <v>29</v>
      </c>
      <c r="B126" s="158" t="s">
        <v>231</v>
      </c>
      <c r="C126" s="480"/>
      <c r="D126" s="163"/>
      <c r="E126" s="163"/>
      <c r="F126" s="163"/>
      <c r="G126" s="480"/>
      <c r="H126" s="163"/>
      <c r="I126" s="163"/>
      <c r="J126" s="480"/>
      <c r="K126" s="163"/>
      <c r="L126" s="163"/>
      <c r="M126" s="163"/>
    </row>
    <row r="127" spans="1:13" ht="14.25" customHeight="1">
      <c r="A127" s="14" t="s">
        <v>31</v>
      </c>
      <c r="B127" s="158" t="s">
        <v>232</v>
      </c>
      <c r="C127" s="477">
        <v>22268</v>
      </c>
      <c r="D127" s="165">
        <v>16268</v>
      </c>
      <c r="E127" s="165">
        <v>6000</v>
      </c>
      <c r="F127" s="165"/>
      <c r="G127" s="477">
        <v>23268</v>
      </c>
      <c r="H127" s="165">
        <v>15996</v>
      </c>
      <c r="I127" s="165"/>
      <c r="J127" s="477">
        <v>39264</v>
      </c>
      <c r="K127" s="165">
        <v>17268</v>
      </c>
      <c r="L127" s="165">
        <v>21996</v>
      </c>
      <c r="M127" s="165"/>
    </row>
    <row r="128" spans="1:13" ht="14.25" customHeight="1">
      <c r="A128" s="14" t="s">
        <v>33</v>
      </c>
      <c r="B128" s="158" t="s">
        <v>233</v>
      </c>
      <c r="C128" s="481"/>
      <c r="D128" s="178"/>
      <c r="E128" s="178"/>
      <c r="F128" s="178"/>
      <c r="G128" s="481"/>
      <c r="H128" s="178"/>
      <c r="I128" s="178"/>
      <c r="J128" s="481"/>
      <c r="K128" s="178"/>
      <c r="L128" s="178"/>
      <c r="M128" s="178"/>
    </row>
    <row r="129" spans="1:13" ht="14.25" customHeight="1">
      <c r="A129" s="14" t="s">
        <v>35</v>
      </c>
      <c r="B129" s="145" t="s">
        <v>234</v>
      </c>
      <c r="C129" s="481">
        <v>9360</v>
      </c>
      <c r="D129" s="178"/>
      <c r="E129" s="178">
        <v>9360</v>
      </c>
      <c r="F129" s="178"/>
      <c r="G129" s="481">
        <v>17786</v>
      </c>
      <c r="H129" s="178"/>
      <c r="I129" s="178"/>
      <c r="J129" s="481">
        <v>17786</v>
      </c>
      <c r="K129" s="178"/>
      <c r="L129" s="178">
        <v>17786</v>
      </c>
      <c r="M129" s="178"/>
    </row>
    <row r="130" spans="1:13" ht="14.25" customHeight="1">
      <c r="A130" s="14" t="s">
        <v>37</v>
      </c>
      <c r="B130" s="143" t="s">
        <v>235</v>
      </c>
      <c r="C130" s="481"/>
      <c r="D130" s="178"/>
      <c r="E130" s="178"/>
      <c r="F130" s="178"/>
      <c r="G130" s="481"/>
      <c r="H130" s="178"/>
      <c r="I130" s="178"/>
      <c r="J130" s="481"/>
      <c r="K130" s="178"/>
      <c r="L130" s="178"/>
      <c r="M130" s="178"/>
    </row>
    <row r="131" spans="1:13" ht="14.25" customHeight="1">
      <c r="A131" s="14" t="s">
        <v>236</v>
      </c>
      <c r="B131" s="159" t="s">
        <v>237</v>
      </c>
      <c r="C131" s="481"/>
      <c r="D131" s="178"/>
      <c r="E131" s="178"/>
      <c r="F131" s="178"/>
      <c r="G131" s="481"/>
      <c r="H131" s="178"/>
      <c r="I131" s="178"/>
      <c r="J131" s="481"/>
      <c r="K131" s="178"/>
      <c r="L131" s="178"/>
      <c r="M131" s="178"/>
    </row>
    <row r="132" spans="1:13" ht="14.25" customHeight="1">
      <c r="A132" s="14" t="s">
        <v>238</v>
      </c>
      <c r="B132" s="154" t="s">
        <v>209</v>
      </c>
      <c r="C132" s="481"/>
      <c r="D132" s="178"/>
      <c r="E132" s="178"/>
      <c r="F132" s="178"/>
      <c r="G132" s="481"/>
      <c r="H132" s="178"/>
      <c r="I132" s="178"/>
      <c r="J132" s="481"/>
      <c r="K132" s="178"/>
      <c r="L132" s="178"/>
      <c r="M132" s="178"/>
    </row>
    <row r="133" spans="1:13" ht="14.25" customHeight="1">
      <c r="A133" s="14" t="s">
        <v>239</v>
      </c>
      <c r="B133" s="154" t="s">
        <v>240</v>
      </c>
      <c r="C133" s="481"/>
      <c r="D133" s="178"/>
      <c r="E133" s="178"/>
      <c r="F133" s="178"/>
      <c r="G133" s="481"/>
      <c r="H133" s="178"/>
      <c r="I133" s="178"/>
      <c r="J133" s="481"/>
      <c r="K133" s="178"/>
      <c r="L133" s="178"/>
      <c r="M133" s="178"/>
    </row>
    <row r="134" spans="1:13" ht="14.25" customHeight="1">
      <c r="A134" s="14" t="s">
        <v>241</v>
      </c>
      <c r="B134" s="154" t="s">
        <v>242</v>
      </c>
      <c r="C134" s="481"/>
      <c r="D134" s="178"/>
      <c r="E134" s="178"/>
      <c r="F134" s="178"/>
      <c r="G134" s="481"/>
      <c r="H134" s="178"/>
      <c r="I134" s="178"/>
      <c r="J134" s="481"/>
      <c r="K134" s="178"/>
      <c r="L134" s="178"/>
      <c r="M134" s="178"/>
    </row>
    <row r="135" spans="1:13" ht="14.25" customHeight="1">
      <c r="A135" s="14" t="s">
        <v>243</v>
      </c>
      <c r="B135" s="154" t="s">
        <v>215</v>
      </c>
      <c r="C135" s="481"/>
      <c r="D135" s="178"/>
      <c r="E135" s="178"/>
      <c r="F135" s="178"/>
      <c r="G135" s="481"/>
      <c r="H135" s="178"/>
      <c r="I135" s="178"/>
      <c r="J135" s="481"/>
      <c r="K135" s="178"/>
      <c r="L135" s="178"/>
      <c r="M135" s="178"/>
    </row>
    <row r="136" spans="1:13" ht="14.25" customHeight="1">
      <c r="A136" s="14" t="s">
        <v>244</v>
      </c>
      <c r="B136" s="154" t="s">
        <v>245</v>
      </c>
      <c r="C136" s="481"/>
      <c r="D136" s="178"/>
      <c r="E136" s="178"/>
      <c r="F136" s="178"/>
      <c r="G136" s="481"/>
      <c r="H136" s="178"/>
      <c r="I136" s="178"/>
      <c r="J136" s="481"/>
      <c r="K136" s="178"/>
      <c r="L136" s="178"/>
      <c r="M136" s="178"/>
    </row>
    <row r="137" spans="1:13" ht="14.25" customHeight="1" thickBot="1">
      <c r="A137" s="25" t="s">
        <v>246</v>
      </c>
      <c r="B137" s="152" t="s">
        <v>247</v>
      </c>
      <c r="C137" s="482">
        <v>9360</v>
      </c>
      <c r="D137" s="179"/>
      <c r="E137" s="179">
        <v>9360</v>
      </c>
      <c r="F137" s="179"/>
      <c r="G137" s="482"/>
      <c r="H137" s="179"/>
      <c r="I137" s="179"/>
      <c r="J137" s="482"/>
      <c r="K137" s="179"/>
      <c r="L137" s="179"/>
      <c r="M137" s="179"/>
    </row>
    <row r="138" spans="1:13" ht="14.25" customHeight="1">
      <c r="A138" s="393" t="s">
        <v>39</v>
      </c>
      <c r="B138" s="396" t="s">
        <v>248</v>
      </c>
      <c r="C138" s="483">
        <f>+C125+C127+C129</f>
        <v>94076</v>
      </c>
      <c r="D138" s="395">
        <f>+D125+D127+D129</f>
        <v>33889</v>
      </c>
      <c r="E138" s="395">
        <f>+E125+E127+E129</f>
        <v>60187</v>
      </c>
      <c r="F138" s="395">
        <f>+F125+F127+F129</f>
        <v>0</v>
      </c>
      <c r="G138" s="483">
        <f>+G125+G127+G129</f>
        <v>113546</v>
      </c>
      <c r="H138" s="395">
        <f aca="true" t="shared" si="17" ref="H138:M138">+H125+H127+H129</f>
        <v>16457</v>
      </c>
      <c r="I138" s="395">
        <f t="shared" si="17"/>
        <v>0</v>
      </c>
      <c r="J138" s="483">
        <f t="shared" si="17"/>
        <v>130003</v>
      </c>
      <c r="K138" s="395">
        <f t="shared" si="17"/>
        <v>42981</v>
      </c>
      <c r="L138" s="395">
        <f t="shared" si="17"/>
        <v>87022</v>
      </c>
      <c r="M138" s="395">
        <f t="shared" si="17"/>
        <v>0</v>
      </c>
    </row>
    <row r="139" spans="1:13" ht="14.25" customHeight="1" thickBot="1">
      <c r="A139" s="403" t="s">
        <v>54</v>
      </c>
      <c r="B139" s="404" t="s">
        <v>249</v>
      </c>
      <c r="C139" s="484">
        <f>+C123+C138</f>
        <v>1289011</v>
      </c>
      <c r="D139" s="409">
        <f>+D123+D138</f>
        <v>962529</v>
      </c>
      <c r="E139" s="409">
        <f>+E123+E138</f>
        <v>326482</v>
      </c>
      <c r="F139" s="409">
        <f>+F123+F138</f>
        <v>32518</v>
      </c>
      <c r="G139" s="484">
        <f>+G123+G138</f>
        <v>1362611</v>
      </c>
      <c r="H139" s="409">
        <f aca="true" t="shared" si="18" ref="H139:M139">+H123+H138</f>
        <v>36046</v>
      </c>
      <c r="I139" s="409">
        <f t="shared" si="18"/>
        <v>3201</v>
      </c>
      <c r="J139" s="484">
        <f t="shared" si="18"/>
        <v>1395456</v>
      </c>
      <c r="K139" s="409">
        <f t="shared" si="18"/>
        <v>1040113</v>
      </c>
      <c r="L139" s="409">
        <f t="shared" si="18"/>
        <v>355343</v>
      </c>
      <c r="M139" s="409">
        <f t="shared" si="18"/>
        <v>32518</v>
      </c>
    </row>
    <row r="140" spans="1:13" ht="14.25" customHeight="1" thickBot="1">
      <c r="A140" s="26"/>
      <c r="B140" s="114" t="s">
        <v>250</v>
      </c>
      <c r="C140" s="467"/>
      <c r="D140" s="167"/>
      <c r="E140" s="167"/>
      <c r="F140" s="167"/>
      <c r="G140" s="488"/>
      <c r="H140" s="167"/>
      <c r="I140" s="167"/>
      <c r="J140" s="488"/>
      <c r="K140" s="167"/>
      <c r="L140" s="167"/>
      <c r="M140" s="167"/>
    </row>
    <row r="141" spans="1:13" ht="14.25" customHeight="1">
      <c r="A141" s="14" t="s">
        <v>57</v>
      </c>
      <c r="B141" s="110" t="s">
        <v>251</v>
      </c>
      <c r="C141" s="485">
        <v>6200</v>
      </c>
      <c r="D141" s="180"/>
      <c r="E141" s="180">
        <v>6200</v>
      </c>
      <c r="F141" s="180"/>
      <c r="G141" s="485">
        <v>6200</v>
      </c>
      <c r="H141" s="180"/>
      <c r="I141" s="180"/>
      <c r="J141" s="485">
        <v>6200</v>
      </c>
      <c r="K141" s="180"/>
      <c r="L141" s="180">
        <v>6200</v>
      </c>
      <c r="M141" s="180"/>
    </row>
    <row r="142" spans="1:13" ht="14.25" customHeight="1">
      <c r="A142" s="14" t="s">
        <v>65</v>
      </c>
      <c r="B142" s="158" t="s">
        <v>252</v>
      </c>
      <c r="C142" s="482">
        <v>90000</v>
      </c>
      <c r="D142" s="178">
        <v>90000</v>
      </c>
      <c r="E142" s="178"/>
      <c r="F142" s="178"/>
      <c r="G142" s="481">
        <v>90000</v>
      </c>
      <c r="H142" s="178"/>
      <c r="I142" s="178"/>
      <c r="J142" s="481">
        <v>90000</v>
      </c>
      <c r="K142" s="178">
        <v>90000</v>
      </c>
      <c r="L142" s="178"/>
      <c r="M142" s="178"/>
    </row>
    <row r="143" spans="1:13" ht="14.25" customHeight="1" thickBot="1">
      <c r="A143" s="25" t="s">
        <v>67</v>
      </c>
      <c r="B143" s="158" t="s">
        <v>253</v>
      </c>
      <c r="C143" s="482"/>
      <c r="D143" s="178"/>
      <c r="E143" s="178"/>
      <c r="F143" s="178"/>
      <c r="G143" s="481"/>
      <c r="H143" s="178"/>
      <c r="I143" s="178"/>
      <c r="J143" s="481"/>
      <c r="K143" s="178"/>
      <c r="L143" s="178"/>
      <c r="M143" s="178"/>
    </row>
    <row r="144" spans="1:13" ht="14.25" customHeight="1" thickBot="1">
      <c r="A144" s="16" t="s">
        <v>71</v>
      </c>
      <c r="B144" s="114" t="s">
        <v>254</v>
      </c>
      <c r="C144" s="478">
        <f>+C141+C142+C143</f>
        <v>96200</v>
      </c>
      <c r="D144" s="172">
        <f>+D141+D142+D143</f>
        <v>90000</v>
      </c>
      <c r="E144" s="172">
        <f>+E141+E142+E143</f>
        <v>6200</v>
      </c>
      <c r="F144" s="172">
        <f>+F141+F142+F143</f>
        <v>0</v>
      </c>
      <c r="G144" s="487">
        <f>+G141+G142+G143</f>
        <v>96200</v>
      </c>
      <c r="H144" s="172">
        <f aca="true" t="shared" si="19" ref="H144:M144">+H141+H142+H143</f>
        <v>0</v>
      </c>
      <c r="I144" s="172">
        <f t="shared" si="19"/>
        <v>0</v>
      </c>
      <c r="J144" s="487">
        <f t="shared" si="19"/>
        <v>96200</v>
      </c>
      <c r="K144" s="172">
        <f t="shared" si="19"/>
        <v>90000</v>
      </c>
      <c r="L144" s="172">
        <f t="shared" si="19"/>
        <v>6200</v>
      </c>
      <c r="M144" s="172">
        <f t="shared" si="19"/>
        <v>0</v>
      </c>
    </row>
    <row r="145" spans="1:13" ht="14.25" customHeight="1" thickBot="1">
      <c r="A145" s="26"/>
      <c r="B145" s="114" t="s">
        <v>255</v>
      </c>
      <c r="C145" s="467"/>
      <c r="D145" s="167"/>
      <c r="E145" s="167"/>
      <c r="F145" s="167"/>
      <c r="G145" s="488"/>
      <c r="H145" s="167"/>
      <c r="I145" s="167"/>
      <c r="J145" s="488"/>
      <c r="K145" s="167"/>
      <c r="L145" s="167"/>
      <c r="M145" s="167"/>
    </row>
    <row r="146" spans="1:13" ht="14.25" customHeight="1">
      <c r="A146" s="14" t="s">
        <v>74</v>
      </c>
      <c r="B146" s="107" t="s">
        <v>256</v>
      </c>
      <c r="C146" s="485"/>
      <c r="D146" s="180"/>
      <c r="E146" s="180"/>
      <c r="F146" s="180"/>
      <c r="G146" s="485"/>
      <c r="H146" s="180"/>
      <c r="I146" s="180"/>
      <c r="J146" s="485"/>
      <c r="K146" s="180"/>
      <c r="L146" s="180"/>
      <c r="M146" s="180"/>
    </row>
    <row r="147" spans="1:13" ht="14.25" customHeight="1">
      <c r="A147" s="14" t="s">
        <v>76</v>
      </c>
      <c r="B147" s="107" t="s">
        <v>257</v>
      </c>
      <c r="C147" s="481"/>
      <c r="D147" s="178"/>
      <c r="E147" s="178"/>
      <c r="F147" s="178"/>
      <c r="G147" s="481"/>
      <c r="H147" s="178"/>
      <c r="I147" s="178"/>
      <c r="J147" s="481"/>
      <c r="K147" s="178"/>
      <c r="L147" s="178"/>
      <c r="M147" s="178"/>
    </row>
    <row r="148" spans="1:13" ht="14.25" customHeight="1">
      <c r="A148" s="14" t="s">
        <v>78</v>
      </c>
      <c r="B148" s="107" t="s">
        <v>258</v>
      </c>
      <c r="C148" s="481"/>
      <c r="D148" s="178"/>
      <c r="E148" s="178"/>
      <c r="F148" s="178"/>
      <c r="G148" s="481"/>
      <c r="H148" s="178"/>
      <c r="I148" s="178"/>
      <c r="J148" s="481"/>
      <c r="K148" s="178"/>
      <c r="L148" s="178"/>
      <c r="M148" s="178"/>
    </row>
    <row r="149" spans="1:13" ht="14.25" customHeight="1">
      <c r="A149" s="14" t="s">
        <v>80</v>
      </c>
      <c r="B149" s="107" t="s">
        <v>259</v>
      </c>
      <c r="C149" s="481"/>
      <c r="D149" s="178"/>
      <c r="E149" s="178"/>
      <c r="F149" s="178"/>
      <c r="G149" s="481"/>
      <c r="H149" s="178"/>
      <c r="I149" s="178"/>
      <c r="J149" s="481"/>
      <c r="K149" s="178"/>
      <c r="L149" s="178"/>
      <c r="M149" s="178"/>
    </row>
    <row r="150" spans="1:13" ht="14.25" customHeight="1">
      <c r="A150" s="14" t="s">
        <v>82</v>
      </c>
      <c r="B150" s="107" t="s">
        <v>260</v>
      </c>
      <c r="C150" s="481"/>
      <c r="D150" s="178"/>
      <c r="E150" s="178"/>
      <c r="F150" s="178"/>
      <c r="G150" s="481"/>
      <c r="H150" s="178"/>
      <c r="I150" s="178"/>
      <c r="J150" s="481"/>
      <c r="K150" s="178"/>
      <c r="L150" s="178"/>
      <c r="M150" s="178"/>
    </row>
    <row r="151" spans="1:13" ht="14.25" customHeight="1" thickBot="1">
      <c r="A151" s="25" t="s">
        <v>84</v>
      </c>
      <c r="B151" s="110" t="s">
        <v>261</v>
      </c>
      <c r="C151" s="482"/>
      <c r="D151" s="179"/>
      <c r="E151" s="179"/>
      <c r="F151" s="179"/>
      <c r="G151" s="482"/>
      <c r="H151" s="179"/>
      <c r="I151" s="179"/>
      <c r="J151" s="482"/>
      <c r="K151" s="179"/>
      <c r="L151" s="179"/>
      <c r="M151" s="179"/>
    </row>
    <row r="152" spans="1:13" ht="14.25" customHeight="1" thickBot="1">
      <c r="A152" s="27" t="s">
        <v>96</v>
      </c>
      <c r="B152" s="160" t="s">
        <v>262</v>
      </c>
      <c r="C152" s="486">
        <f>SUM(C146:C151)</f>
        <v>0</v>
      </c>
      <c r="D152" s="181">
        <f>SUM(D146:D151)</f>
        <v>0</v>
      </c>
      <c r="E152" s="181">
        <f>SUM(E146:E151)</f>
        <v>0</v>
      </c>
      <c r="F152" s="181">
        <f>SUM(F146:F151)</f>
        <v>0</v>
      </c>
      <c r="G152" s="486">
        <f>SUM(G146:G151)</f>
        <v>0</v>
      </c>
      <c r="H152" s="181">
        <f aca="true" t="shared" si="20" ref="H152:M152">SUM(H146:H151)</f>
        <v>0</v>
      </c>
      <c r="I152" s="181">
        <f t="shared" si="20"/>
        <v>0</v>
      </c>
      <c r="J152" s="486">
        <f t="shared" si="20"/>
        <v>0</v>
      </c>
      <c r="K152" s="181">
        <f t="shared" si="20"/>
        <v>0</v>
      </c>
      <c r="L152" s="181">
        <f t="shared" si="20"/>
        <v>0</v>
      </c>
      <c r="M152" s="181">
        <f t="shared" si="20"/>
        <v>0</v>
      </c>
    </row>
    <row r="153" spans="1:13" ht="14.25" customHeight="1" thickBot="1">
      <c r="A153" s="26"/>
      <c r="B153" s="120" t="s">
        <v>263</v>
      </c>
      <c r="C153" s="467"/>
      <c r="D153" s="12"/>
      <c r="E153" s="12"/>
      <c r="F153" s="12"/>
      <c r="G153" s="467"/>
      <c r="H153" s="12"/>
      <c r="I153" s="12"/>
      <c r="J153" s="467"/>
      <c r="K153" s="12"/>
      <c r="L153" s="12"/>
      <c r="M153" s="12"/>
    </row>
    <row r="154" spans="1:13" ht="14.25" customHeight="1">
      <c r="A154" s="14" t="s">
        <v>99</v>
      </c>
      <c r="B154" s="107" t="s">
        <v>264</v>
      </c>
      <c r="C154" s="485"/>
      <c r="D154" s="180"/>
      <c r="E154" s="180"/>
      <c r="F154" s="180"/>
      <c r="G154" s="485"/>
      <c r="H154" s="180"/>
      <c r="I154" s="180"/>
      <c r="J154" s="485"/>
      <c r="K154" s="180"/>
      <c r="L154" s="180"/>
      <c r="M154" s="180"/>
    </row>
    <row r="155" spans="1:13" ht="14.25" customHeight="1">
      <c r="A155" s="14" t="s">
        <v>101</v>
      </c>
      <c r="B155" s="107" t="s">
        <v>265</v>
      </c>
      <c r="C155" s="481"/>
      <c r="D155" s="178"/>
      <c r="E155" s="178"/>
      <c r="F155" s="178"/>
      <c r="G155" s="481">
        <v>17664</v>
      </c>
      <c r="H155" s="178"/>
      <c r="I155" s="178"/>
      <c r="J155" s="481">
        <v>17664</v>
      </c>
      <c r="K155" s="178">
        <v>17664</v>
      </c>
      <c r="L155" s="178"/>
      <c r="M155" s="178"/>
    </row>
    <row r="156" spans="1:13" ht="14.25" customHeight="1">
      <c r="A156" s="14" t="s">
        <v>103</v>
      </c>
      <c r="B156" s="107" t="s">
        <v>266</v>
      </c>
      <c r="C156" s="481"/>
      <c r="D156" s="178"/>
      <c r="E156" s="178"/>
      <c r="F156" s="178"/>
      <c r="G156" s="481"/>
      <c r="H156" s="178"/>
      <c r="I156" s="178"/>
      <c r="J156" s="481"/>
      <c r="K156" s="178"/>
      <c r="L156" s="178"/>
      <c r="M156" s="178"/>
    </row>
    <row r="157" spans="1:13" ht="14.25" customHeight="1" thickBot="1">
      <c r="A157" s="25" t="s">
        <v>105</v>
      </c>
      <c r="B157" s="110" t="s">
        <v>267</v>
      </c>
      <c r="C157" s="482"/>
      <c r="D157" s="178"/>
      <c r="E157" s="178"/>
      <c r="F157" s="178"/>
      <c r="G157" s="481"/>
      <c r="H157" s="178"/>
      <c r="I157" s="178"/>
      <c r="J157" s="481"/>
      <c r="K157" s="178"/>
      <c r="L157" s="178"/>
      <c r="M157" s="178"/>
    </row>
    <row r="158" spans="1:13" ht="14.25" customHeight="1" thickBot="1">
      <c r="A158" s="28" t="s">
        <v>109</v>
      </c>
      <c r="B158" s="122" t="s">
        <v>268</v>
      </c>
      <c r="C158" s="487">
        <f>+C154+C155+C156+C157</f>
        <v>0</v>
      </c>
      <c r="D158" s="172">
        <f>+D154+D155+D156+D157</f>
        <v>0</v>
      </c>
      <c r="E158" s="172">
        <f>+E154+E155+E156+E157</f>
        <v>0</v>
      </c>
      <c r="F158" s="172">
        <f>+F154+F155+F156+F157</f>
        <v>0</v>
      </c>
      <c r="G158" s="487">
        <f>+G154+G155+G156+G157</f>
        <v>17664</v>
      </c>
      <c r="H158" s="172">
        <f aca="true" t="shared" si="21" ref="H158:M158">+H154+H155+H156+H157</f>
        <v>0</v>
      </c>
      <c r="I158" s="172">
        <f t="shared" si="21"/>
        <v>0</v>
      </c>
      <c r="J158" s="487">
        <f t="shared" si="21"/>
        <v>17664</v>
      </c>
      <c r="K158" s="172">
        <f t="shared" si="21"/>
        <v>17664</v>
      </c>
      <c r="L158" s="172">
        <f t="shared" si="21"/>
        <v>0</v>
      </c>
      <c r="M158" s="172">
        <f t="shared" si="21"/>
        <v>0</v>
      </c>
    </row>
    <row r="159" spans="1:13" ht="14.25" customHeight="1" thickBot="1">
      <c r="A159" s="29"/>
      <c r="B159" s="114" t="s">
        <v>269</v>
      </c>
      <c r="C159" s="488"/>
      <c r="D159" s="167"/>
      <c r="E159" s="167"/>
      <c r="F159" s="167"/>
      <c r="G159" s="488"/>
      <c r="H159" s="167"/>
      <c r="I159" s="167"/>
      <c r="J159" s="488"/>
      <c r="K159" s="167"/>
      <c r="L159" s="167"/>
      <c r="M159" s="167"/>
    </row>
    <row r="160" spans="1:13" ht="14.25" customHeight="1">
      <c r="A160" s="14" t="s">
        <v>112</v>
      </c>
      <c r="B160" s="107" t="s">
        <v>270</v>
      </c>
      <c r="C160" s="485"/>
      <c r="D160" s="180"/>
      <c r="E160" s="180"/>
      <c r="F160" s="180"/>
      <c r="G160" s="485"/>
      <c r="H160" s="180"/>
      <c r="I160" s="180"/>
      <c r="J160" s="485"/>
      <c r="K160" s="180"/>
      <c r="L160" s="180"/>
      <c r="M160" s="180"/>
    </row>
    <row r="161" spans="1:13" ht="14.25" customHeight="1">
      <c r="A161" s="14" t="s">
        <v>114</v>
      </c>
      <c r="B161" s="107" t="s">
        <v>271</v>
      </c>
      <c r="C161" s="481"/>
      <c r="D161" s="178"/>
      <c r="E161" s="178"/>
      <c r="F161" s="178"/>
      <c r="G161" s="481"/>
      <c r="H161" s="178"/>
      <c r="I161" s="178"/>
      <c r="J161" s="481"/>
      <c r="K161" s="178"/>
      <c r="L161" s="178"/>
      <c r="M161" s="178"/>
    </row>
    <row r="162" spans="1:13" ht="14.25" customHeight="1">
      <c r="A162" s="14" t="s">
        <v>116</v>
      </c>
      <c r="B162" s="107" t="s">
        <v>272</v>
      </c>
      <c r="C162" s="481"/>
      <c r="D162" s="178"/>
      <c r="E162" s="178"/>
      <c r="F162" s="178"/>
      <c r="G162" s="481"/>
      <c r="H162" s="178"/>
      <c r="I162" s="178"/>
      <c r="J162" s="481"/>
      <c r="K162" s="178"/>
      <c r="L162" s="178"/>
      <c r="M162" s="178"/>
    </row>
    <row r="163" spans="1:13" ht="14.25" customHeight="1">
      <c r="A163" s="14" t="s">
        <v>118</v>
      </c>
      <c r="B163" s="107" t="s">
        <v>273</v>
      </c>
      <c r="C163" s="481"/>
      <c r="D163" s="178"/>
      <c r="E163" s="178"/>
      <c r="F163" s="178"/>
      <c r="G163" s="481"/>
      <c r="H163" s="178"/>
      <c r="I163" s="178"/>
      <c r="J163" s="481"/>
      <c r="K163" s="178"/>
      <c r="L163" s="178"/>
      <c r="M163" s="178"/>
    </row>
    <row r="164" spans="1:13" ht="14.25" customHeight="1" thickBot="1">
      <c r="A164" s="25" t="s">
        <v>274</v>
      </c>
      <c r="B164" s="110" t="s">
        <v>275</v>
      </c>
      <c r="C164" s="482"/>
      <c r="D164" s="178"/>
      <c r="E164" s="178"/>
      <c r="F164" s="178"/>
      <c r="G164" s="481"/>
      <c r="H164" s="178"/>
      <c r="I164" s="178"/>
      <c r="J164" s="481"/>
      <c r="K164" s="178"/>
      <c r="L164" s="178"/>
      <c r="M164" s="178"/>
    </row>
    <row r="165" spans="1:13" ht="14.25" customHeight="1" thickBot="1">
      <c r="A165" s="16" t="s">
        <v>120</v>
      </c>
      <c r="B165" s="114" t="s">
        <v>276</v>
      </c>
      <c r="C165" s="489">
        <f>SUM(C160:C164)</f>
        <v>0</v>
      </c>
      <c r="D165" s="182">
        <f>SUM(D160:D164)</f>
        <v>0</v>
      </c>
      <c r="E165" s="182">
        <f>SUM(E160:E164)</f>
        <v>0</v>
      </c>
      <c r="F165" s="182">
        <f>SUM(F160:F164)</f>
        <v>0</v>
      </c>
      <c r="G165" s="489">
        <f>SUM(G160:G164)</f>
        <v>0</v>
      </c>
      <c r="H165" s="182">
        <f aca="true" t="shared" si="22" ref="H165:M165">SUM(H160:H164)</f>
        <v>0</v>
      </c>
      <c r="I165" s="182">
        <f t="shared" si="22"/>
        <v>0</v>
      </c>
      <c r="J165" s="489">
        <f t="shared" si="22"/>
        <v>0</v>
      </c>
      <c r="K165" s="182">
        <f t="shared" si="22"/>
        <v>0</v>
      </c>
      <c r="L165" s="182">
        <f t="shared" si="22"/>
        <v>0</v>
      </c>
      <c r="M165" s="182">
        <f t="shared" si="22"/>
        <v>0</v>
      </c>
    </row>
    <row r="166" spans="1:13" ht="14.25" customHeight="1" thickBot="1">
      <c r="A166" s="16" t="s">
        <v>131</v>
      </c>
      <c r="B166" s="114" t="s">
        <v>277</v>
      </c>
      <c r="C166" s="490"/>
      <c r="D166" s="183"/>
      <c r="E166" s="183"/>
      <c r="F166" s="183"/>
      <c r="G166" s="490"/>
      <c r="H166" s="183"/>
      <c r="I166" s="183"/>
      <c r="J166" s="490"/>
      <c r="K166" s="183"/>
      <c r="L166" s="183"/>
      <c r="M166" s="183"/>
    </row>
    <row r="167" spans="1:13" ht="14.25" customHeight="1" thickBot="1">
      <c r="A167" s="16" t="s">
        <v>278</v>
      </c>
      <c r="B167" s="114" t="s">
        <v>279</v>
      </c>
      <c r="C167" s="490"/>
      <c r="D167" s="183"/>
      <c r="E167" s="183"/>
      <c r="F167" s="183"/>
      <c r="G167" s="490"/>
      <c r="H167" s="183"/>
      <c r="I167" s="183"/>
      <c r="J167" s="490"/>
      <c r="K167" s="183"/>
      <c r="L167" s="183"/>
      <c r="M167" s="183"/>
    </row>
    <row r="168" spans="1:13" ht="14.25" customHeight="1" thickBot="1">
      <c r="A168" s="16" t="s">
        <v>142</v>
      </c>
      <c r="B168" s="114" t="s">
        <v>280</v>
      </c>
      <c r="C168" s="489">
        <f>+C144+C152+C158+C165+C166+C167</f>
        <v>96200</v>
      </c>
      <c r="D168" s="182">
        <f>+D144+D152+D158+D165+D166+D167</f>
        <v>90000</v>
      </c>
      <c r="E168" s="182">
        <f>+E144+E152+E158+E165+E166+E167</f>
        <v>6200</v>
      </c>
      <c r="F168" s="182">
        <f>+F144+F152+F158+F165+F166+F167</f>
        <v>0</v>
      </c>
      <c r="G168" s="489">
        <f>+G144+G152+G158+G165+G166+G167</f>
        <v>113864</v>
      </c>
      <c r="H168" s="182">
        <f aca="true" t="shared" si="23" ref="H168:M168">+H144+H152+H158+H165+H166+H167</f>
        <v>0</v>
      </c>
      <c r="I168" s="182">
        <f t="shared" si="23"/>
        <v>0</v>
      </c>
      <c r="J168" s="489">
        <f t="shared" si="23"/>
        <v>113864</v>
      </c>
      <c r="K168" s="182">
        <f t="shared" si="23"/>
        <v>107664</v>
      </c>
      <c r="L168" s="182">
        <f t="shared" si="23"/>
        <v>6200</v>
      </c>
      <c r="M168" s="182">
        <f t="shared" si="23"/>
        <v>0</v>
      </c>
    </row>
    <row r="169" spans="1:13" s="13" customFormat="1" ht="14.25" customHeight="1" thickBot="1">
      <c r="A169" s="30" t="s">
        <v>281</v>
      </c>
      <c r="B169" s="147" t="s">
        <v>282</v>
      </c>
      <c r="C169" s="489">
        <f>+C139+C168</f>
        <v>1385211</v>
      </c>
      <c r="D169" s="182">
        <f>+D139+D168</f>
        <v>1052529</v>
      </c>
      <c r="E169" s="182">
        <f>+E139+E168</f>
        <v>332682</v>
      </c>
      <c r="F169" s="182">
        <f>+F139+F168</f>
        <v>32518</v>
      </c>
      <c r="G169" s="489">
        <f>+G139+G168</f>
        <v>1476475</v>
      </c>
      <c r="H169" s="182">
        <f aca="true" t="shared" si="24" ref="H169:M169">+H139+H168</f>
        <v>36046</v>
      </c>
      <c r="I169" s="182">
        <f t="shared" si="24"/>
        <v>3201</v>
      </c>
      <c r="J169" s="489">
        <f t="shared" si="24"/>
        <v>1509320</v>
      </c>
      <c r="K169" s="182">
        <f t="shared" si="24"/>
        <v>1147777</v>
      </c>
      <c r="L169" s="182">
        <f t="shared" si="24"/>
        <v>361543</v>
      </c>
      <c r="M169" s="182">
        <f t="shared" si="24"/>
        <v>32518</v>
      </c>
    </row>
    <row r="170" ht="6" customHeight="1"/>
    <row r="171" spans="1:13" ht="14.25" customHeight="1">
      <c r="A171" s="673" t="s">
        <v>283</v>
      </c>
      <c r="B171" s="673"/>
      <c r="C171" s="673"/>
      <c r="D171" s="1"/>
      <c r="E171" s="1"/>
      <c r="F171" s="1"/>
      <c r="G171" s="604"/>
      <c r="H171" s="3"/>
      <c r="I171" s="3"/>
      <c r="J171" s="3"/>
      <c r="K171" s="1"/>
      <c r="L171" s="1"/>
      <c r="M171" s="1"/>
    </row>
    <row r="172" spans="1:13" ht="14.25" customHeight="1" thickBot="1">
      <c r="A172" s="674" t="s">
        <v>284</v>
      </c>
      <c r="B172" s="674"/>
      <c r="C172" s="5"/>
      <c r="D172" s="5"/>
      <c r="E172" s="5"/>
      <c r="F172" s="5"/>
      <c r="G172" s="605"/>
      <c r="H172" s="5"/>
      <c r="I172" s="5"/>
      <c r="J172" s="5"/>
      <c r="K172" s="5"/>
      <c r="L172" s="5"/>
      <c r="M172" s="5"/>
    </row>
    <row r="173" spans="1:13" ht="14.25" customHeight="1" thickBot="1">
      <c r="A173" s="161">
        <v>1</v>
      </c>
      <c r="B173" s="156" t="s">
        <v>285</v>
      </c>
      <c r="C173" s="170">
        <f>+C70-C139</f>
        <v>-18800</v>
      </c>
      <c r="D173" s="170">
        <f>+D70-D139</f>
        <v>0</v>
      </c>
      <c r="E173" s="170">
        <f>+E70-E139</f>
        <v>-18800</v>
      </c>
      <c r="F173" s="170">
        <f>+F70-F139</f>
        <v>0</v>
      </c>
      <c r="G173" s="602"/>
      <c r="H173" s="170"/>
      <c r="I173" s="170"/>
      <c r="J173" s="170"/>
      <c r="K173" s="170"/>
      <c r="L173" s="170"/>
      <c r="M173" s="170">
        <f>+M70-M139</f>
        <v>0</v>
      </c>
    </row>
    <row r="174" spans="1:13" ht="14.25" customHeight="1" thickBot="1">
      <c r="A174" s="161" t="s">
        <v>39</v>
      </c>
      <c r="B174" s="156" t="s">
        <v>286</v>
      </c>
      <c r="C174" s="170">
        <f>+C99-C168</f>
        <v>18800</v>
      </c>
      <c r="D174" s="170">
        <f>+D99-D168</f>
        <v>0</v>
      </c>
      <c r="E174" s="170">
        <f>+E99-E168</f>
        <v>18800</v>
      </c>
      <c r="F174" s="170">
        <f>+F99-F168</f>
        <v>0</v>
      </c>
      <c r="G174" s="602"/>
      <c r="H174" s="170"/>
      <c r="I174" s="170"/>
      <c r="J174" s="170"/>
      <c r="K174" s="170"/>
      <c r="L174" s="170"/>
      <c r="M174" s="170">
        <f>+M99-M168</f>
        <v>0</v>
      </c>
    </row>
  </sheetData>
  <sheetProtection selectLockedCells="1" selectUnlockedCells="1"/>
  <mergeCells count="13">
    <mergeCell ref="A171:C171"/>
    <mergeCell ref="A172:B172"/>
    <mergeCell ref="K2:M2"/>
    <mergeCell ref="H2:I2"/>
    <mergeCell ref="J2:J3"/>
    <mergeCell ref="A5:M5"/>
    <mergeCell ref="A1:B1"/>
    <mergeCell ref="A2:A3"/>
    <mergeCell ref="B2:B3"/>
    <mergeCell ref="C2:C3"/>
    <mergeCell ref="D2:F2"/>
    <mergeCell ref="A101:M101"/>
    <mergeCell ref="G2:G3"/>
  </mergeCells>
  <printOptions horizontalCentered="1"/>
  <pageMargins left="0.15748031496062992" right="0.15748031496062992" top="0.5905511811023623" bottom="0.2362204724409449" header="0.07874015748031496" footer="0.15748031496062992"/>
  <pageSetup horizontalDpi="300" verticalDpi="300" orientation="landscape" paperSize="9" scale="66" r:id="rId1"/>
  <headerFooter alignWithMargins="0">
    <oddHeader>&amp;C&amp;"Times New Roman CE,Félkövér"&amp;12Pásztó Városi Önkormányzat
2016. ÉVI KÖLTSÉGVETÉSÉNEK ÖSSZEVONT MÉRLEGE&amp;R&amp;"Times New Roman CE,Félkövér dőlt"&amp;11 
1.1. melléklet a .../2016. (......) önkormányzati rendelethez</oddHeader>
  </headerFooter>
  <rowBreaks count="3" manualBreakCount="3">
    <brk id="50" max="11" man="1"/>
    <brk id="100" max="11" man="1"/>
    <brk id="13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68"/>
  <sheetViews>
    <sheetView zoomScalePageLayoutView="0" workbookViewId="0" topLeftCell="A37">
      <selection activeCell="C61" sqref="C61"/>
    </sheetView>
  </sheetViews>
  <sheetFormatPr defaultColWidth="9.00390625" defaultRowHeight="12.75"/>
  <cols>
    <col min="1" max="1" width="13.125" style="48" customWidth="1"/>
    <col min="2" max="2" width="73.125" style="49" customWidth="1"/>
    <col min="3" max="3" width="13.00390625" style="80" customWidth="1"/>
    <col min="4" max="4" width="11.375" style="49" customWidth="1"/>
    <col min="5" max="5" width="11.625" style="49" customWidth="1"/>
    <col min="6" max="6" width="17.875" style="49" customWidth="1"/>
    <col min="7" max="7" width="14.875" style="0" customWidth="1"/>
    <col min="8" max="8" width="13.875" style="0" customWidth="1"/>
    <col min="9" max="9" width="12.00390625" style="0" customWidth="1"/>
    <col min="10" max="10" width="14.875" style="0" customWidth="1"/>
    <col min="11" max="11" width="13.125" style="631" customWidth="1"/>
    <col min="12" max="12" width="12.50390625" style="0" customWidth="1"/>
    <col min="13" max="13" width="16.375" style="0" customWidth="1"/>
  </cols>
  <sheetData>
    <row r="1" spans="1:13" ht="15.75" thickBot="1">
      <c r="A1" s="731" t="str">
        <f>+CONCATENATE("9.3.2.1. melléklet a .../",2016,". (…....) önkormányzati rendelethez")</f>
        <v>9.3.2.1. melléklet a .../2016. (…....) önkormányzati rendelethez</v>
      </c>
      <c r="B1" s="731"/>
      <c r="C1" s="731"/>
      <c r="D1" s="731"/>
      <c r="E1" s="31"/>
      <c r="M1" s="4" t="s">
        <v>0</v>
      </c>
    </row>
    <row r="2" spans="1:13" ht="33.75" customHeight="1" thickBot="1">
      <c r="A2" s="426"/>
      <c r="B2" s="721" t="s">
        <v>466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ht="33" customHeight="1" thickBot="1">
      <c r="A3" s="7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ht="18.75" customHeight="1" thickBot="1">
      <c r="A4" s="695" t="s">
        <v>1</v>
      </c>
      <c r="B4" s="732" t="s">
        <v>392</v>
      </c>
      <c r="C4" s="663" t="s">
        <v>485</v>
      </c>
      <c r="D4" s="668" t="s">
        <v>486</v>
      </c>
      <c r="E4" s="668"/>
      <c r="F4" s="669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95"/>
      <c r="B5" s="732"/>
      <c r="C5" s="667"/>
      <c r="D5" s="95" t="s">
        <v>3</v>
      </c>
      <c r="E5" s="118" t="s">
        <v>4</v>
      </c>
      <c r="F5" s="97" t="s">
        <v>5</v>
      </c>
      <c r="G5" s="672"/>
      <c r="H5" s="94" t="s">
        <v>480</v>
      </c>
      <c r="I5" s="94" t="s">
        <v>337</v>
      </c>
      <c r="J5" s="710"/>
      <c r="K5" s="611" t="s">
        <v>3</v>
      </c>
      <c r="L5" s="96" t="s">
        <v>4</v>
      </c>
      <c r="M5" s="97" t="s">
        <v>5</v>
      </c>
    </row>
    <row r="6" spans="1:13" ht="13.5" thickBot="1">
      <c r="A6" s="98" t="s">
        <v>6</v>
      </c>
      <c r="B6" s="101" t="s">
        <v>7</v>
      </c>
      <c r="C6" s="427" t="s">
        <v>8</v>
      </c>
      <c r="D6" s="102" t="s">
        <v>9</v>
      </c>
      <c r="E6" s="119" t="s">
        <v>10</v>
      </c>
      <c r="F6" s="119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612" t="s">
        <v>482</v>
      </c>
      <c r="L6" s="609" t="s">
        <v>483</v>
      </c>
      <c r="M6" s="187" t="s">
        <v>484</v>
      </c>
    </row>
    <row r="7" spans="1:13" ht="15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>
      <c r="A8" s="106" t="s">
        <v>14</v>
      </c>
      <c r="B8" s="107" t="s">
        <v>75</v>
      </c>
      <c r="C8" s="572"/>
      <c r="D8" s="412"/>
      <c r="E8" s="412"/>
      <c r="F8" s="412"/>
      <c r="G8" s="582"/>
      <c r="H8" s="412"/>
      <c r="I8" s="412"/>
      <c r="J8" s="582"/>
      <c r="K8" s="632"/>
      <c r="L8" s="412"/>
      <c r="M8" s="412"/>
    </row>
    <row r="9" spans="1:13" ht="14.25" customHeight="1">
      <c r="A9" s="108" t="s">
        <v>16</v>
      </c>
      <c r="B9" s="109" t="s">
        <v>77</v>
      </c>
      <c r="C9" s="573"/>
      <c r="D9" s="414"/>
      <c r="E9" s="414"/>
      <c r="F9" s="414"/>
      <c r="G9" s="583"/>
      <c r="H9" s="414"/>
      <c r="I9" s="414"/>
      <c r="J9" s="583"/>
      <c r="K9" s="633"/>
      <c r="L9" s="414"/>
      <c r="M9" s="414"/>
    </row>
    <row r="10" spans="1:13" ht="14.25" customHeight="1">
      <c r="A10" s="108" t="s">
        <v>18</v>
      </c>
      <c r="B10" s="109" t="s">
        <v>79</v>
      </c>
      <c r="C10" s="573">
        <v>3244</v>
      </c>
      <c r="D10" s="413">
        <v>3244</v>
      </c>
      <c r="E10" s="414"/>
      <c r="F10" s="414"/>
      <c r="G10" s="583">
        <v>3240</v>
      </c>
      <c r="H10" s="414"/>
      <c r="I10" s="414"/>
      <c r="J10" s="583">
        <v>3240</v>
      </c>
      <c r="K10" s="633">
        <v>3240</v>
      </c>
      <c r="L10" s="414"/>
      <c r="M10" s="414"/>
    </row>
    <row r="11" spans="1:13" ht="14.25" customHeight="1">
      <c r="A11" s="108" t="s">
        <v>20</v>
      </c>
      <c r="B11" s="109" t="s">
        <v>81</v>
      </c>
      <c r="C11" s="573"/>
      <c r="D11" s="413"/>
      <c r="E11" s="414"/>
      <c r="F11" s="414"/>
      <c r="G11" s="583"/>
      <c r="H11" s="414"/>
      <c r="I11" s="414"/>
      <c r="J11" s="583"/>
      <c r="K11" s="633"/>
      <c r="L11" s="414"/>
      <c r="M11" s="414"/>
    </row>
    <row r="12" spans="1:13" ht="14.25" customHeight="1">
      <c r="A12" s="108" t="s">
        <v>22</v>
      </c>
      <c r="B12" s="109" t="s">
        <v>83</v>
      </c>
      <c r="C12" s="573"/>
      <c r="D12" s="413"/>
      <c r="E12" s="414"/>
      <c r="F12" s="414"/>
      <c r="G12" s="583"/>
      <c r="H12" s="414"/>
      <c r="I12" s="414"/>
      <c r="J12" s="583"/>
      <c r="K12" s="633"/>
      <c r="L12" s="414"/>
      <c r="M12" s="414"/>
    </row>
    <row r="13" spans="1:13" ht="14.25" customHeight="1">
      <c r="A13" s="108" t="s">
        <v>198</v>
      </c>
      <c r="B13" s="109" t="s">
        <v>427</v>
      </c>
      <c r="C13" s="573">
        <v>876</v>
      </c>
      <c r="D13" s="413">
        <v>876</v>
      </c>
      <c r="E13" s="414"/>
      <c r="F13" s="414"/>
      <c r="G13" s="583">
        <v>814</v>
      </c>
      <c r="H13" s="414"/>
      <c r="I13" s="414"/>
      <c r="J13" s="583">
        <v>814</v>
      </c>
      <c r="K13" s="633">
        <v>814</v>
      </c>
      <c r="L13" s="414"/>
      <c r="M13" s="414"/>
    </row>
    <row r="14" spans="1:13" ht="14.25" customHeight="1">
      <c r="A14" s="108" t="s">
        <v>200</v>
      </c>
      <c r="B14" s="110" t="s">
        <v>428</v>
      </c>
      <c r="C14" s="573"/>
      <c r="D14" s="413"/>
      <c r="E14" s="414"/>
      <c r="F14" s="414"/>
      <c r="G14" s="583">
        <v>25</v>
      </c>
      <c r="H14" s="414"/>
      <c r="I14" s="414"/>
      <c r="J14" s="583">
        <v>25</v>
      </c>
      <c r="K14" s="633">
        <v>25</v>
      </c>
      <c r="L14" s="414"/>
      <c r="M14" s="414"/>
    </row>
    <row r="15" spans="1:13" ht="14.25" customHeight="1">
      <c r="A15" s="108" t="s">
        <v>202</v>
      </c>
      <c r="B15" s="109" t="s">
        <v>89</v>
      </c>
      <c r="C15" s="574"/>
      <c r="D15" s="419"/>
      <c r="E15" s="420"/>
      <c r="F15" s="420"/>
      <c r="G15" s="584"/>
      <c r="H15" s="420"/>
      <c r="I15" s="420"/>
      <c r="J15" s="584"/>
      <c r="K15" s="634"/>
      <c r="L15" s="420"/>
      <c r="M15" s="420"/>
    </row>
    <row r="16" spans="1:13" ht="14.25" customHeight="1">
      <c r="A16" s="108" t="s">
        <v>204</v>
      </c>
      <c r="B16" s="109" t="s">
        <v>91</v>
      </c>
      <c r="C16" s="573"/>
      <c r="D16" s="413"/>
      <c r="E16" s="414"/>
      <c r="F16" s="414"/>
      <c r="G16" s="583"/>
      <c r="H16" s="414"/>
      <c r="I16" s="414"/>
      <c r="J16" s="583"/>
      <c r="K16" s="633"/>
      <c r="L16" s="414"/>
      <c r="M16" s="414"/>
    </row>
    <row r="17" spans="1:13" ht="14.25" customHeight="1">
      <c r="A17" s="108" t="s">
        <v>206</v>
      </c>
      <c r="B17" s="109" t="s">
        <v>93</v>
      </c>
      <c r="C17" s="575"/>
      <c r="D17" s="421"/>
      <c r="E17" s="422"/>
      <c r="F17" s="422"/>
      <c r="G17" s="585"/>
      <c r="H17" s="422"/>
      <c r="I17" s="422"/>
      <c r="J17" s="585"/>
      <c r="K17" s="635"/>
      <c r="L17" s="422"/>
      <c r="M17" s="422"/>
    </row>
    <row r="18" spans="1:13" ht="14.25" customHeight="1" thickBot="1">
      <c r="A18" s="108" t="s">
        <v>208</v>
      </c>
      <c r="B18" s="110" t="s">
        <v>95</v>
      </c>
      <c r="C18" s="575">
        <v>1880</v>
      </c>
      <c r="D18" s="421">
        <v>1880</v>
      </c>
      <c r="E18" s="422"/>
      <c r="F18" s="422"/>
      <c r="G18" s="585">
        <v>2066</v>
      </c>
      <c r="H18" s="422"/>
      <c r="I18" s="422"/>
      <c r="J18" s="585">
        <v>2066</v>
      </c>
      <c r="K18" s="635">
        <v>2066</v>
      </c>
      <c r="L18" s="422"/>
      <c r="M18" s="422"/>
    </row>
    <row r="19" spans="1:13" ht="14.25" customHeight="1" thickBot="1">
      <c r="A19" s="111" t="s">
        <v>24</v>
      </c>
      <c r="B19" s="112" t="s">
        <v>429</v>
      </c>
      <c r="C19" s="576">
        <f>SUM(C8:C18)</f>
        <v>6000</v>
      </c>
      <c r="D19" s="416">
        <f>SUM(D8:D18)</f>
        <v>6000</v>
      </c>
      <c r="E19" s="416">
        <f aca="true" t="shared" si="0" ref="E19:M19">SUM(E8:E18)</f>
        <v>0</v>
      </c>
      <c r="F19" s="416">
        <f t="shared" si="0"/>
        <v>0</v>
      </c>
      <c r="G19" s="586">
        <f>SUM(G8:G18)</f>
        <v>6145</v>
      </c>
      <c r="H19" s="416">
        <f t="shared" si="0"/>
        <v>0</v>
      </c>
      <c r="I19" s="416">
        <f t="shared" si="0"/>
        <v>0</v>
      </c>
      <c r="J19" s="586">
        <f>SUM(J8:J18)</f>
        <v>6145</v>
      </c>
      <c r="K19" s="636">
        <f>SUM(K8:K18)</f>
        <v>6145</v>
      </c>
      <c r="L19" s="416">
        <f t="shared" si="0"/>
        <v>0</v>
      </c>
      <c r="M19" s="416">
        <f t="shared" si="0"/>
        <v>0</v>
      </c>
    </row>
    <row r="20" spans="1:13" ht="14.25" customHeight="1" thickBot="1">
      <c r="A20" s="113"/>
      <c r="B20" s="112" t="s">
        <v>26</v>
      </c>
      <c r="C20" s="577"/>
      <c r="D20" s="85"/>
      <c r="E20" s="85"/>
      <c r="F20" s="85"/>
      <c r="G20" s="566"/>
      <c r="H20" s="85"/>
      <c r="I20" s="85"/>
      <c r="J20" s="566"/>
      <c r="K20" s="619"/>
      <c r="L20" s="85"/>
      <c r="M20" s="85"/>
    </row>
    <row r="21" spans="1:13" ht="14.25" customHeight="1">
      <c r="A21" s="106" t="s">
        <v>27</v>
      </c>
      <c r="B21" s="107" t="s">
        <v>28</v>
      </c>
      <c r="C21" s="572"/>
      <c r="D21" s="412"/>
      <c r="E21" s="412"/>
      <c r="F21" s="412"/>
      <c r="G21" s="582"/>
      <c r="H21" s="412"/>
      <c r="I21" s="412"/>
      <c r="J21" s="582"/>
      <c r="K21" s="632"/>
      <c r="L21" s="412"/>
      <c r="M21" s="412"/>
    </row>
    <row r="22" spans="1:13" ht="14.25" customHeight="1">
      <c r="A22" s="108" t="s">
        <v>29</v>
      </c>
      <c r="B22" s="109" t="s">
        <v>430</v>
      </c>
      <c r="C22" s="573"/>
      <c r="D22" s="414"/>
      <c r="E22" s="414"/>
      <c r="F22" s="414"/>
      <c r="G22" s="583"/>
      <c r="H22" s="414"/>
      <c r="I22" s="414"/>
      <c r="J22" s="583"/>
      <c r="K22" s="633"/>
      <c r="L22" s="414"/>
      <c r="M22" s="414"/>
    </row>
    <row r="23" spans="1:13" ht="14.25" customHeight="1">
      <c r="A23" s="108" t="s">
        <v>31</v>
      </c>
      <c r="B23" s="109" t="s">
        <v>431</v>
      </c>
      <c r="C23" s="573"/>
      <c r="D23" s="414"/>
      <c r="E23" s="414"/>
      <c r="F23" s="414"/>
      <c r="G23" s="583"/>
      <c r="H23" s="414"/>
      <c r="I23" s="414"/>
      <c r="J23" s="583"/>
      <c r="K23" s="633"/>
      <c r="L23" s="414"/>
      <c r="M23" s="414"/>
    </row>
    <row r="24" spans="1:13" ht="14.25" customHeight="1" thickBot="1">
      <c r="A24" s="108" t="s">
        <v>33</v>
      </c>
      <c r="B24" s="109" t="s">
        <v>456</v>
      </c>
      <c r="C24" s="573"/>
      <c r="D24" s="414"/>
      <c r="E24" s="414"/>
      <c r="F24" s="414"/>
      <c r="G24" s="583"/>
      <c r="H24" s="414"/>
      <c r="I24" s="414"/>
      <c r="J24" s="583"/>
      <c r="K24" s="633"/>
      <c r="L24" s="414"/>
      <c r="M24" s="414"/>
    </row>
    <row r="25" spans="1:13" ht="14.25" customHeight="1" thickBot="1">
      <c r="A25" s="111" t="s">
        <v>39</v>
      </c>
      <c r="B25" s="112" t="s">
        <v>433</v>
      </c>
      <c r="C25" s="576">
        <f>SUM(C21:C23)</f>
        <v>0</v>
      </c>
      <c r="D25" s="416">
        <f>SUM(D21:D23)</f>
        <v>0</v>
      </c>
      <c r="E25" s="416">
        <f aca="true" t="shared" si="1" ref="E25:M25">SUM(E21:E23)</f>
        <v>0</v>
      </c>
      <c r="F25" s="416">
        <f t="shared" si="1"/>
        <v>0</v>
      </c>
      <c r="G25" s="586">
        <f>SUM(G21:G23)</f>
        <v>0</v>
      </c>
      <c r="H25" s="416">
        <f t="shared" si="1"/>
        <v>0</v>
      </c>
      <c r="I25" s="416">
        <f t="shared" si="1"/>
        <v>0</v>
      </c>
      <c r="J25" s="586">
        <f>SUM(J21:J23)</f>
        <v>0</v>
      </c>
      <c r="K25" s="636">
        <f>SUM(K21:K23)</f>
        <v>0</v>
      </c>
      <c r="L25" s="416">
        <f t="shared" si="1"/>
        <v>0</v>
      </c>
      <c r="M25" s="416">
        <f t="shared" si="1"/>
        <v>0</v>
      </c>
    </row>
    <row r="26" spans="1:13" ht="14.25" customHeight="1" thickBot="1">
      <c r="A26" s="111" t="s">
        <v>54</v>
      </c>
      <c r="B26" s="114" t="s">
        <v>296</v>
      </c>
      <c r="C26" s="578"/>
      <c r="D26" s="417"/>
      <c r="E26" s="417"/>
      <c r="F26" s="417"/>
      <c r="G26" s="587"/>
      <c r="H26" s="417"/>
      <c r="I26" s="417"/>
      <c r="J26" s="587"/>
      <c r="K26" s="637"/>
      <c r="L26" s="417"/>
      <c r="M26" s="417"/>
    </row>
    <row r="27" spans="1:13" ht="14.25" customHeight="1" thickBot="1">
      <c r="A27" s="113"/>
      <c r="B27" s="114" t="s">
        <v>342</v>
      </c>
      <c r="C27" s="577"/>
      <c r="D27" s="85"/>
      <c r="E27" s="85"/>
      <c r="F27" s="85"/>
      <c r="G27" s="566"/>
      <c r="H27" s="85"/>
      <c r="I27" s="85"/>
      <c r="J27" s="566"/>
      <c r="K27" s="619"/>
      <c r="L27" s="85"/>
      <c r="M27" s="85"/>
    </row>
    <row r="28" spans="1:13" ht="14.25" customHeight="1">
      <c r="A28" s="106" t="s">
        <v>57</v>
      </c>
      <c r="B28" s="107" t="s">
        <v>430</v>
      </c>
      <c r="C28" s="572"/>
      <c r="D28" s="412"/>
      <c r="E28" s="412"/>
      <c r="F28" s="412"/>
      <c r="G28" s="582"/>
      <c r="H28" s="412"/>
      <c r="I28" s="412"/>
      <c r="J28" s="582"/>
      <c r="K28" s="632"/>
      <c r="L28" s="412"/>
      <c r="M28" s="412"/>
    </row>
    <row r="29" spans="1:13" ht="14.25" customHeight="1">
      <c r="A29" s="106" t="s">
        <v>65</v>
      </c>
      <c r="B29" s="109" t="s">
        <v>434</v>
      </c>
      <c r="C29" s="574"/>
      <c r="D29" s="420"/>
      <c r="E29" s="420"/>
      <c r="F29" s="420"/>
      <c r="G29" s="584"/>
      <c r="H29" s="420"/>
      <c r="I29" s="420"/>
      <c r="J29" s="584"/>
      <c r="K29" s="634"/>
      <c r="L29" s="420"/>
      <c r="M29" s="420"/>
    </row>
    <row r="30" spans="1:13" ht="14.25" customHeight="1" thickBot="1">
      <c r="A30" s="108" t="s">
        <v>67</v>
      </c>
      <c r="B30" s="115" t="s">
        <v>457</v>
      </c>
      <c r="C30" s="579"/>
      <c r="D30" s="424"/>
      <c r="E30" s="424"/>
      <c r="F30" s="424"/>
      <c r="G30" s="588"/>
      <c r="H30" s="424"/>
      <c r="I30" s="424"/>
      <c r="J30" s="588"/>
      <c r="K30" s="638"/>
      <c r="L30" s="424"/>
      <c r="M30" s="424"/>
    </row>
    <row r="31" spans="1:13" ht="14.25" customHeight="1" thickBot="1">
      <c r="A31" s="111" t="s">
        <v>71</v>
      </c>
      <c r="B31" s="114" t="s">
        <v>458</v>
      </c>
      <c r="C31" s="576">
        <f>+C28+C29</f>
        <v>0</v>
      </c>
      <c r="D31" s="416">
        <f>+D28+D29</f>
        <v>0</v>
      </c>
      <c r="E31" s="416">
        <f aca="true" t="shared" si="2" ref="E31:M31">+E28+E29</f>
        <v>0</v>
      </c>
      <c r="F31" s="416">
        <f t="shared" si="2"/>
        <v>0</v>
      </c>
      <c r="G31" s="586">
        <f>+G28+G29</f>
        <v>0</v>
      </c>
      <c r="H31" s="416">
        <f t="shared" si="2"/>
        <v>0</v>
      </c>
      <c r="I31" s="416">
        <f t="shared" si="2"/>
        <v>0</v>
      </c>
      <c r="J31" s="586">
        <f>+J28+J29</f>
        <v>0</v>
      </c>
      <c r="K31" s="636">
        <f>+K28+K29</f>
        <v>0</v>
      </c>
      <c r="L31" s="416">
        <f t="shared" si="2"/>
        <v>0</v>
      </c>
      <c r="M31" s="416">
        <f t="shared" si="2"/>
        <v>0</v>
      </c>
    </row>
    <row r="32" spans="1:13" ht="14.25" customHeight="1" thickBot="1">
      <c r="A32" s="113"/>
      <c r="B32" s="114" t="s">
        <v>345</v>
      </c>
      <c r="C32" s="577"/>
      <c r="D32" s="85"/>
      <c r="E32" s="85"/>
      <c r="F32" s="85"/>
      <c r="G32" s="566"/>
      <c r="H32" s="85"/>
      <c r="I32" s="85"/>
      <c r="J32" s="566"/>
      <c r="K32" s="619"/>
      <c r="L32" s="85"/>
      <c r="M32" s="85"/>
    </row>
    <row r="33" spans="1:13" ht="14.25" customHeight="1">
      <c r="A33" s="106" t="s">
        <v>74</v>
      </c>
      <c r="B33" s="107" t="s">
        <v>100</v>
      </c>
      <c r="C33" s="572"/>
      <c r="D33" s="412"/>
      <c r="E33" s="412"/>
      <c r="F33" s="412"/>
      <c r="G33" s="582"/>
      <c r="H33" s="412"/>
      <c r="I33" s="412"/>
      <c r="J33" s="582"/>
      <c r="K33" s="632"/>
      <c r="L33" s="412"/>
      <c r="M33" s="412"/>
    </row>
    <row r="34" spans="1:13" ht="14.25" customHeight="1">
      <c r="A34" s="106" t="s">
        <v>76</v>
      </c>
      <c r="B34" s="109" t="s">
        <v>102</v>
      </c>
      <c r="C34" s="574"/>
      <c r="D34" s="420"/>
      <c r="E34" s="420"/>
      <c r="F34" s="420"/>
      <c r="G34" s="584"/>
      <c r="H34" s="420"/>
      <c r="I34" s="420"/>
      <c r="J34" s="584"/>
      <c r="K34" s="634"/>
      <c r="L34" s="420"/>
      <c r="M34" s="420"/>
    </row>
    <row r="35" spans="1:13" ht="14.25" customHeight="1" thickBot="1">
      <c r="A35" s="108" t="s">
        <v>78</v>
      </c>
      <c r="B35" s="115" t="s">
        <v>104</v>
      </c>
      <c r="C35" s="579"/>
      <c r="D35" s="424"/>
      <c r="E35" s="424"/>
      <c r="F35" s="424"/>
      <c r="G35" s="588"/>
      <c r="H35" s="424"/>
      <c r="I35" s="424"/>
      <c r="J35" s="588"/>
      <c r="K35" s="638"/>
      <c r="L35" s="424"/>
      <c r="M35" s="424"/>
    </row>
    <row r="36" spans="1:13" ht="14.25" customHeight="1" thickBot="1">
      <c r="A36" s="111" t="s">
        <v>96</v>
      </c>
      <c r="B36" s="114" t="s">
        <v>437</v>
      </c>
      <c r="C36" s="576">
        <f>+C33+C34+C35</f>
        <v>0</v>
      </c>
      <c r="D36" s="416">
        <f>+D33+D34+D35</f>
        <v>0</v>
      </c>
      <c r="E36" s="416"/>
      <c r="F36" s="416"/>
      <c r="G36" s="586"/>
      <c r="H36" s="416"/>
      <c r="I36" s="416"/>
      <c r="J36" s="586"/>
      <c r="K36" s="636"/>
      <c r="L36" s="416"/>
      <c r="M36" s="416"/>
    </row>
    <row r="37" spans="1:13" ht="14.25" customHeight="1" thickBot="1">
      <c r="A37" s="111" t="s">
        <v>109</v>
      </c>
      <c r="B37" s="114" t="s">
        <v>298</v>
      </c>
      <c r="C37" s="578"/>
      <c r="D37" s="417"/>
      <c r="E37" s="417"/>
      <c r="F37" s="417"/>
      <c r="G37" s="587"/>
      <c r="H37" s="417"/>
      <c r="I37" s="417"/>
      <c r="J37" s="587"/>
      <c r="K37" s="637"/>
      <c r="L37" s="417"/>
      <c r="M37" s="417"/>
    </row>
    <row r="38" spans="1:13" ht="14.25" customHeight="1" thickBot="1">
      <c r="A38" s="111" t="s">
        <v>120</v>
      </c>
      <c r="B38" s="114" t="s">
        <v>438</v>
      </c>
      <c r="C38" s="580"/>
      <c r="D38" s="425"/>
      <c r="E38" s="425"/>
      <c r="F38" s="425"/>
      <c r="G38" s="589"/>
      <c r="H38" s="425"/>
      <c r="I38" s="425"/>
      <c r="J38" s="589"/>
      <c r="K38" s="661"/>
      <c r="L38" s="425"/>
      <c r="M38" s="425"/>
    </row>
    <row r="39" spans="1:13" ht="14.25" customHeight="1" thickBot="1">
      <c r="A39" s="111" t="s">
        <v>131</v>
      </c>
      <c r="B39" s="114" t="s">
        <v>459</v>
      </c>
      <c r="C39" s="581">
        <f>+C19+C25+C26+C31+C36+C37+C38</f>
        <v>6000</v>
      </c>
      <c r="D39" s="89">
        <f>+D19+D25+D26+D31+D36+D37+D38</f>
        <v>6000</v>
      </c>
      <c r="E39" s="89">
        <f aca="true" t="shared" si="3" ref="E39:M39">+E19+E25+E26+E31+E36+E37+E38</f>
        <v>0</v>
      </c>
      <c r="F39" s="89">
        <f t="shared" si="3"/>
        <v>0</v>
      </c>
      <c r="G39" s="590">
        <f>+G19+G25+G26+G31+G36+G37+G38</f>
        <v>6145</v>
      </c>
      <c r="H39" s="89">
        <f t="shared" si="3"/>
        <v>0</v>
      </c>
      <c r="I39" s="89">
        <f t="shared" si="3"/>
        <v>0</v>
      </c>
      <c r="J39" s="590">
        <f>+J19+J25+J26+J31+J36+J37+J38</f>
        <v>6145</v>
      </c>
      <c r="K39" s="639">
        <f>+K19+K25+K26+K31+K36+K37+K38</f>
        <v>6145</v>
      </c>
      <c r="L39" s="89">
        <f t="shared" si="3"/>
        <v>0</v>
      </c>
      <c r="M39" s="89">
        <f t="shared" si="3"/>
        <v>0</v>
      </c>
    </row>
    <row r="40" spans="1:13" ht="14.25" customHeight="1" thickBot="1">
      <c r="A40" s="113"/>
      <c r="B40" s="114" t="s">
        <v>460</v>
      </c>
      <c r="C40" s="577"/>
      <c r="D40" s="85"/>
      <c r="E40" s="85"/>
      <c r="F40" s="85"/>
      <c r="G40" s="566"/>
      <c r="H40" s="85"/>
      <c r="I40" s="85"/>
      <c r="J40" s="566"/>
      <c r="K40" s="619"/>
      <c r="L40" s="85"/>
      <c r="M40" s="85"/>
    </row>
    <row r="41" spans="1:13" ht="14.25" customHeight="1">
      <c r="A41" s="106" t="s">
        <v>441</v>
      </c>
      <c r="B41" s="107" t="s">
        <v>353</v>
      </c>
      <c r="C41" s="572"/>
      <c r="D41" s="412"/>
      <c r="E41" s="412"/>
      <c r="F41" s="412"/>
      <c r="G41" s="582"/>
      <c r="H41" s="412"/>
      <c r="I41" s="412"/>
      <c r="J41" s="582"/>
      <c r="K41" s="632"/>
      <c r="L41" s="412"/>
      <c r="M41" s="412"/>
    </row>
    <row r="42" spans="1:13" ht="14.25" customHeight="1">
      <c r="A42" s="106" t="s">
        <v>442</v>
      </c>
      <c r="B42" s="109" t="s">
        <v>443</v>
      </c>
      <c r="C42" s="574"/>
      <c r="D42" s="420"/>
      <c r="E42" s="420"/>
      <c r="F42" s="420"/>
      <c r="G42" s="584"/>
      <c r="H42" s="420"/>
      <c r="I42" s="420"/>
      <c r="J42" s="584"/>
      <c r="K42" s="634"/>
      <c r="L42" s="420"/>
      <c r="M42" s="420"/>
    </row>
    <row r="43" spans="1:13" ht="14.25" customHeight="1" thickBot="1">
      <c r="A43" s="108" t="s">
        <v>444</v>
      </c>
      <c r="B43" s="115" t="s">
        <v>445</v>
      </c>
      <c r="C43" s="579">
        <v>41953</v>
      </c>
      <c r="D43" s="424">
        <v>41953</v>
      </c>
      <c r="E43" s="424"/>
      <c r="F43" s="424"/>
      <c r="G43" s="588">
        <v>22996</v>
      </c>
      <c r="H43" s="424"/>
      <c r="I43" s="424"/>
      <c r="J43" s="588">
        <v>22996</v>
      </c>
      <c r="K43" s="638">
        <v>22996</v>
      </c>
      <c r="L43" s="424"/>
      <c r="M43" s="424"/>
    </row>
    <row r="44" spans="1:13" ht="14.25" customHeight="1" thickBot="1">
      <c r="A44" s="116" t="s">
        <v>278</v>
      </c>
      <c r="B44" s="114" t="s">
        <v>446</v>
      </c>
      <c r="C44" s="581">
        <f>+C41+C42+C43</f>
        <v>41953</v>
      </c>
      <c r="D44" s="89">
        <f>+D41+D42+D43</f>
        <v>41953</v>
      </c>
      <c r="E44" s="89">
        <f aca="true" t="shared" si="4" ref="E44:M44">+E41+E42+E43</f>
        <v>0</v>
      </c>
      <c r="F44" s="89">
        <f t="shared" si="4"/>
        <v>0</v>
      </c>
      <c r="G44" s="590">
        <f>+G41+G42+G43</f>
        <v>22996</v>
      </c>
      <c r="H44" s="89">
        <f t="shared" si="4"/>
        <v>0</v>
      </c>
      <c r="I44" s="89">
        <f t="shared" si="4"/>
        <v>0</v>
      </c>
      <c r="J44" s="590">
        <f>+J41+J42+J43</f>
        <v>22996</v>
      </c>
      <c r="K44" s="639">
        <f>+K41+K42+K43</f>
        <v>22996</v>
      </c>
      <c r="L44" s="89">
        <f t="shared" si="4"/>
        <v>0</v>
      </c>
      <c r="M44" s="89">
        <f t="shared" si="4"/>
        <v>0</v>
      </c>
    </row>
    <row r="45" spans="1:13" ht="14.25" customHeight="1" thickBot="1">
      <c r="A45" s="116" t="s">
        <v>142</v>
      </c>
      <c r="B45" s="117" t="s">
        <v>447</v>
      </c>
      <c r="C45" s="581">
        <f>+C39+C44</f>
        <v>47953</v>
      </c>
      <c r="D45" s="89">
        <f>+D39+D44</f>
        <v>47953</v>
      </c>
      <c r="E45" s="89">
        <f aca="true" t="shared" si="5" ref="E45:M45">+E39+E44</f>
        <v>0</v>
      </c>
      <c r="F45" s="89">
        <f t="shared" si="5"/>
        <v>0</v>
      </c>
      <c r="G45" s="590">
        <f>+G39+G44</f>
        <v>29141</v>
      </c>
      <c r="H45" s="89">
        <f t="shared" si="5"/>
        <v>0</v>
      </c>
      <c r="I45" s="89">
        <f t="shared" si="5"/>
        <v>0</v>
      </c>
      <c r="J45" s="590">
        <f>+J39+J44</f>
        <v>29141</v>
      </c>
      <c r="K45" s="639">
        <f>+K39+K44</f>
        <v>29141</v>
      </c>
      <c r="L45" s="89">
        <f t="shared" si="5"/>
        <v>0</v>
      </c>
      <c r="M45" s="89">
        <f t="shared" si="5"/>
        <v>0</v>
      </c>
    </row>
    <row r="46" spans="1:6" ht="14.25">
      <c r="A46" s="74"/>
      <c r="B46" s="75"/>
      <c r="C46" s="81"/>
      <c r="D46" s="82"/>
      <c r="E46" s="82"/>
      <c r="F46" s="82"/>
    </row>
    <row r="47" spans="1:6" ht="15" thickBot="1">
      <c r="A47" s="74"/>
      <c r="B47" s="75"/>
      <c r="C47" s="81"/>
      <c r="D47" s="82"/>
      <c r="E47" s="82"/>
      <c r="F47" s="82"/>
    </row>
    <row r="48" spans="1:13" ht="21.75" customHeight="1" thickBot="1">
      <c r="A48" s="663" t="s">
        <v>1</v>
      </c>
      <c r="B48" s="736" t="s">
        <v>392</v>
      </c>
      <c r="C48" s="663" t="s">
        <v>485</v>
      </c>
      <c r="D48" s="668" t="s">
        <v>486</v>
      </c>
      <c r="E48" s="668"/>
      <c r="F48" s="669"/>
      <c r="G48" s="671" t="s">
        <v>499</v>
      </c>
      <c r="H48" s="709" t="s">
        <v>481</v>
      </c>
      <c r="I48" s="678"/>
      <c r="J48" s="679" t="s">
        <v>498</v>
      </c>
      <c r="K48" s="675" t="s">
        <v>491</v>
      </c>
      <c r="L48" s="675"/>
      <c r="M48" s="676"/>
    </row>
    <row r="49" spans="1:13" ht="39" thickBot="1">
      <c r="A49" s="667"/>
      <c r="B49" s="737"/>
      <c r="C49" s="667"/>
      <c r="D49" s="95" t="s">
        <v>3</v>
      </c>
      <c r="E49" s="118" t="s">
        <v>4</v>
      </c>
      <c r="F49" s="97" t="s">
        <v>5</v>
      </c>
      <c r="G49" s="672"/>
      <c r="H49" s="94" t="s">
        <v>480</v>
      </c>
      <c r="I49" s="94" t="s">
        <v>337</v>
      </c>
      <c r="J49" s="710"/>
      <c r="K49" s="611" t="s">
        <v>3</v>
      </c>
      <c r="L49" s="96" t="s">
        <v>4</v>
      </c>
      <c r="M49" s="97" t="s">
        <v>5</v>
      </c>
    </row>
    <row r="50" spans="1:13" ht="13.5" thickBot="1">
      <c r="A50" s="98" t="s">
        <v>6</v>
      </c>
      <c r="B50" s="99" t="s">
        <v>7</v>
      </c>
      <c r="C50" s="427" t="s">
        <v>8</v>
      </c>
      <c r="D50" s="102" t="s">
        <v>9</v>
      </c>
      <c r="E50" s="119" t="s">
        <v>10</v>
      </c>
      <c r="F50" s="119" t="s">
        <v>11</v>
      </c>
      <c r="G50" s="357" t="s">
        <v>372</v>
      </c>
      <c r="H50" s="357" t="s">
        <v>477</v>
      </c>
      <c r="I50" s="357" t="s">
        <v>478</v>
      </c>
      <c r="J50" s="357" t="s">
        <v>479</v>
      </c>
      <c r="K50" s="612" t="s">
        <v>482</v>
      </c>
      <c r="L50" s="609" t="s">
        <v>483</v>
      </c>
      <c r="M50" s="187" t="s">
        <v>484</v>
      </c>
    </row>
    <row r="51" spans="1:13" ht="13.5" thickBot="1">
      <c r="A51" s="733" t="s">
        <v>291</v>
      </c>
      <c r="B51" s="734"/>
      <c r="C51" s="734"/>
      <c r="D51" s="734"/>
      <c r="E51" s="734"/>
      <c r="F51" s="734"/>
      <c r="G51" s="734"/>
      <c r="H51" s="734"/>
      <c r="I51" s="734"/>
      <c r="J51" s="734"/>
      <c r="K51" s="734"/>
      <c r="L51" s="734"/>
      <c r="M51" s="735"/>
    </row>
    <row r="52" spans="1:13" ht="14.25" customHeight="1">
      <c r="A52" s="106" t="s">
        <v>14</v>
      </c>
      <c r="B52" s="107" t="s">
        <v>192</v>
      </c>
      <c r="C52" s="572">
        <v>15345</v>
      </c>
      <c r="D52" s="411">
        <v>15345</v>
      </c>
      <c r="E52" s="412"/>
      <c r="F52" s="412"/>
      <c r="G52" s="582">
        <v>8138</v>
      </c>
      <c r="H52" s="412"/>
      <c r="I52" s="412"/>
      <c r="J52" s="582">
        <v>8138</v>
      </c>
      <c r="K52" s="632">
        <v>8138</v>
      </c>
      <c r="L52" s="412"/>
      <c r="M52" s="412"/>
    </row>
    <row r="53" spans="1:13" ht="14.25" customHeight="1">
      <c r="A53" s="108" t="s">
        <v>16</v>
      </c>
      <c r="B53" s="109" t="s">
        <v>193</v>
      </c>
      <c r="C53" s="573">
        <v>4030</v>
      </c>
      <c r="D53" s="413">
        <v>4030</v>
      </c>
      <c r="E53" s="414"/>
      <c r="F53" s="414"/>
      <c r="G53" s="583">
        <v>2264</v>
      </c>
      <c r="H53" s="414"/>
      <c r="I53" s="414"/>
      <c r="J53" s="583">
        <v>2264</v>
      </c>
      <c r="K53" s="633">
        <v>2264</v>
      </c>
      <c r="L53" s="414"/>
      <c r="M53" s="414"/>
    </row>
    <row r="54" spans="1:13" ht="14.25" customHeight="1">
      <c r="A54" s="108" t="s">
        <v>18</v>
      </c>
      <c r="B54" s="109" t="s">
        <v>194</v>
      </c>
      <c r="C54" s="573">
        <v>28578</v>
      </c>
      <c r="D54" s="413">
        <v>28578</v>
      </c>
      <c r="E54" s="414"/>
      <c r="F54" s="414"/>
      <c r="G54" s="583">
        <v>18566</v>
      </c>
      <c r="H54" s="414"/>
      <c r="I54" s="414"/>
      <c r="J54" s="583">
        <v>18566</v>
      </c>
      <c r="K54" s="633">
        <v>18566</v>
      </c>
      <c r="L54" s="414"/>
      <c r="M54" s="414"/>
    </row>
    <row r="55" spans="1:13" ht="14.25" customHeight="1">
      <c r="A55" s="108" t="s">
        <v>20</v>
      </c>
      <c r="B55" s="109" t="s">
        <v>195</v>
      </c>
      <c r="C55" s="573"/>
      <c r="D55" s="414"/>
      <c r="E55" s="414"/>
      <c r="F55" s="414"/>
      <c r="G55" s="583"/>
      <c r="H55" s="414"/>
      <c r="I55" s="414"/>
      <c r="J55" s="583"/>
      <c r="K55" s="633"/>
      <c r="L55" s="414"/>
      <c r="M55" s="414"/>
    </row>
    <row r="56" spans="1:13" ht="14.25" customHeight="1" thickBot="1">
      <c r="A56" s="108" t="s">
        <v>22</v>
      </c>
      <c r="B56" s="109" t="s">
        <v>197</v>
      </c>
      <c r="C56" s="573"/>
      <c r="D56" s="414"/>
      <c r="E56" s="414"/>
      <c r="F56" s="414"/>
      <c r="G56" s="583"/>
      <c r="H56" s="414"/>
      <c r="I56" s="414"/>
      <c r="J56" s="583"/>
      <c r="K56" s="633"/>
      <c r="L56" s="414"/>
      <c r="M56" s="414"/>
    </row>
    <row r="57" spans="1:13" ht="14.25" customHeight="1" thickBot="1">
      <c r="A57" s="121" t="s">
        <v>24</v>
      </c>
      <c r="B57" s="122" t="s">
        <v>449</v>
      </c>
      <c r="C57" s="591">
        <f>SUM(C52:C56)</f>
        <v>47953</v>
      </c>
      <c r="D57" s="415">
        <f>SUM(D52:D56)</f>
        <v>47953</v>
      </c>
      <c r="E57" s="415">
        <f aca="true" t="shared" si="6" ref="E57:M57">SUM(E52:E56)</f>
        <v>0</v>
      </c>
      <c r="F57" s="415">
        <f t="shared" si="6"/>
        <v>0</v>
      </c>
      <c r="G57" s="593">
        <f>SUM(G52:G56)</f>
        <v>28968</v>
      </c>
      <c r="H57" s="415">
        <f t="shared" si="6"/>
        <v>0</v>
      </c>
      <c r="I57" s="415">
        <f t="shared" si="6"/>
        <v>0</v>
      </c>
      <c r="J57" s="593">
        <f>SUM(J52:J56)</f>
        <v>28968</v>
      </c>
      <c r="K57" s="640">
        <f>SUM(K52:K56)</f>
        <v>28968</v>
      </c>
      <c r="L57" s="415">
        <f t="shared" si="6"/>
        <v>0</v>
      </c>
      <c r="M57" s="415">
        <f t="shared" si="6"/>
        <v>0</v>
      </c>
    </row>
    <row r="58" spans="1:13" ht="14.25" customHeight="1" thickBot="1">
      <c r="A58" s="113"/>
      <c r="B58" s="114" t="s">
        <v>462</v>
      </c>
      <c r="C58" s="577"/>
      <c r="D58" s="85"/>
      <c r="E58" s="85"/>
      <c r="F58" s="85"/>
      <c r="G58" s="566"/>
      <c r="H58" s="85"/>
      <c r="I58" s="85"/>
      <c r="J58" s="566"/>
      <c r="K58" s="619"/>
      <c r="L58" s="85"/>
      <c r="M58" s="85"/>
    </row>
    <row r="59" spans="1:13" ht="14.25" customHeight="1">
      <c r="A59" s="106" t="s">
        <v>27</v>
      </c>
      <c r="B59" s="107" t="s">
        <v>230</v>
      </c>
      <c r="C59" s="572"/>
      <c r="D59" s="412"/>
      <c r="E59" s="412"/>
      <c r="F59" s="412"/>
      <c r="G59" s="582">
        <v>173</v>
      </c>
      <c r="H59" s="412"/>
      <c r="I59" s="412"/>
      <c r="J59" s="582">
        <v>173</v>
      </c>
      <c r="K59" s="632">
        <v>173</v>
      </c>
      <c r="L59" s="412"/>
      <c r="M59" s="412"/>
    </row>
    <row r="60" spans="1:13" ht="14.25" customHeight="1">
      <c r="A60" s="108" t="s">
        <v>29</v>
      </c>
      <c r="B60" s="109" t="s">
        <v>232</v>
      </c>
      <c r="C60" s="573"/>
      <c r="D60" s="414"/>
      <c r="E60" s="414"/>
      <c r="F60" s="414"/>
      <c r="G60" s="583"/>
      <c r="H60" s="414"/>
      <c r="I60" s="414"/>
      <c r="J60" s="583"/>
      <c r="K60" s="633"/>
      <c r="L60" s="414"/>
      <c r="M60" s="414"/>
    </row>
    <row r="61" spans="1:13" ht="14.25" customHeight="1">
      <c r="A61" s="108" t="s">
        <v>31</v>
      </c>
      <c r="B61" s="109" t="s">
        <v>451</v>
      </c>
      <c r="C61" s="573"/>
      <c r="D61" s="414"/>
      <c r="E61" s="414"/>
      <c r="F61" s="414"/>
      <c r="G61" s="583"/>
      <c r="H61" s="414"/>
      <c r="I61" s="414"/>
      <c r="J61" s="583"/>
      <c r="K61" s="633"/>
      <c r="L61" s="414"/>
      <c r="M61" s="414"/>
    </row>
    <row r="62" spans="1:13" ht="14.25" customHeight="1" thickBot="1">
      <c r="A62" s="108" t="s">
        <v>33</v>
      </c>
      <c r="B62" s="109" t="s">
        <v>463</v>
      </c>
      <c r="C62" s="573"/>
      <c r="D62" s="414"/>
      <c r="E62" s="414"/>
      <c r="F62" s="414"/>
      <c r="G62" s="583"/>
      <c r="H62" s="414"/>
      <c r="I62" s="414"/>
      <c r="J62" s="583"/>
      <c r="K62" s="633"/>
      <c r="L62" s="414"/>
      <c r="M62" s="414"/>
    </row>
    <row r="63" spans="1:13" ht="14.25" customHeight="1" thickBot="1">
      <c r="A63" s="111" t="s">
        <v>39</v>
      </c>
      <c r="B63" s="114" t="s">
        <v>464</v>
      </c>
      <c r="C63" s="576">
        <f>SUM(C59:C61)</f>
        <v>0</v>
      </c>
      <c r="D63" s="416">
        <f>SUM(D59:D61)</f>
        <v>0</v>
      </c>
      <c r="E63" s="416">
        <f aca="true" t="shared" si="7" ref="E63:M63">SUM(E59:E61)</f>
        <v>0</v>
      </c>
      <c r="F63" s="416">
        <f t="shared" si="7"/>
        <v>0</v>
      </c>
      <c r="G63" s="586">
        <f>SUM(G59:G61)</f>
        <v>173</v>
      </c>
      <c r="H63" s="416">
        <f t="shared" si="7"/>
        <v>0</v>
      </c>
      <c r="I63" s="416">
        <f t="shared" si="7"/>
        <v>0</v>
      </c>
      <c r="J63" s="586">
        <f>SUM(J59:J61)</f>
        <v>173</v>
      </c>
      <c r="K63" s="636">
        <f>SUM(K59:K61)</f>
        <v>173</v>
      </c>
      <c r="L63" s="416">
        <f t="shared" si="7"/>
        <v>0</v>
      </c>
      <c r="M63" s="416">
        <f t="shared" si="7"/>
        <v>0</v>
      </c>
    </row>
    <row r="64" spans="1:13" ht="14.25" customHeight="1" thickBot="1">
      <c r="A64" s="111" t="s">
        <v>54</v>
      </c>
      <c r="B64" s="114" t="s">
        <v>453</v>
      </c>
      <c r="C64" s="578"/>
      <c r="D64" s="417"/>
      <c r="E64" s="417"/>
      <c r="F64" s="417"/>
      <c r="G64" s="587"/>
      <c r="H64" s="417"/>
      <c r="I64" s="417"/>
      <c r="J64" s="587"/>
      <c r="K64" s="637"/>
      <c r="L64" s="417"/>
      <c r="M64" s="417"/>
    </row>
    <row r="65" spans="1:13" ht="14.25" customHeight="1" thickBot="1">
      <c r="A65" s="111" t="s">
        <v>71</v>
      </c>
      <c r="B65" s="112" t="s">
        <v>454</v>
      </c>
      <c r="C65" s="576">
        <f>+C57+C63+C64</f>
        <v>47953</v>
      </c>
      <c r="D65" s="416">
        <f>+D57+D63+D64</f>
        <v>47953</v>
      </c>
      <c r="E65" s="416">
        <f aca="true" t="shared" si="8" ref="E65:M65">+E57+E63+E64</f>
        <v>0</v>
      </c>
      <c r="F65" s="416">
        <f t="shared" si="8"/>
        <v>0</v>
      </c>
      <c r="G65" s="586">
        <f>+G57+G63+G64</f>
        <v>29141</v>
      </c>
      <c r="H65" s="416">
        <f t="shared" si="8"/>
        <v>0</v>
      </c>
      <c r="I65" s="416">
        <f t="shared" si="8"/>
        <v>0</v>
      </c>
      <c r="J65" s="586">
        <f>+J57+J63+J64</f>
        <v>29141</v>
      </c>
      <c r="K65" s="636">
        <f>+K57+K63+K64</f>
        <v>29141</v>
      </c>
      <c r="L65" s="416">
        <f t="shared" si="8"/>
        <v>0</v>
      </c>
      <c r="M65" s="416">
        <f t="shared" si="8"/>
        <v>0</v>
      </c>
    </row>
    <row r="66" spans="1:13" ht="14.25" customHeight="1" thickBot="1">
      <c r="A66" s="123"/>
      <c r="B66" s="124"/>
      <c r="G66" s="49"/>
      <c r="H66" s="49"/>
      <c r="I66" s="49"/>
      <c r="J66" s="49"/>
      <c r="K66" s="598"/>
      <c r="L66" s="49"/>
      <c r="M66" s="49"/>
    </row>
    <row r="67" spans="1:13" ht="14.25" customHeight="1" thickBot="1">
      <c r="A67" s="125" t="s">
        <v>425</v>
      </c>
      <c r="B67" s="126"/>
      <c r="C67" s="592">
        <v>10</v>
      </c>
      <c r="D67" s="418">
        <v>10</v>
      </c>
      <c r="E67" s="418"/>
      <c r="F67" s="418"/>
      <c r="G67" s="594"/>
      <c r="H67" s="418"/>
      <c r="I67" s="418"/>
      <c r="J67" s="594"/>
      <c r="K67" s="641"/>
      <c r="L67" s="418"/>
      <c r="M67" s="418"/>
    </row>
    <row r="68" spans="1:13" ht="14.25" customHeight="1" thickBot="1">
      <c r="A68" s="125" t="s">
        <v>426</v>
      </c>
      <c r="B68" s="126"/>
      <c r="C68" s="592"/>
      <c r="D68" s="418"/>
      <c r="E68" s="418"/>
      <c r="F68" s="418"/>
      <c r="G68" s="594"/>
      <c r="H68" s="418"/>
      <c r="I68" s="418"/>
      <c r="J68" s="594"/>
      <c r="K68" s="641"/>
      <c r="L68" s="418"/>
      <c r="M68" s="418"/>
    </row>
  </sheetData>
  <sheetProtection selectLockedCells="1" selectUnlockedCells="1"/>
  <mergeCells count="21">
    <mergeCell ref="J4:J5"/>
    <mergeCell ref="B3:M3"/>
    <mergeCell ref="A7:M7"/>
    <mergeCell ref="B2:M2"/>
    <mergeCell ref="G48:G49"/>
    <mergeCell ref="G4:G5"/>
    <mergeCell ref="A51:M51"/>
    <mergeCell ref="A48:A49"/>
    <mergeCell ref="B48:B49"/>
    <mergeCell ref="C48:C49"/>
    <mergeCell ref="D48:F48"/>
    <mergeCell ref="K4:M4"/>
    <mergeCell ref="K48:M48"/>
    <mergeCell ref="H4:I4"/>
    <mergeCell ref="J48:J49"/>
    <mergeCell ref="H48:I48"/>
    <mergeCell ref="A1:D1"/>
    <mergeCell ref="A4:A5"/>
    <mergeCell ref="B4:B5"/>
    <mergeCell ref="C4:C5"/>
    <mergeCell ref="D4:F4"/>
  </mergeCells>
  <printOptions/>
  <pageMargins left="0.1968503937007874" right="0.2362204724409449" top="0.4724409448818898" bottom="0.5905511811023623" header="0.31496062992125984" footer="0.5118110236220472"/>
  <pageSetup horizontalDpi="300" verticalDpi="300" orientation="landscape" paperSize="9" scale="67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M71"/>
  <sheetViews>
    <sheetView zoomScalePageLayoutView="0" workbookViewId="0" topLeftCell="A19">
      <selection activeCell="N57" sqref="N57"/>
    </sheetView>
  </sheetViews>
  <sheetFormatPr defaultColWidth="9.00390625" defaultRowHeight="12.75"/>
  <cols>
    <col min="1" max="1" width="13.125" style="48" customWidth="1"/>
    <col min="2" max="2" width="73.125" style="49" customWidth="1"/>
    <col min="3" max="3" width="14.875" style="80" customWidth="1"/>
    <col min="4" max="4" width="11.00390625" style="49" customWidth="1"/>
    <col min="5" max="5" width="11.875" style="49" customWidth="1"/>
    <col min="6" max="6" width="18.625" style="49" customWidth="1"/>
    <col min="7" max="7" width="12.50390625" style="0" customWidth="1"/>
    <col min="8" max="8" width="12.375" style="0" customWidth="1"/>
    <col min="9" max="9" width="11.875" style="0" customWidth="1"/>
    <col min="10" max="10" width="12.50390625" style="0" customWidth="1"/>
    <col min="11" max="11" width="11.625" style="631" customWidth="1"/>
    <col min="12" max="12" width="11.625" style="0" customWidth="1"/>
    <col min="13" max="13" width="15.875" style="0" customWidth="1"/>
  </cols>
  <sheetData>
    <row r="1" spans="1:13" ht="15.75" thickBot="1">
      <c r="A1" s="731" t="str">
        <f>+CONCATENATE("9.3.2.2. melléklet a .../",2016,". (…....) önkormányzati rendelethez")</f>
        <v>9.3.2.2. melléklet a .../2016. (…....) önkormányzati rendelethez</v>
      </c>
      <c r="B1" s="731"/>
      <c r="C1" s="731"/>
      <c r="D1" s="731"/>
      <c r="E1" s="31"/>
      <c r="M1" s="4" t="s">
        <v>0</v>
      </c>
    </row>
    <row r="2" spans="1:13" ht="28.5" customHeight="1" thickBot="1">
      <c r="A2" s="426"/>
      <c r="B2" s="721" t="s">
        <v>467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ht="28.5" customHeight="1" thickBot="1">
      <c r="A3" s="7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ht="22.5" customHeight="1" thickBot="1">
      <c r="A4" s="695" t="s">
        <v>1</v>
      </c>
      <c r="B4" s="732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95"/>
      <c r="B5" s="732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611" t="s">
        <v>3</v>
      </c>
      <c r="L5" s="96" t="s">
        <v>4</v>
      </c>
      <c r="M5" s="97" t="s">
        <v>5</v>
      </c>
    </row>
    <row r="6" spans="1:13" ht="13.5" thickBot="1">
      <c r="A6" s="98" t="s">
        <v>6</v>
      </c>
      <c r="B6" s="101" t="s">
        <v>7</v>
      </c>
      <c r="C6" s="410" t="s">
        <v>8</v>
      </c>
      <c r="D6" s="102" t="s">
        <v>9</v>
      </c>
      <c r="E6" s="103" t="s">
        <v>10</v>
      </c>
      <c r="F6" s="103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612" t="s">
        <v>482</v>
      </c>
      <c r="L6" s="609" t="s">
        <v>483</v>
      </c>
      <c r="M6" s="187" t="s">
        <v>484</v>
      </c>
    </row>
    <row r="7" spans="1:13" ht="18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05" t="s">
        <v>297</v>
      </c>
      <c r="C8" s="595"/>
      <c r="D8" s="127"/>
      <c r="E8" s="127"/>
      <c r="F8" s="127"/>
      <c r="G8" s="561"/>
      <c r="H8" s="127"/>
      <c r="I8" s="127"/>
      <c r="J8" s="561"/>
      <c r="K8" s="613"/>
      <c r="L8" s="127"/>
      <c r="M8" s="127"/>
    </row>
    <row r="9" spans="1:13" ht="14.25" customHeight="1">
      <c r="A9" s="106" t="s">
        <v>14</v>
      </c>
      <c r="B9" s="107" t="s">
        <v>75</v>
      </c>
      <c r="C9" s="572"/>
      <c r="D9" s="412"/>
      <c r="E9" s="412"/>
      <c r="F9" s="412"/>
      <c r="G9" s="582"/>
      <c r="H9" s="412"/>
      <c r="I9" s="412"/>
      <c r="J9" s="582"/>
      <c r="K9" s="632"/>
      <c r="L9" s="412"/>
      <c r="M9" s="412"/>
    </row>
    <row r="10" spans="1:13" ht="14.25" customHeight="1">
      <c r="A10" s="108" t="s">
        <v>16</v>
      </c>
      <c r="B10" s="109" t="s">
        <v>77</v>
      </c>
      <c r="C10" s="573"/>
      <c r="D10" s="414"/>
      <c r="E10" s="414"/>
      <c r="F10" s="414"/>
      <c r="G10" s="583">
        <v>821</v>
      </c>
      <c r="H10" s="414"/>
      <c r="I10" s="414"/>
      <c r="J10" s="583">
        <v>821</v>
      </c>
      <c r="K10" s="633">
        <v>821</v>
      </c>
      <c r="L10" s="414"/>
      <c r="M10" s="414"/>
    </row>
    <row r="11" spans="1:13" ht="14.25" customHeight="1">
      <c r="A11" s="108" t="s">
        <v>18</v>
      </c>
      <c r="B11" s="109" t="s">
        <v>79</v>
      </c>
      <c r="C11" s="573"/>
      <c r="D11" s="414"/>
      <c r="E11" s="414"/>
      <c r="F11" s="414"/>
      <c r="G11" s="583"/>
      <c r="H11" s="414"/>
      <c r="I11" s="414"/>
      <c r="J11" s="583"/>
      <c r="K11" s="633"/>
      <c r="L11" s="414"/>
      <c r="M11" s="414"/>
    </row>
    <row r="12" spans="1:13" ht="14.25" customHeight="1">
      <c r="A12" s="108" t="s">
        <v>20</v>
      </c>
      <c r="B12" s="109" t="s">
        <v>81</v>
      </c>
      <c r="C12" s="573"/>
      <c r="D12" s="414"/>
      <c r="E12" s="414"/>
      <c r="F12" s="414"/>
      <c r="G12" s="583"/>
      <c r="H12" s="414"/>
      <c r="I12" s="414"/>
      <c r="J12" s="583"/>
      <c r="K12" s="633"/>
      <c r="L12" s="414"/>
      <c r="M12" s="414"/>
    </row>
    <row r="13" spans="1:13" ht="14.25" customHeight="1">
      <c r="A13" s="108" t="s">
        <v>22</v>
      </c>
      <c r="B13" s="109" t="s">
        <v>83</v>
      </c>
      <c r="C13" s="573"/>
      <c r="D13" s="414"/>
      <c r="E13" s="414"/>
      <c r="F13" s="414"/>
      <c r="G13" s="583"/>
      <c r="H13" s="414"/>
      <c r="I13" s="414"/>
      <c r="J13" s="583"/>
      <c r="K13" s="633"/>
      <c r="L13" s="414"/>
      <c r="M13" s="414"/>
    </row>
    <row r="14" spans="1:13" ht="14.25" customHeight="1">
      <c r="A14" s="108" t="s">
        <v>198</v>
      </c>
      <c r="B14" s="109" t="s">
        <v>427</v>
      </c>
      <c r="C14" s="573"/>
      <c r="D14" s="414"/>
      <c r="E14" s="414"/>
      <c r="F14" s="414"/>
      <c r="G14" s="583"/>
      <c r="H14" s="414"/>
      <c r="I14" s="414"/>
      <c r="J14" s="583"/>
      <c r="K14" s="633"/>
      <c r="L14" s="414"/>
      <c r="M14" s="414"/>
    </row>
    <row r="15" spans="1:13" ht="14.25" customHeight="1">
      <c r="A15" s="108" t="s">
        <v>200</v>
      </c>
      <c r="B15" s="110" t="s">
        <v>428</v>
      </c>
      <c r="C15" s="573"/>
      <c r="D15" s="414"/>
      <c r="E15" s="414"/>
      <c r="F15" s="414"/>
      <c r="G15" s="583"/>
      <c r="H15" s="414"/>
      <c r="I15" s="414"/>
      <c r="J15" s="583"/>
      <c r="K15" s="633"/>
      <c r="L15" s="414"/>
      <c r="M15" s="414"/>
    </row>
    <row r="16" spans="1:13" ht="14.25" customHeight="1">
      <c r="A16" s="108" t="s">
        <v>202</v>
      </c>
      <c r="B16" s="109" t="s">
        <v>89</v>
      </c>
      <c r="C16" s="574"/>
      <c r="D16" s="420"/>
      <c r="E16" s="420"/>
      <c r="F16" s="420"/>
      <c r="G16" s="584"/>
      <c r="H16" s="420"/>
      <c r="I16" s="420"/>
      <c r="J16" s="584"/>
      <c r="K16" s="634"/>
      <c r="L16" s="420"/>
      <c r="M16" s="420"/>
    </row>
    <row r="17" spans="1:13" ht="14.25" customHeight="1">
      <c r="A17" s="108" t="s">
        <v>204</v>
      </c>
      <c r="B17" s="109" t="s">
        <v>91</v>
      </c>
      <c r="C17" s="573"/>
      <c r="D17" s="414"/>
      <c r="E17" s="414"/>
      <c r="F17" s="414"/>
      <c r="G17" s="583"/>
      <c r="H17" s="414"/>
      <c r="I17" s="414"/>
      <c r="J17" s="583"/>
      <c r="K17" s="633"/>
      <c r="L17" s="414"/>
      <c r="M17" s="414"/>
    </row>
    <row r="18" spans="1:13" ht="14.25" customHeight="1">
      <c r="A18" s="108" t="s">
        <v>206</v>
      </c>
      <c r="B18" s="109" t="s">
        <v>93</v>
      </c>
      <c r="C18" s="575"/>
      <c r="D18" s="422"/>
      <c r="E18" s="422"/>
      <c r="F18" s="422"/>
      <c r="G18" s="585"/>
      <c r="H18" s="422"/>
      <c r="I18" s="422"/>
      <c r="J18" s="585"/>
      <c r="K18" s="635"/>
      <c r="L18" s="422"/>
      <c r="M18" s="422"/>
    </row>
    <row r="19" spans="1:13" ht="14.25" customHeight="1" thickBot="1">
      <c r="A19" s="108" t="s">
        <v>208</v>
      </c>
      <c r="B19" s="110" t="s">
        <v>95</v>
      </c>
      <c r="C19" s="575"/>
      <c r="D19" s="422"/>
      <c r="E19" s="422"/>
      <c r="F19" s="422"/>
      <c r="G19" s="585"/>
      <c r="H19" s="422"/>
      <c r="I19" s="422"/>
      <c r="J19" s="585"/>
      <c r="K19" s="635"/>
      <c r="L19" s="422"/>
      <c r="M19" s="422"/>
    </row>
    <row r="20" spans="1:13" ht="14.25" customHeight="1" thickBot="1">
      <c r="A20" s="111" t="s">
        <v>24</v>
      </c>
      <c r="B20" s="112" t="s">
        <v>429</v>
      </c>
      <c r="C20" s="576">
        <f>SUM(C9:C19)</f>
        <v>0</v>
      </c>
      <c r="D20" s="652">
        <f aca="true" t="shared" si="0" ref="D20:M20">SUM(D9:D19)</f>
        <v>0</v>
      </c>
      <c r="E20" s="652">
        <f t="shared" si="0"/>
        <v>0</v>
      </c>
      <c r="F20" s="652">
        <f t="shared" si="0"/>
        <v>0</v>
      </c>
      <c r="G20" s="576">
        <f>SUM(G9:G19)</f>
        <v>821</v>
      </c>
      <c r="H20" s="652">
        <f t="shared" si="0"/>
        <v>0</v>
      </c>
      <c r="I20" s="652">
        <f t="shared" si="0"/>
        <v>0</v>
      </c>
      <c r="J20" s="576">
        <f>SUM(J9:J19)</f>
        <v>821</v>
      </c>
      <c r="K20" s="652">
        <f>SUM(K9:K19)</f>
        <v>821</v>
      </c>
      <c r="L20" s="652">
        <f t="shared" si="0"/>
        <v>0</v>
      </c>
      <c r="M20" s="652">
        <f t="shared" si="0"/>
        <v>0</v>
      </c>
    </row>
    <row r="21" spans="1:13" ht="14.25" customHeight="1" thickBot="1">
      <c r="A21" s="113"/>
      <c r="B21" s="112" t="s">
        <v>26</v>
      </c>
      <c r="C21" s="577"/>
      <c r="D21" s="653"/>
      <c r="E21" s="653"/>
      <c r="F21" s="653"/>
      <c r="G21" s="577"/>
      <c r="H21" s="653"/>
      <c r="I21" s="653"/>
      <c r="J21" s="577"/>
      <c r="K21" s="653"/>
      <c r="L21" s="653"/>
      <c r="M21" s="653"/>
    </row>
    <row r="22" spans="1:13" ht="14.25" customHeight="1">
      <c r="A22" s="106" t="s">
        <v>27</v>
      </c>
      <c r="B22" s="107" t="s">
        <v>28</v>
      </c>
      <c r="C22" s="572"/>
      <c r="D22" s="654"/>
      <c r="E22" s="654"/>
      <c r="F22" s="654"/>
      <c r="G22" s="572"/>
      <c r="H22" s="654"/>
      <c r="I22" s="654"/>
      <c r="J22" s="572"/>
      <c r="K22" s="654"/>
      <c r="L22" s="654"/>
      <c r="M22" s="654"/>
    </row>
    <row r="23" spans="1:13" ht="14.25" customHeight="1">
      <c r="A23" s="108" t="s">
        <v>29</v>
      </c>
      <c r="B23" s="109" t="s">
        <v>430</v>
      </c>
      <c r="C23" s="573"/>
      <c r="D23" s="655"/>
      <c r="E23" s="655"/>
      <c r="F23" s="655"/>
      <c r="G23" s="573"/>
      <c r="H23" s="655"/>
      <c r="I23" s="655"/>
      <c r="J23" s="573"/>
      <c r="K23" s="655"/>
      <c r="L23" s="655"/>
      <c r="M23" s="655"/>
    </row>
    <row r="24" spans="1:13" ht="14.25" customHeight="1">
      <c r="A24" s="108" t="s">
        <v>31</v>
      </c>
      <c r="B24" s="109" t="s">
        <v>431</v>
      </c>
      <c r="C24" s="573"/>
      <c r="D24" s="655"/>
      <c r="E24" s="655"/>
      <c r="F24" s="655"/>
      <c r="G24" s="573"/>
      <c r="H24" s="655"/>
      <c r="I24" s="655"/>
      <c r="J24" s="573"/>
      <c r="K24" s="655"/>
      <c r="L24" s="655"/>
      <c r="M24" s="655"/>
    </row>
    <row r="25" spans="1:13" ht="14.25" customHeight="1" thickBot="1">
      <c r="A25" s="108" t="s">
        <v>33</v>
      </c>
      <c r="B25" s="109" t="s">
        <v>456</v>
      </c>
      <c r="C25" s="573"/>
      <c r="D25" s="655"/>
      <c r="E25" s="655"/>
      <c r="F25" s="655"/>
      <c r="G25" s="573"/>
      <c r="H25" s="655"/>
      <c r="I25" s="655"/>
      <c r="J25" s="573"/>
      <c r="K25" s="655"/>
      <c r="L25" s="655"/>
      <c r="M25" s="655"/>
    </row>
    <row r="26" spans="1:13" ht="14.25" customHeight="1" thickBot="1">
      <c r="A26" s="111" t="s">
        <v>39</v>
      </c>
      <c r="B26" s="112" t="s">
        <v>433</v>
      </c>
      <c r="C26" s="576">
        <f>SUM(C22:C24)</f>
        <v>0</v>
      </c>
      <c r="D26" s="652">
        <f aca="true" t="shared" si="1" ref="D26:M26">SUM(D22:D24)</f>
        <v>0</v>
      </c>
      <c r="E26" s="652">
        <f t="shared" si="1"/>
        <v>0</v>
      </c>
      <c r="F26" s="652">
        <f t="shared" si="1"/>
        <v>0</v>
      </c>
      <c r="G26" s="576">
        <f>SUM(G22:G24)</f>
        <v>0</v>
      </c>
      <c r="H26" s="652">
        <f t="shared" si="1"/>
        <v>0</v>
      </c>
      <c r="I26" s="652">
        <f t="shared" si="1"/>
        <v>0</v>
      </c>
      <c r="J26" s="576">
        <f>SUM(J22:J24)</f>
        <v>0</v>
      </c>
      <c r="K26" s="652">
        <f>SUM(K22:K24)</f>
        <v>0</v>
      </c>
      <c r="L26" s="652">
        <f t="shared" si="1"/>
        <v>0</v>
      </c>
      <c r="M26" s="652">
        <f t="shared" si="1"/>
        <v>0</v>
      </c>
    </row>
    <row r="27" spans="1:13" ht="14.25" customHeight="1" thickBot="1">
      <c r="A27" s="111" t="s">
        <v>54</v>
      </c>
      <c r="B27" s="114" t="s">
        <v>296</v>
      </c>
      <c r="C27" s="578"/>
      <c r="D27" s="656"/>
      <c r="E27" s="656"/>
      <c r="F27" s="656"/>
      <c r="G27" s="578"/>
      <c r="H27" s="656"/>
      <c r="I27" s="656"/>
      <c r="J27" s="578"/>
      <c r="K27" s="656"/>
      <c r="L27" s="656"/>
      <c r="M27" s="656"/>
    </row>
    <row r="28" spans="1:13" ht="14.25" customHeight="1" thickBot="1">
      <c r="A28" s="113"/>
      <c r="B28" s="114" t="s">
        <v>342</v>
      </c>
      <c r="C28" s="577"/>
      <c r="D28" s="653"/>
      <c r="E28" s="653"/>
      <c r="F28" s="653"/>
      <c r="G28" s="577"/>
      <c r="H28" s="653"/>
      <c r="I28" s="653"/>
      <c r="J28" s="577"/>
      <c r="K28" s="653"/>
      <c r="L28" s="653"/>
      <c r="M28" s="653"/>
    </row>
    <row r="29" spans="1:13" ht="14.25" customHeight="1">
      <c r="A29" s="106" t="s">
        <v>57</v>
      </c>
      <c r="B29" s="107" t="s">
        <v>430</v>
      </c>
      <c r="C29" s="572"/>
      <c r="D29" s="654"/>
      <c r="E29" s="654"/>
      <c r="F29" s="654"/>
      <c r="G29" s="572"/>
      <c r="H29" s="654"/>
      <c r="I29" s="654"/>
      <c r="J29" s="572"/>
      <c r="K29" s="654"/>
      <c r="L29" s="654"/>
      <c r="M29" s="654"/>
    </row>
    <row r="30" spans="1:13" ht="14.25" customHeight="1">
      <c r="A30" s="106" t="s">
        <v>65</v>
      </c>
      <c r="B30" s="109" t="s">
        <v>434</v>
      </c>
      <c r="C30" s="574"/>
      <c r="D30" s="657"/>
      <c r="E30" s="657"/>
      <c r="F30" s="657"/>
      <c r="G30" s="574"/>
      <c r="H30" s="657"/>
      <c r="I30" s="657"/>
      <c r="J30" s="574"/>
      <c r="K30" s="657"/>
      <c r="L30" s="657"/>
      <c r="M30" s="657"/>
    </row>
    <row r="31" spans="1:13" ht="14.25" customHeight="1" thickBot="1">
      <c r="A31" s="108" t="s">
        <v>67</v>
      </c>
      <c r="B31" s="115" t="s">
        <v>457</v>
      </c>
      <c r="C31" s="579"/>
      <c r="D31" s="658"/>
      <c r="E31" s="658"/>
      <c r="F31" s="658"/>
      <c r="G31" s="579"/>
      <c r="H31" s="658"/>
      <c r="I31" s="658"/>
      <c r="J31" s="579"/>
      <c r="K31" s="658"/>
      <c r="L31" s="658"/>
      <c r="M31" s="658"/>
    </row>
    <row r="32" spans="1:13" ht="14.25" customHeight="1" thickBot="1">
      <c r="A32" s="111" t="s">
        <v>71</v>
      </c>
      <c r="B32" s="114" t="s">
        <v>458</v>
      </c>
      <c r="C32" s="576">
        <f>+C29+C30</f>
        <v>0</v>
      </c>
      <c r="D32" s="652">
        <f aca="true" t="shared" si="2" ref="D32:M32">+D29+D30</f>
        <v>0</v>
      </c>
      <c r="E32" s="652">
        <f t="shared" si="2"/>
        <v>0</v>
      </c>
      <c r="F32" s="652">
        <f t="shared" si="2"/>
        <v>0</v>
      </c>
      <c r="G32" s="576">
        <f>+G29+G30</f>
        <v>0</v>
      </c>
      <c r="H32" s="652">
        <f t="shared" si="2"/>
        <v>0</v>
      </c>
      <c r="I32" s="652">
        <f t="shared" si="2"/>
        <v>0</v>
      </c>
      <c r="J32" s="576">
        <f>+J29+J30</f>
        <v>0</v>
      </c>
      <c r="K32" s="652">
        <f>+K29+K30</f>
        <v>0</v>
      </c>
      <c r="L32" s="652">
        <f t="shared" si="2"/>
        <v>0</v>
      </c>
      <c r="M32" s="652">
        <f t="shared" si="2"/>
        <v>0</v>
      </c>
    </row>
    <row r="33" spans="1:13" ht="14.25" customHeight="1" thickBot="1">
      <c r="A33" s="113"/>
      <c r="B33" s="114" t="s">
        <v>345</v>
      </c>
      <c r="C33" s="577"/>
      <c r="D33" s="653"/>
      <c r="E33" s="653"/>
      <c r="F33" s="653"/>
      <c r="G33" s="577"/>
      <c r="H33" s="653"/>
      <c r="I33" s="653"/>
      <c r="J33" s="577"/>
      <c r="K33" s="653"/>
      <c r="L33" s="653"/>
      <c r="M33" s="653"/>
    </row>
    <row r="34" spans="1:13" ht="14.25" customHeight="1">
      <c r="A34" s="106" t="s">
        <v>74</v>
      </c>
      <c r="B34" s="107" t="s">
        <v>100</v>
      </c>
      <c r="C34" s="572"/>
      <c r="D34" s="654"/>
      <c r="E34" s="654"/>
      <c r="F34" s="654"/>
      <c r="G34" s="572"/>
      <c r="H34" s="654"/>
      <c r="I34" s="654"/>
      <c r="J34" s="572"/>
      <c r="K34" s="654"/>
      <c r="L34" s="654"/>
      <c r="M34" s="654"/>
    </row>
    <row r="35" spans="1:13" ht="14.25" customHeight="1">
      <c r="A35" s="106" t="s">
        <v>76</v>
      </c>
      <c r="B35" s="109" t="s">
        <v>102</v>
      </c>
      <c r="C35" s="574"/>
      <c r="D35" s="657"/>
      <c r="E35" s="657"/>
      <c r="F35" s="657"/>
      <c r="G35" s="574"/>
      <c r="H35" s="657"/>
      <c r="I35" s="657"/>
      <c r="J35" s="574"/>
      <c r="K35" s="657"/>
      <c r="L35" s="657"/>
      <c r="M35" s="657"/>
    </row>
    <row r="36" spans="1:13" ht="14.25" customHeight="1" thickBot="1">
      <c r="A36" s="108" t="s">
        <v>78</v>
      </c>
      <c r="B36" s="115" t="s">
        <v>104</v>
      </c>
      <c r="C36" s="579"/>
      <c r="D36" s="658"/>
      <c r="E36" s="658"/>
      <c r="F36" s="658"/>
      <c r="G36" s="579"/>
      <c r="H36" s="658"/>
      <c r="I36" s="658"/>
      <c r="J36" s="579"/>
      <c r="K36" s="658"/>
      <c r="L36" s="658"/>
      <c r="M36" s="658"/>
    </row>
    <row r="37" spans="1:13" ht="14.25" customHeight="1" thickBot="1">
      <c r="A37" s="111" t="s">
        <v>96</v>
      </c>
      <c r="B37" s="114" t="s">
        <v>437</v>
      </c>
      <c r="C37" s="576">
        <f>+C34+C35+C36</f>
        <v>0</v>
      </c>
      <c r="D37" s="652">
        <f aca="true" t="shared" si="3" ref="D37:M37">+D34+D35+D36</f>
        <v>0</v>
      </c>
      <c r="E37" s="652">
        <f t="shared" si="3"/>
        <v>0</v>
      </c>
      <c r="F37" s="652">
        <f t="shared" si="3"/>
        <v>0</v>
      </c>
      <c r="G37" s="576">
        <f>+G34+G35+G36</f>
        <v>0</v>
      </c>
      <c r="H37" s="652">
        <f t="shared" si="3"/>
        <v>0</v>
      </c>
      <c r="I37" s="652">
        <f t="shared" si="3"/>
        <v>0</v>
      </c>
      <c r="J37" s="576">
        <f>+J34+J35+J36</f>
        <v>0</v>
      </c>
      <c r="K37" s="652">
        <f>+K34+K35+K36</f>
        <v>0</v>
      </c>
      <c r="L37" s="652">
        <f t="shared" si="3"/>
        <v>0</v>
      </c>
      <c r="M37" s="652">
        <f t="shared" si="3"/>
        <v>0</v>
      </c>
    </row>
    <row r="38" spans="1:13" ht="14.25" customHeight="1" thickBot="1">
      <c r="A38" s="111" t="s">
        <v>109</v>
      </c>
      <c r="B38" s="114" t="s">
        <v>298</v>
      </c>
      <c r="C38" s="578"/>
      <c r="D38" s="656"/>
      <c r="E38" s="656"/>
      <c r="F38" s="656"/>
      <c r="G38" s="578"/>
      <c r="H38" s="656"/>
      <c r="I38" s="656"/>
      <c r="J38" s="578"/>
      <c r="K38" s="656"/>
      <c r="L38" s="656"/>
      <c r="M38" s="656"/>
    </row>
    <row r="39" spans="1:13" ht="14.25" customHeight="1" thickBot="1">
      <c r="A39" s="111" t="s">
        <v>120</v>
      </c>
      <c r="B39" s="114" t="s">
        <v>438</v>
      </c>
      <c r="C39" s="580"/>
      <c r="D39" s="659"/>
      <c r="E39" s="659"/>
      <c r="F39" s="659"/>
      <c r="G39" s="580"/>
      <c r="H39" s="659"/>
      <c r="I39" s="659"/>
      <c r="J39" s="580"/>
      <c r="K39" s="659"/>
      <c r="L39" s="659"/>
      <c r="M39" s="659"/>
    </row>
    <row r="40" spans="1:13" ht="14.25" customHeight="1" thickBot="1">
      <c r="A40" s="111" t="s">
        <v>131</v>
      </c>
      <c r="B40" s="114" t="s">
        <v>459</v>
      </c>
      <c r="C40" s="581">
        <f>+C20+C26+C27+C32+C37+C38+C39</f>
        <v>0</v>
      </c>
      <c r="D40" s="660">
        <f aca="true" t="shared" si="4" ref="D40:M40">+D20+D26+D27+D32+D37+D38+D39</f>
        <v>0</v>
      </c>
      <c r="E40" s="660">
        <f t="shared" si="4"/>
        <v>0</v>
      </c>
      <c r="F40" s="660">
        <f t="shared" si="4"/>
        <v>0</v>
      </c>
      <c r="G40" s="581">
        <f>+G20+G26+G27+G32+G37+G38+G39</f>
        <v>821</v>
      </c>
      <c r="H40" s="660">
        <f t="shared" si="4"/>
        <v>0</v>
      </c>
      <c r="I40" s="660">
        <f t="shared" si="4"/>
        <v>0</v>
      </c>
      <c r="J40" s="581">
        <f>+J20+J26+J27+J32+J37+J38+J39</f>
        <v>821</v>
      </c>
      <c r="K40" s="660">
        <f>+K20+K26+K27+K32+K37+K38+K39</f>
        <v>821</v>
      </c>
      <c r="L40" s="660">
        <f t="shared" si="4"/>
        <v>0</v>
      </c>
      <c r="M40" s="660">
        <f t="shared" si="4"/>
        <v>0</v>
      </c>
    </row>
    <row r="41" spans="1:13" ht="14.25" customHeight="1" thickBot="1">
      <c r="A41" s="113"/>
      <c r="B41" s="114" t="s">
        <v>460</v>
      </c>
      <c r="C41" s="577"/>
      <c r="D41" s="653"/>
      <c r="E41" s="653"/>
      <c r="F41" s="653"/>
      <c r="G41" s="577"/>
      <c r="H41" s="653"/>
      <c r="I41" s="653"/>
      <c r="J41" s="577"/>
      <c r="K41" s="653"/>
      <c r="L41" s="653"/>
      <c r="M41" s="653"/>
    </row>
    <row r="42" spans="1:13" ht="14.25" customHeight="1">
      <c r="A42" s="106" t="s">
        <v>441</v>
      </c>
      <c r="B42" s="107" t="s">
        <v>353</v>
      </c>
      <c r="C42" s="572"/>
      <c r="D42" s="412"/>
      <c r="E42" s="412"/>
      <c r="F42" s="412"/>
      <c r="G42" s="582">
        <v>143</v>
      </c>
      <c r="H42" s="412"/>
      <c r="I42" s="412"/>
      <c r="J42" s="582">
        <v>143</v>
      </c>
      <c r="K42" s="632">
        <v>143</v>
      </c>
      <c r="L42" s="632"/>
      <c r="M42" s="632"/>
    </row>
    <row r="43" spans="1:13" ht="14.25" customHeight="1">
      <c r="A43" s="106" t="s">
        <v>442</v>
      </c>
      <c r="B43" s="109" t="s">
        <v>443</v>
      </c>
      <c r="C43" s="574"/>
      <c r="D43" s="420"/>
      <c r="E43" s="420"/>
      <c r="F43" s="420"/>
      <c r="G43" s="584"/>
      <c r="H43" s="420"/>
      <c r="I43" s="420"/>
      <c r="J43" s="584"/>
      <c r="K43" s="634"/>
      <c r="L43" s="420"/>
      <c r="M43" s="420"/>
    </row>
    <row r="44" spans="1:13" ht="14.25" customHeight="1" thickBot="1">
      <c r="A44" s="108" t="s">
        <v>444</v>
      </c>
      <c r="B44" s="115" t="s">
        <v>445</v>
      </c>
      <c r="C44" s="579">
        <v>5686</v>
      </c>
      <c r="D44" s="423">
        <v>5686</v>
      </c>
      <c r="E44" s="424"/>
      <c r="F44" s="424"/>
      <c r="G44" s="588">
        <v>1318</v>
      </c>
      <c r="H44" s="424"/>
      <c r="I44" s="424"/>
      <c r="J44" s="588">
        <v>1318</v>
      </c>
      <c r="K44" s="638">
        <v>1318</v>
      </c>
      <c r="L44" s="424"/>
      <c r="M44" s="424"/>
    </row>
    <row r="45" spans="1:13" ht="14.25" customHeight="1" thickBot="1">
      <c r="A45" s="116" t="s">
        <v>278</v>
      </c>
      <c r="B45" s="114" t="s">
        <v>446</v>
      </c>
      <c r="C45" s="581">
        <f>+C42+C43+C44</f>
        <v>5686</v>
      </c>
      <c r="D45" s="89">
        <f>+D42+D43+D44</f>
        <v>5686</v>
      </c>
      <c r="E45" s="89">
        <f aca="true" t="shared" si="5" ref="E45:M45">+E42+E43+E44</f>
        <v>0</v>
      </c>
      <c r="F45" s="89">
        <f t="shared" si="5"/>
        <v>0</v>
      </c>
      <c r="G45" s="590">
        <f>+G42+G43+G44</f>
        <v>1461</v>
      </c>
      <c r="H45" s="89">
        <f t="shared" si="5"/>
        <v>0</v>
      </c>
      <c r="I45" s="89">
        <f t="shared" si="5"/>
        <v>0</v>
      </c>
      <c r="J45" s="590">
        <f>+J42+J43+J44</f>
        <v>1461</v>
      </c>
      <c r="K45" s="639">
        <f>+K42+K43+K44</f>
        <v>1461</v>
      </c>
      <c r="L45" s="89">
        <f t="shared" si="5"/>
        <v>0</v>
      </c>
      <c r="M45" s="89">
        <f t="shared" si="5"/>
        <v>0</v>
      </c>
    </row>
    <row r="46" spans="1:13" ht="14.25" customHeight="1" thickBot="1">
      <c r="A46" s="116" t="s">
        <v>142</v>
      </c>
      <c r="B46" s="117" t="s">
        <v>447</v>
      </c>
      <c r="C46" s="581">
        <f>+C40+C45</f>
        <v>5686</v>
      </c>
      <c r="D46" s="89">
        <f>+D40+D45</f>
        <v>5686</v>
      </c>
      <c r="E46" s="89">
        <f aca="true" t="shared" si="6" ref="E46:M46">+E40+E45</f>
        <v>0</v>
      </c>
      <c r="F46" s="89">
        <f t="shared" si="6"/>
        <v>0</v>
      </c>
      <c r="G46" s="590">
        <f>+G40+G45</f>
        <v>2282</v>
      </c>
      <c r="H46" s="89">
        <f t="shared" si="6"/>
        <v>0</v>
      </c>
      <c r="I46" s="89">
        <f t="shared" si="6"/>
        <v>0</v>
      </c>
      <c r="J46" s="590">
        <f>+J40+J45</f>
        <v>2282</v>
      </c>
      <c r="K46" s="639">
        <f>+K40+K45</f>
        <v>2282</v>
      </c>
      <c r="L46" s="89">
        <f t="shared" si="6"/>
        <v>0</v>
      </c>
      <c r="M46" s="89">
        <f t="shared" si="6"/>
        <v>0</v>
      </c>
    </row>
    <row r="47" spans="1:6" ht="14.25">
      <c r="A47" s="74"/>
      <c r="B47" s="75"/>
      <c r="C47" s="81"/>
      <c r="D47" s="82"/>
      <c r="E47" s="82"/>
      <c r="F47" s="82"/>
    </row>
    <row r="48" spans="1:6" ht="14.25">
      <c r="A48" s="74"/>
      <c r="B48" s="75"/>
      <c r="C48" s="81"/>
      <c r="D48" s="82"/>
      <c r="E48" s="82"/>
      <c r="F48" s="82"/>
    </row>
    <row r="49" spans="1:6" ht="15" thickBot="1">
      <c r="A49" s="74"/>
      <c r="B49" s="75"/>
      <c r="C49" s="81"/>
      <c r="D49" s="82"/>
      <c r="E49" s="82"/>
      <c r="F49" s="82"/>
    </row>
    <row r="50" spans="1:13" ht="20.25" customHeight="1" thickBot="1">
      <c r="A50" s="695" t="s">
        <v>1</v>
      </c>
      <c r="B50" s="666" t="s">
        <v>392</v>
      </c>
      <c r="C50" s="663" t="s">
        <v>485</v>
      </c>
      <c r="D50" s="668" t="s">
        <v>486</v>
      </c>
      <c r="E50" s="668"/>
      <c r="F50" s="669"/>
      <c r="G50" s="671" t="s">
        <v>499</v>
      </c>
      <c r="H50" s="709" t="s">
        <v>481</v>
      </c>
      <c r="I50" s="678"/>
      <c r="J50" s="679" t="s">
        <v>498</v>
      </c>
      <c r="K50" s="675" t="s">
        <v>491</v>
      </c>
      <c r="L50" s="675"/>
      <c r="M50" s="676"/>
    </row>
    <row r="51" spans="1:13" ht="39" thickBot="1">
      <c r="A51" s="695"/>
      <c r="B51" s="666"/>
      <c r="C51" s="667"/>
      <c r="D51" s="95" t="s">
        <v>3</v>
      </c>
      <c r="E51" s="118" t="s">
        <v>4</v>
      </c>
      <c r="F51" s="97" t="s">
        <v>5</v>
      </c>
      <c r="G51" s="672"/>
      <c r="H51" s="94" t="s">
        <v>480</v>
      </c>
      <c r="I51" s="94" t="s">
        <v>337</v>
      </c>
      <c r="J51" s="710"/>
      <c r="K51" s="611" t="s">
        <v>3</v>
      </c>
      <c r="L51" s="96" t="s">
        <v>4</v>
      </c>
      <c r="M51" s="97" t="s">
        <v>5</v>
      </c>
    </row>
    <row r="52" spans="1:13" ht="13.5" thickBot="1">
      <c r="A52" s="98" t="s">
        <v>6</v>
      </c>
      <c r="B52" s="101" t="s">
        <v>7</v>
      </c>
      <c r="C52" s="427" t="s">
        <v>8</v>
      </c>
      <c r="D52" s="102" t="s">
        <v>9</v>
      </c>
      <c r="E52" s="119" t="s">
        <v>10</v>
      </c>
      <c r="F52" s="119" t="s">
        <v>11</v>
      </c>
      <c r="G52" s="357" t="s">
        <v>372</v>
      </c>
      <c r="H52" s="357" t="s">
        <v>477</v>
      </c>
      <c r="I52" s="357" t="s">
        <v>478</v>
      </c>
      <c r="J52" s="357" t="s">
        <v>479</v>
      </c>
      <c r="K52" s="612" t="s">
        <v>482</v>
      </c>
      <c r="L52" s="609" t="s">
        <v>483</v>
      </c>
      <c r="M52" s="187" t="s">
        <v>484</v>
      </c>
    </row>
    <row r="53" spans="1:13" ht="14.25" customHeight="1" thickBot="1">
      <c r="A53" s="718" t="s">
        <v>291</v>
      </c>
      <c r="B53" s="719"/>
      <c r="C53" s="719"/>
      <c r="D53" s="719"/>
      <c r="E53" s="719"/>
      <c r="F53" s="719"/>
      <c r="G53" s="719"/>
      <c r="H53" s="719"/>
      <c r="I53" s="719"/>
      <c r="J53" s="719"/>
      <c r="K53" s="719"/>
      <c r="L53" s="719"/>
      <c r="M53" s="720"/>
    </row>
    <row r="54" spans="1:13" ht="14.25" customHeight="1" thickBot="1">
      <c r="A54" s="104"/>
      <c r="B54" s="120" t="s">
        <v>461</v>
      </c>
      <c r="C54" s="595"/>
      <c r="D54" s="127"/>
      <c r="E54" s="127"/>
      <c r="F54" s="127"/>
      <c r="G54" s="561"/>
      <c r="H54" s="127"/>
      <c r="I54" s="127"/>
      <c r="J54" s="561"/>
      <c r="K54" s="613"/>
      <c r="L54" s="127"/>
      <c r="M54" s="127"/>
    </row>
    <row r="55" spans="1:13" ht="14.25" customHeight="1">
      <c r="A55" s="106" t="s">
        <v>14</v>
      </c>
      <c r="B55" s="107" t="s">
        <v>192</v>
      </c>
      <c r="C55" s="572">
        <v>1621</v>
      </c>
      <c r="D55" s="411">
        <v>1621</v>
      </c>
      <c r="E55" s="412"/>
      <c r="F55" s="412"/>
      <c r="G55" s="582">
        <v>1030</v>
      </c>
      <c r="H55" s="412"/>
      <c r="I55" s="412"/>
      <c r="J55" s="582">
        <v>1030</v>
      </c>
      <c r="K55" s="632">
        <v>1030</v>
      </c>
      <c r="L55" s="412"/>
      <c r="M55" s="412"/>
    </row>
    <row r="56" spans="1:13" ht="14.25" customHeight="1">
      <c r="A56" s="108" t="s">
        <v>16</v>
      </c>
      <c r="B56" s="109" t="s">
        <v>193</v>
      </c>
      <c r="C56" s="573">
        <v>426</v>
      </c>
      <c r="D56" s="413">
        <v>426</v>
      </c>
      <c r="E56" s="414"/>
      <c r="F56" s="414"/>
      <c r="G56" s="583">
        <v>283</v>
      </c>
      <c r="H56" s="414"/>
      <c r="I56" s="414"/>
      <c r="J56" s="583">
        <v>283</v>
      </c>
      <c r="K56" s="633">
        <v>283</v>
      </c>
      <c r="L56" s="414"/>
      <c r="M56" s="414"/>
    </row>
    <row r="57" spans="1:13" ht="14.25" customHeight="1">
      <c r="A57" s="108" t="s">
        <v>18</v>
      </c>
      <c r="B57" s="109" t="s">
        <v>194</v>
      </c>
      <c r="C57" s="573">
        <v>3639</v>
      </c>
      <c r="D57" s="413">
        <v>3639</v>
      </c>
      <c r="E57" s="414"/>
      <c r="F57" s="414"/>
      <c r="G57" s="583">
        <v>969</v>
      </c>
      <c r="H57" s="414"/>
      <c r="I57" s="414"/>
      <c r="J57" s="583">
        <v>969</v>
      </c>
      <c r="K57" s="633">
        <v>969</v>
      </c>
      <c r="L57" s="414"/>
      <c r="M57" s="414"/>
    </row>
    <row r="58" spans="1:13" ht="14.25" customHeight="1">
      <c r="A58" s="108" t="s">
        <v>20</v>
      </c>
      <c r="B58" s="109" t="s">
        <v>195</v>
      </c>
      <c r="C58" s="573"/>
      <c r="D58" s="414"/>
      <c r="E58" s="414"/>
      <c r="F58" s="414"/>
      <c r="G58" s="583"/>
      <c r="H58" s="414"/>
      <c r="I58" s="414"/>
      <c r="J58" s="583"/>
      <c r="K58" s="633"/>
      <c r="L58" s="414"/>
      <c r="M58" s="414"/>
    </row>
    <row r="59" spans="1:13" ht="14.25" customHeight="1" thickBot="1">
      <c r="A59" s="108" t="s">
        <v>22</v>
      </c>
      <c r="B59" s="109" t="s">
        <v>197</v>
      </c>
      <c r="C59" s="573"/>
      <c r="D59" s="414"/>
      <c r="E59" s="414"/>
      <c r="F59" s="414"/>
      <c r="G59" s="583"/>
      <c r="H59" s="414"/>
      <c r="I59" s="414"/>
      <c r="J59" s="583"/>
      <c r="K59" s="633"/>
      <c r="L59" s="414"/>
      <c r="M59" s="414"/>
    </row>
    <row r="60" spans="1:13" ht="14.25" customHeight="1" thickBot="1">
      <c r="A60" s="121" t="s">
        <v>24</v>
      </c>
      <c r="B60" s="122" t="s">
        <v>449</v>
      </c>
      <c r="C60" s="591">
        <f>SUM(C55:C59)</f>
        <v>5686</v>
      </c>
      <c r="D60" s="415">
        <f>SUM(D55:D59)</f>
        <v>5686</v>
      </c>
      <c r="E60" s="415">
        <f aca="true" t="shared" si="7" ref="E60:M60">SUM(E55:E59)</f>
        <v>0</v>
      </c>
      <c r="F60" s="415">
        <f t="shared" si="7"/>
        <v>0</v>
      </c>
      <c r="G60" s="593">
        <f>SUM(G55:G59)</f>
        <v>2282</v>
      </c>
      <c r="H60" s="415">
        <f t="shared" si="7"/>
        <v>0</v>
      </c>
      <c r="I60" s="415">
        <f t="shared" si="7"/>
        <v>0</v>
      </c>
      <c r="J60" s="593">
        <f>SUM(J55:J59)</f>
        <v>2282</v>
      </c>
      <c r="K60" s="640">
        <f>SUM(K55:K59)</f>
        <v>2282</v>
      </c>
      <c r="L60" s="415">
        <f t="shared" si="7"/>
        <v>0</v>
      </c>
      <c r="M60" s="415">
        <f t="shared" si="7"/>
        <v>0</v>
      </c>
    </row>
    <row r="61" spans="1:13" ht="14.25" customHeight="1" thickBot="1">
      <c r="A61" s="113"/>
      <c r="B61" s="114" t="s">
        <v>462</v>
      </c>
      <c r="C61" s="577"/>
      <c r="D61" s="85"/>
      <c r="E61" s="85"/>
      <c r="F61" s="85"/>
      <c r="G61" s="566"/>
      <c r="H61" s="85"/>
      <c r="I61" s="85"/>
      <c r="J61" s="566"/>
      <c r="K61" s="619"/>
      <c r="L61" s="85"/>
      <c r="M61" s="85"/>
    </row>
    <row r="62" spans="1:13" ht="14.25" customHeight="1">
      <c r="A62" s="106" t="s">
        <v>27</v>
      </c>
      <c r="B62" s="107" t="s">
        <v>230</v>
      </c>
      <c r="C62" s="572"/>
      <c r="D62" s="412"/>
      <c r="E62" s="412"/>
      <c r="F62" s="412"/>
      <c r="G62" s="582"/>
      <c r="H62" s="412"/>
      <c r="I62" s="412"/>
      <c r="J62" s="582"/>
      <c r="K62" s="632"/>
      <c r="L62" s="412"/>
      <c r="M62" s="412"/>
    </row>
    <row r="63" spans="1:13" ht="14.25" customHeight="1">
      <c r="A63" s="108" t="s">
        <v>29</v>
      </c>
      <c r="B63" s="109" t="s">
        <v>232</v>
      </c>
      <c r="C63" s="573"/>
      <c r="D63" s="414"/>
      <c r="E63" s="414"/>
      <c r="F63" s="414"/>
      <c r="G63" s="583"/>
      <c r="H63" s="414"/>
      <c r="I63" s="414"/>
      <c r="J63" s="583"/>
      <c r="K63" s="633"/>
      <c r="L63" s="414"/>
      <c r="M63" s="414"/>
    </row>
    <row r="64" spans="1:13" ht="14.25" customHeight="1">
      <c r="A64" s="108" t="s">
        <v>31</v>
      </c>
      <c r="B64" s="109" t="s">
        <v>451</v>
      </c>
      <c r="C64" s="573"/>
      <c r="D64" s="414"/>
      <c r="E64" s="414"/>
      <c r="F64" s="414"/>
      <c r="G64" s="583"/>
      <c r="H64" s="414"/>
      <c r="I64" s="414"/>
      <c r="J64" s="583"/>
      <c r="K64" s="633"/>
      <c r="L64" s="414"/>
      <c r="M64" s="414"/>
    </row>
    <row r="65" spans="1:13" ht="14.25" customHeight="1" thickBot="1">
      <c r="A65" s="108" t="s">
        <v>33</v>
      </c>
      <c r="B65" s="109" t="s">
        <v>463</v>
      </c>
      <c r="C65" s="573"/>
      <c r="D65" s="414"/>
      <c r="E65" s="414"/>
      <c r="F65" s="414"/>
      <c r="G65" s="583"/>
      <c r="H65" s="414"/>
      <c r="I65" s="414"/>
      <c r="J65" s="583"/>
      <c r="K65" s="633"/>
      <c r="L65" s="414"/>
      <c r="M65" s="414"/>
    </row>
    <row r="66" spans="1:13" ht="14.25" customHeight="1" thickBot="1">
      <c r="A66" s="111" t="s">
        <v>39</v>
      </c>
      <c r="B66" s="114" t="s">
        <v>464</v>
      </c>
      <c r="C66" s="576">
        <f>SUM(C62:C64)</f>
        <v>0</v>
      </c>
      <c r="D66" s="416">
        <f>SUM(D62:D64)</f>
        <v>0</v>
      </c>
      <c r="E66" s="416">
        <f aca="true" t="shared" si="8" ref="E66:M66">SUM(E62:E64)</f>
        <v>0</v>
      </c>
      <c r="F66" s="416">
        <f t="shared" si="8"/>
        <v>0</v>
      </c>
      <c r="G66" s="586">
        <f>SUM(G62:G64)</f>
        <v>0</v>
      </c>
      <c r="H66" s="416">
        <f t="shared" si="8"/>
        <v>0</v>
      </c>
      <c r="I66" s="416">
        <f t="shared" si="8"/>
        <v>0</v>
      </c>
      <c r="J66" s="586">
        <f>SUM(J62:J64)</f>
        <v>0</v>
      </c>
      <c r="K66" s="636">
        <f>SUM(K62:K64)</f>
        <v>0</v>
      </c>
      <c r="L66" s="416">
        <f t="shared" si="8"/>
        <v>0</v>
      </c>
      <c r="M66" s="416">
        <f t="shared" si="8"/>
        <v>0</v>
      </c>
    </row>
    <row r="67" spans="1:13" ht="14.25" customHeight="1" thickBot="1">
      <c r="A67" s="111" t="s">
        <v>54</v>
      </c>
      <c r="B67" s="114" t="s">
        <v>453</v>
      </c>
      <c r="C67" s="578"/>
      <c r="D67" s="417"/>
      <c r="E67" s="417"/>
      <c r="F67" s="417"/>
      <c r="G67" s="587"/>
      <c r="H67" s="417"/>
      <c r="I67" s="417"/>
      <c r="J67" s="587"/>
      <c r="K67" s="637"/>
      <c r="L67" s="417"/>
      <c r="M67" s="417"/>
    </row>
    <row r="68" spans="1:13" ht="14.25" customHeight="1" thickBot="1">
      <c r="A68" s="111" t="s">
        <v>71</v>
      </c>
      <c r="B68" s="112" t="s">
        <v>454</v>
      </c>
      <c r="C68" s="576">
        <f>+C60+C66+C67</f>
        <v>5686</v>
      </c>
      <c r="D68" s="416">
        <f>+D60+D66+D67</f>
        <v>5686</v>
      </c>
      <c r="E68" s="416">
        <f aca="true" t="shared" si="9" ref="E68:M68">+E60+E66+E67</f>
        <v>0</v>
      </c>
      <c r="F68" s="416">
        <f t="shared" si="9"/>
        <v>0</v>
      </c>
      <c r="G68" s="586">
        <f>+G60+G66+G67</f>
        <v>2282</v>
      </c>
      <c r="H68" s="416">
        <f t="shared" si="9"/>
        <v>0</v>
      </c>
      <c r="I68" s="416">
        <f t="shared" si="9"/>
        <v>0</v>
      </c>
      <c r="J68" s="586">
        <f>+J60+J66+J67</f>
        <v>2282</v>
      </c>
      <c r="K68" s="636">
        <f>+K60+K66+K67</f>
        <v>2282</v>
      </c>
      <c r="L68" s="416">
        <f t="shared" si="9"/>
        <v>0</v>
      </c>
      <c r="M68" s="416">
        <f t="shared" si="9"/>
        <v>0</v>
      </c>
    </row>
    <row r="69" spans="1:13" ht="14.25" customHeight="1" thickBot="1">
      <c r="A69" s="123"/>
      <c r="B69" s="124"/>
      <c r="G69" s="49"/>
      <c r="H69" s="49"/>
      <c r="I69" s="49"/>
      <c r="J69" s="49"/>
      <c r="K69" s="598"/>
      <c r="L69" s="49"/>
      <c r="M69" s="49"/>
    </row>
    <row r="70" spans="1:13" ht="14.25" customHeight="1" thickBot="1">
      <c r="A70" s="125" t="s">
        <v>425</v>
      </c>
      <c r="B70" s="126"/>
      <c r="C70" s="592">
        <v>1</v>
      </c>
      <c r="D70" s="418">
        <v>1</v>
      </c>
      <c r="E70" s="418"/>
      <c r="F70" s="418"/>
      <c r="G70" s="594"/>
      <c r="H70" s="418"/>
      <c r="I70" s="418"/>
      <c r="J70" s="594"/>
      <c r="K70" s="641"/>
      <c r="L70" s="418"/>
      <c r="M70" s="418"/>
    </row>
    <row r="71" spans="1:13" ht="14.25" customHeight="1" thickBot="1">
      <c r="A71" s="125" t="s">
        <v>426</v>
      </c>
      <c r="B71" s="126"/>
      <c r="C71" s="592"/>
      <c r="D71" s="418"/>
      <c r="E71" s="418"/>
      <c r="F71" s="418"/>
      <c r="G71" s="594"/>
      <c r="H71" s="418"/>
      <c r="I71" s="418"/>
      <c r="J71" s="594"/>
      <c r="K71" s="641"/>
      <c r="L71" s="418"/>
      <c r="M71" s="418"/>
    </row>
  </sheetData>
  <sheetProtection selectLockedCells="1" selectUnlockedCells="1"/>
  <mergeCells count="21">
    <mergeCell ref="A1:D1"/>
    <mergeCell ref="H4:I4"/>
    <mergeCell ref="J4:J5"/>
    <mergeCell ref="K4:M4"/>
    <mergeCell ref="B2:M2"/>
    <mergeCell ref="C50:C51"/>
    <mergeCell ref="D50:F50"/>
    <mergeCell ref="A50:A51"/>
    <mergeCell ref="A53:M53"/>
    <mergeCell ref="A4:A5"/>
    <mergeCell ref="B4:B5"/>
    <mergeCell ref="C4:C5"/>
    <mergeCell ref="D4:F4"/>
    <mergeCell ref="B3:M3"/>
    <mergeCell ref="H50:I50"/>
    <mergeCell ref="K50:M50"/>
    <mergeCell ref="G50:G51"/>
    <mergeCell ref="J50:J51"/>
    <mergeCell ref="B50:B51"/>
    <mergeCell ref="A7:M7"/>
    <mergeCell ref="G4:G5"/>
  </mergeCells>
  <printOptions/>
  <pageMargins left="0.31496062992125984" right="0.15748031496062992" top="0.7480314960629921" bottom="0.4" header="0.5118110236220472" footer="0.31496062992125984"/>
  <pageSetup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34">
      <selection activeCell="P63" sqref="P63"/>
    </sheetView>
  </sheetViews>
  <sheetFormatPr defaultColWidth="9.00390625" defaultRowHeight="12.75"/>
  <cols>
    <col min="1" max="1" width="10.625" style="48" customWidth="1"/>
    <col min="2" max="2" width="75.50390625" style="49" customWidth="1"/>
    <col min="3" max="3" width="14.125" style="49" customWidth="1"/>
    <col min="4" max="4" width="14.625" style="49" customWidth="1"/>
    <col min="5" max="5" width="10.875" style="49" customWidth="1"/>
    <col min="6" max="6" width="16.625" style="49" customWidth="1"/>
    <col min="7" max="7" width="13.50390625" style="8" customWidth="1"/>
    <col min="8" max="8" width="13.375" style="8" customWidth="1"/>
    <col min="9" max="9" width="12.375" style="8" customWidth="1"/>
    <col min="10" max="10" width="13.50390625" style="8" customWidth="1"/>
    <col min="11" max="11" width="11.125" style="599" customWidth="1"/>
    <col min="12" max="12" width="12.00390625" style="8" customWidth="1"/>
    <col min="13" max="13" width="16.625" style="8" customWidth="1"/>
    <col min="14" max="16384" width="9.375" style="8" customWidth="1"/>
  </cols>
  <sheetData>
    <row r="1" spans="1:13" s="70" customFormat="1" ht="21" customHeight="1" thickBot="1">
      <c r="A1" s="729" t="str">
        <f>+CONCATENATE("9.3.3. melléklet a .../",2016,". (......) önkormányzati rendelethez")</f>
        <v>9.3.3. melléklet a .../2016. (......) önkormányzati rendelethez</v>
      </c>
      <c r="B1" s="729"/>
      <c r="C1" s="729"/>
      <c r="D1" s="729"/>
      <c r="E1" s="31"/>
      <c r="K1" s="610"/>
      <c r="M1" s="4" t="s">
        <v>0</v>
      </c>
    </row>
    <row r="2" spans="1:13" s="56" customFormat="1" ht="40.5" customHeight="1" thickBot="1">
      <c r="A2" s="93" t="s">
        <v>388</v>
      </c>
      <c r="B2" s="721" t="s">
        <v>468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34.5" customHeight="1" thickBot="1">
      <c r="A3" s="93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21.75" customHeight="1" thickBot="1">
      <c r="A4" s="695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95"/>
      <c r="B5" s="695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611" t="s">
        <v>3</v>
      </c>
      <c r="L5" s="96" t="s">
        <v>4</v>
      </c>
      <c r="M5" s="97" t="s">
        <v>5</v>
      </c>
    </row>
    <row r="6" spans="1:13" s="9" customFormat="1" ht="14.2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612" t="s">
        <v>482</v>
      </c>
      <c r="L6" s="609" t="s">
        <v>483</v>
      </c>
      <c r="M6" s="187" t="s">
        <v>484</v>
      </c>
    </row>
    <row r="7" spans="1:13" s="9" customFormat="1" ht="15.75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05" t="s">
        <v>297</v>
      </c>
      <c r="C8" s="561"/>
      <c r="D8" s="127"/>
      <c r="E8" s="127"/>
      <c r="F8" s="127"/>
      <c r="G8" s="561"/>
      <c r="H8" s="127"/>
      <c r="I8" s="127"/>
      <c r="J8" s="561"/>
      <c r="K8" s="613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62"/>
      <c r="D9" s="128"/>
      <c r="E9" s="128"/>
      <c r="F9" s="128"/>
      <c r="G9" s="562"/>
      <c r="H9" s="128"/>
      <c r="I9" s="128"/>
      <c r="J9" s="562"/>
      <c r="K9" s="614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63">
        <v>60</v>
      </c>
      <c r="D10" s="129">
        <v>60</v>
      </c>
      <c r="E10" s="129"/>
      <c r="F10" s="129"/>
      <c r="G10" s="563">
        <v>47</v>
      </c>
      <c r="H10" s="129"/>
      <c r="I10" s="129"/>
      <c r="J10" s="563">
        <v>47</v>
      </c>
      <c r="K10" s="615">
        <v>47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63"/>
      <c r="D11" s="129"/>
      <c r="E11" s="129"/>
      <c r="F11" s="129"/>
      <c r="G11" s="563"/>
      <c r="H11" s="129"/>
      <c r="I11" s="129"/>
      <c r="J11" s="563"/>
      <c r="K11" s="615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63"/>
      <c r="D12" s="129"/>
      <c r="E12" s="129"/>
      <c r="F12" s="129"/>
      <c r="G12" s="563"/>
      <c r="H12" s="129"/>
      <c r="I12" s="129"/>
      <c r="J12" s="563"/>
      <c r="K12" s="615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63"/>
      <c r="D13" s="129"/>
      <c r="E13" s="129"/>
      <c r="F13" s="129"/>
      <c r="G13" s="563"/>
      <c r="H13" s="129"/>
      <c r="I13" s="129"/>
      <c r="J13" s="563"/>
      <c r="K13" s="615"/>
      <c r="L13" s="129"/>
      <c r="M13" s="129"/>
    </row>
    <row r="14" spans="1:13" s="72" customFormat="1" ht="14.25" customHeight="1">
      <c r="A14" s="108" t="s">
        <v>198</v>
      </c>
      <c r="B14" s="109" t="s">
        <v>427</v>
      </c>
      <c r="C14" s="563"/>
      <c r="D14" s="129"/>
      <c r="E14" s="129"/>
      <c r="F14" s="129"/>
      <c r="G14" s="563"/>
      <c r="H14" s="129"/>
      <c r="I14" s="129"/>
      <c r="J14" s="563"/>
      <c r="K14" s="615"/>
      <c r="L14" s="129"/>
      <c r="M14" s="129"/>
    </row>
    <row r="15" spans="1:13" s="72" customFormat="1" ht="14.25" customHeight="1">
      <c r="A15" s="108" t="s">
        <v>200</v>
      </c>
      <c r="B15" s="110" t="s">
        <v>428</v>
      </c>
      <c r="C15" s="563"/>
      <c r="D15" s="129"/>
      <c r="E15" s="129"/>
      <c r="F15" s="129"/>
      <c r="G15" s="563"/>
      <c r="H15" s="129"/>
      <c r="I15" s="129"/>
      <c r="J15" s="563"/>
      <c r="K15" s="615"/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64"/>
      <c r="D16" s="130"/>
      <c r="E16" s="130"/>
      <c r="F16" s="130"/>
      <c r="G16" s="564"/>
      <c r="H16" s="130"/>
      <c r="I16" s="130"/>
      <c r="J16" s="564"/>
      <c r="K16" s="616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63"/>
      <c r="D17" s="129"/>
      <c r="E17" s="129"/>
      <c r="F17" s="129"/>
      <c r="G17" s="563"/>
      <c r="H17" s="129"/>
      <c r="I17" s="129"/>
      <c r="J17" s="563"/>
      <c r="K17" s="615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65"/>
      <c r="D18" s="131"/>
      <c r="E18" s="131"/>
      <c r="F18" s="131"/>
      <c r="G18" s="565"/>
      <c r="H18" s="131"/>
      <c r="I18" s="131"/>
      <c r="J18" s="565"/>
      <c r="K18" s="617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65"/>
      <c r="D19" s="131"/>
      <c r="E19" s="131"/>
      <c r="F19" s="131"/>
      <c r="G19" s="565"/>
      <c r="H19" s="131"/>
      <c r="I19" s="131"/>
      <c r="J19" s="565"/>
      <c r="K19" s="617"/>
      <c r="L19" s="131"/>
      <c r="M19" s="131"/>
    </row>
    <row r="20" spans="1:13" s="72" customFormat="1" ht="14.25" customHeight="1" thickBot="1">
      <c r="A20" s="111" t="s">
        <v>24</v>
      </c>
      <c r="B20" s="112" t="s">
        <v>429</v>
      </c>
      <c r="C20" s="515">
        <f>SUM(C9:C19)</f>
        <v>60</v>
      </c>
      <c r="D20" s="132">
        <f>SUM(D9:D19)</f>
        <v>60</v>
      </c>
      <c r="E20" s="132">
        <f>SUM(E9:E19)</f>
        <v>0</v>
      </c>
      <c r="F20" s="132">
        <f>SUM(F9:F19)</f>
        <v>0</v>
      </c>
      <c r="G20" s="515">
        <f>SUM(G9:G19)</f>
        <v>47</v>
      </c>
      <c r="H20" s="132">
        <f aca="true" t="shared" si="0" ref="H20:M20">SUM(H9:H19)</f>
        <v>0</v>
      </c>
      <c r="I20" s="132">
        <f t="shared" si="0"/>
        <v>0</v>
      </c>
      <c r="J20" s="515">
        <f>SUM(J9:J19)</f>
        <v>47</v>
      </c>
      <c r="K20" s="618">
        <f>SUM(K9:K19)</f>
        <v>47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469</v>
      </c>
      <c r="C21" s="566"/>
      <c r="D21" s="85"/>
      <c r="E21" s="85"/>
      <c r="F21" s="85"/>
      <c r="G21" s="566"/>
      <c r="H21" s="85"/>
      <c r="I21" s="85"/>
      <c r="J21" s="566"/>
      <c r="K21" s="619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62"/>
      <c r="D22" s="128"/>
      <c r="E22" s="128"/>
      <c r="F22" s="128"/>
      <c r="G22" s="562"/>
      <c r="H22" s="128"/>
      <c r="I22" s="128"/>
      <c r="J22" s="562"/>
      <c r="K22" s="614"/>
      <c r="L22" s="128"/>
      <c r="M22" s="128"/>
    </row>
    <row r="23" spans="1:13" s="49" customFormat="1" ht="14.25" customHeight="1">
      <c r="A23" s="108" t="s">
        <v>29</v>
      </c>
      <c r="B23" s="109" t="s">
        <v>430</v>
      </c>
      <c r="C23" s="563"/>
      <c r="D23" s="129"/>
      <c r="E23" s="129"/>
      <c r="F23" s="129"/>
      <c r="G23" s="563"/>
      <c r="H23" s="129"/>
      <c r="I23" s="129"/>
      <c r="J23" s="563"/>
      <c r="K23" s="615"/>
      <c r="L23" s="129"/>
      <c r="M23" s="129"/>
    </row>
    <row r="24" spans="1:13" s="49" customFormat="1" ht="14.25" customHeight="1">
      <c r="A24" s="108" t="s">
        <v>31</v>
      </c>
      <c r="B24" s="109" t="s">
        <v>431</v>
      </c>
      <c r="C24" s="563">
        <v>35517</v>
      </c>
      <c r="D24" s="129">
        <v>35517</v>
      </c>
      <c r="E24" s="129"/>
      <c r="F24" s="129"/>
      <c r="G24" s="563">
        <v>8988</v>
      </c>
      <c r="H24" s="129"/>
      <c r="I24" s="129"/>
      <c r="J24" s="563">
        <v>8988</v>
      </c>
      <c r="K24" s="615">
        <v>8988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456</v>
      </c>
      <c r="C25" s="563"/>
      <c r="D25" s="129"/>
      <c r="E25" s="129"/>
      <c r="F25" s="129"/>
      <c r="G25" s="563"/>
      <c r="H25" s="129"/>
      <c r="I25" s="129"/>
      <c r="J25" s="563"/>
      <c r="K25" s="615"/>
      <c r="L25" s="129"/>
      <c r="M25" s="129"/>
    </row>
    <row r="26" spans="1:13" s="72" customFormat="1" ht="14.25" customHeight="1" thickBot="1">
      <c r="A26" s="111" t="s">
        <v>39</v>
      </c>
      <c r="B26" s="112" t="s">
        <v>433</v>
      </c>
      <c r="C26" s="515">
        <f>SUM(C22:C24)</f>
        <v>35517</v>
      </c>
      <c r="D26" s="132">
        <f>SUM(D22:D24)</f>
        <v>35517</v>
      </c>
      <c r="E26" s="132">
        <f>SUM(E22:E24)</f>
        <v>0</v>
      </c>
      <c r="F26" s="132">
        <f>SUM(F22:F24)</f>
        <v>0</v>
      </c>
      <c r="G26" s="515">
        <f>SUM(G22:G24)</f>
        <v>8988</v>
      </c>
      <c r="H26" s="132">
        <f aca="true" t="shared" si="1" ref="H26:M26">SUM(H22:H24)</f>
        <v>0</v>
      </c>
      <c r="I26" s="132">
        <f t="shared" si="1"/>
        <v>0</v>
      </c>
      <c r="J26" s="515">
        <f>SUM(J22:J24)</f>
        <v>8988</v>
      </c>
      <c r="K26" s="618">
        <f>SUM(K22:K24)</f>
        <v>8988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296</v>
      </c>
      <c r="C27" s="567"/>
      <c r="D27" s="133"/>
      <c r="E27" s="133"/>
      <c r="F27" s="133"/>
      <c r="G27" s="567"/>
      <c r="H27" s="133"/>
      <c r="I27" s="133"/>
      <c r="J27" s="567"/>
      <c r="K27" s="620"/>
      <c r="L27" s="133"/>
      <c r="M27" s="133"/>
    </row>
    <row r="28" spans="1:13" ht="14.25" customHeight="1" thickBot="1">
      <c r="A28" s="113"/>
      <c r="B28" s="114" t="s">
        <v>342</v>
      </c>
      <c r="C28" s="566"/>
      <c r="D28" s="85"/>
      <c r="E28" s="85"/>
      <c r="F28" s="85"/>
      <c r="G28" s="566"/>
      <c r="H28" s="85"/>
      <c r="I28" s="85"/>
      <c r="J28" s="566"/>
      <c r="K28" s="619"/>
      <c r="L28" s="85"/>
      <c r="M28" s="85"/>
    </row>
    <row r="29" spans="1:13" s="49" customFormat="1" ht="14.25" customHeight="1">
      <c r="A29" s="106" t="s">
        <v>57</v>
      </c>
      <c r="B29" s="107" t="s">
        <v>430</v>
      </c>
      <c r="C29" s="562"/>
      <c r="D29" s="128"/>
      <c r="E29" s="128"/>
      <c r="F29" s="128"/>
      <c r="G29" s="562"/>
      <c r="H29" s="128"/>
      <c r="I29" s="128"/>
      <c r="J29" s="562"/>
      <c r="K29" s="614"/>
      <c r="L29" s="128"/>
      <c r="M29" s="128"/>
    </row>
    <row r="30" spans="1:13" s="49" customFormat="1" ht="14.25" customHeight="1">
      <c r="A30" s="106" t="s">
        <v>65</v>
      </c>
      <c r="B30" s="109" t="s">
        <v>434</v>
      </c>
      <c r="C30" s="564"/>
      <c r="D30" s="130"/>
      <c r="E30" s="130"/>
      <c r="F30" s="130"/>
      <c r="G30" s="564"/>
      <c r="H30" s="130"/>
      <c r="I30" s="130"/>
      <c r="J30" s="564"/>
      <c r="K30" s="616"/>
      <c r="L30" s="130"/>
      <c r="M30" s="130"/>
    </row>
    <row r="31" spans="1:13" s="49" customFormat="1" ht="14.25" customHeight="1" thickBot="1">
      <c r="A31" s="108" t="s">
        <v>67</v>
      </c>
      <c r="B31" s="115" t="s">
        <v>457</v>
      </c>
      <c r="C31" s="568"/>
      <c r="D31" s="134"/>
      <c r="E31" s="134"/>
      <c r="F31" s="134"/>
      <c r="G31" s="568"/>
      <c r="H31" s="134"/>
      <c r="I31" s="134"/>
      <c r="J31" s="568"/>
      <c r="K31" s="621"/>
      <c r="L31" s="134"/>
      <c r="M31" s="134"/>
    </row>
    <row r="32" spans="1:13" s="49" customFormat="1" ht="14.25" customHeight="1" thickBot="1">
      <c r="A32" s="111" t="s">
        <v>71</v>
      </c>
      <c r="B32" s="114" t="s">
        <v>458</v>
      </c>
      <c r="C32" s="515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15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15">
        <f>+J29+J30</f>
        <v>0</v>
      </c>
      <c r="K32" s="618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345</v>
      </c>
      <c r="C33" s="566"/>
      <c r="D33" s="85"/>
      <c r="E33" s="85"/>
      <c r="F33" s="85"/>
      <c r="G33" s="566"/>
      <c r="H33" s="85"/>
      <c r="I33" s="85"/>
      <c r="J33" s="566"/>
      <c r="K33" s="619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62"/>
      <c r="D34" s="128"/>
      <c r="E34" s="128"/>
      <c r="F34" s="128"/>
      <c r="G34" s="562"/>
      <c r="H34" s="128"/>
      <c r="I34" s="128"/>
      <c r="J34" s="562"/>
      <c r="K34" s="614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64"/>
      <c r="D35" s="130"/>
      <c r="E35" s="130"/>
      <c r="F35" s="130"/>
      <c r="G35" s="564"/>
      <c r="H35" s="130"/>
      <c r="I35" s="130"/>
      <c r="J35" s="564"/>
      <c r="K35" s="616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8"/>
      <c r="D36" s="134"/>
      <c r="E36" s="134"/>
      <c r="F36" s="134"/>
      <c r="G36" s="568"/>
      <c r="H36" s="134"/>
      <c r="I36" s="134"/>
      <c r="J36" s="568"/>
      <c r="K36" s="621"/>
      <c r="L36" s="134"/>
      <c r="M36" s="134"/>
    </row>
    <row r="37" spans="1:13" s="49" customFormat="1" ht="14.25" customHeight="1" thickBot="1">
      <c r="A37" s="111" t="s">
        <v>96</v>
      </c>
      <c r="B37" s="114" t="s">
        <v>437</v>
      </c>
      <c r="C37" s="515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15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15">
        <f>+J34+J35+J36</f>
        <v>0</v>
      </c>
      <c r="K37" s="618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298</v>
      </c>
      <c r="C38" s="567"/>
      <c r="D38" s="133"/>
      <c r="E38" s="133"/>
      <c r="F38" s="133"/>
      <c r="G38" s="567"/>
      <c r="H38" s="133"/>
      <c r="I38" s="133"/>
      <c r="J38" s="567"/>
      <c r="K38" s="620"/>
      <c r="L38" s="133"/>
      <c r="M38" s="133"/>
    </row>
    <row r="39" spans="1:13" s="72" customFormat="1" ht="14.25" customHeight="1" thickBot="1">
      <c r="A39" s="111" t="s">
        <v>120</v>
      </c>
      <c r="B39" s="114" t="s">
        <v>438</v>
      </c>
      <c r="C39" s="569"/>
      <c r="D39" s="135"/>
      <c r="E39" s="135"/>
      <c r="F39" s="135"/>
      <c r="G39" s="569"/>
      <c r="H39" s="135"/>
      <c r="I39" s="135"/>
      <c r="J39" s="569"/>
      <c r="K39" s="622"/>
      <c r="L39" s="135"/>
      <c r="M39" s="135"/>
    </row>
    <row r="40" spans="1:13" s="72" customFormat="1" ht="14.25" customHeight="1" thickBot="1">
      <c r="A40" s="111" t="s">
        <v>131</v>
      </c>
      <c r="B40" s="114" t="s">
        <v>459</v>
      </c>
      <c r="C40" s="534">
        <f>+C20+C26+C27+C32+C37+C38+C39</f>
        <v>35577</v>
      </c>
      <c r="D40" s="63">
        <f>+D20+D26+D27+D32+D37+D38+D39</f>
        <v>35577</v>
      </c>
      <c r="E40" s="63">
        <f>+E20+E26+E27+E32+E37+E38+E39</f>
        <v>0</v>
      </c>
      <c r="F40" s="63">
        <f>+F20+F26+F27+F32+F37+F38+F39</f>
        <v>0</v>
      </c>
      <c r="G40" s="534">
        <f>+G20+G26+G27+G32+G37+G38+G39</f>
        <v>9035</v>
      </c>
      <c r="H40" s="63">
        <f aca="true" t="shared" si="4" ref="H40:M40">+H20+H26+H27+H32+H37+H38+H39</f>
        <v>0</v>
      </c>
      <c r="I40" s="63">
        <f t="shared" si="4"/>
        <v>0</v>
      </c>
      <c r="J40" s="534">
        <f>+J20+J26+J27+J32+J37+J38+J39</f>
        <v>9035</v>
      </c>
      <c r="K40" s="623">
        <f>+K20+K26+K27+K32+K37+K38+K39</f>
        <v>9035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440</v>
      </c>
      <c r="C41" s="566"/>
      <c r="D41" s="85"/>
      <c r="E41" s="85"/>
      <c r="F41" s="85"/>
      <c r="G41" s="566"/>
      <c r="H41" s="85"/>
      <c r="I41" s="85"/>
      <c r="J41" s="566"/>
      <c r="K41" s="619"/>
      <c r="L41" s="85"/>
      <c r="M41" s="85"/>
    </row>
    <row r="42" spans="1:13" s="72" customFormat="1" ht="14.25" customHeight="1">
      <c r="A42" s="106" t="s">
        <v>441</v>
      </c>
      <c r="B42" s="107" t="s">
        <v>353</v>
      </c>
      <c r="C42" s="562"/>
      <c r="D42" s="128"/>
      <c r="E42" s="128"/>
      <c r="F42" s="128"/>
      <c r="G42" s="562">
        <v>709</v>
      </c>
      <c r="H42" s="128"/>
      <c r="I42" s="128"/>
      <c r="J42" s="562">
        <v>709</v>
      </c>
      <c r="K42" s="614">
        <v>709</v>
      </c>
      <c r="L42" s="128"/>
      <c r="M42" s="128"/>
    </row>
    <row r="43" spans="1:13" s="72" customFormat="1" ht="14.25" customHeight="1">
      <c r="A43" s="106" t="s">
        <v>442</v>
      </c>
      <c r="B43" s="109" t="s">
        <v>443</v>
      </c>
      <c r="C43" s="564"/>
      <c r="D43" s="130"/>
      <c r="E43" s="130"/>
      <c r="F43" s="130"/>
      <c r="G43" s="564"/>
      <c r="H43" s="130"/>
      <c r="I43" s="130"/>
      <c r="J43" s="564"/>
      <c r="K43" s="616"/>
      <c r="L43" s="130"/>
      <c r="M43" s="130"/>
    </row>
    <row r="44" spans="1:13" s="49" customFormat="1" ht="14.25" customHeight="1" thickBot="1">
      <c r="A44" s="108" t="s">
        <v>444</v>
      </c>
      <c r="B44" s="115" t="s">
        <v>445</v>
      </c>
      <c r="C44" s="568">
        <v>8686</v>
      </c>
      <c r="D44" s="134">
        <v>8686</v>
      </c>
      <c r="E44" s="134"/>
      <c r="F44" s="134"/>
      <c r="G44" s="568">
        <v>12405</v>
      </c>
      <c r="H44" s="134"/>
      <c r="I44" s="134"/>
      <c r="J44" s="568">
        <v>12405</v>
      </c>
      <c r="K44" s="621">
        <v>12405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446</v>
      </c>
      <c r="C45" s="534">
        <f>+C42+C43+C44</f>
        <v>8686</v>
      </c>
      <c r="D45" s="63">
        <f>+D42+D43+D44</f>
        <v>8686</v>
      </c>
      <c r="E45" s="63">
        <f>+E42+E43+E44</f>
        <v>0</v>
      </c>
      <c r="F45" s="63">
        <f>+F42+F43+F44</f>
        <v>0</v>
      </c>
      <c r="G45" s="534">
        <f>+G42+G43+G44</f>
        <v>13114</v>
      </c>
      <c r="H45" s="63">
        <f aca="true" t="shared" si="5" ref="H45:M45">+H42+H43+H44</f>
        <v>0</v>
      </c>
      <c r="I45" s="63">
        <f t="shared" si="5"/>
        <v>0</v>
      </c>
      <c r="J45" s="534">
        <f>+J42+J43+J44</f>
        <v>13114</v>
      </c>
      <c r="K45" s="623">
        <f>+K42+K43+K44</f>
        <v>13114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447</v>
      </c>
      <c r="C46" s="534">
        <f>+C40+C45</f>
        <v>44263</v>
      </c>
      <c r="D46" s="63">
        <f>+D40+D45</f>
        <v>44263</v>
      </c>
      <c r="E46" s="63">
        <f>+E40+E45</f>
        <v>0</v>
      </c>
      <c r="F46" s="63">
        <f>+F40+F45</f>
        <v>0</v>
      </c>
      <c r="G46" s="534">
        <f>+G40+G45</f>
        <v>22149</v>
      </c>
      <c r="H46" s="63">
        <f aca="true" t="shared" si="6" ref="H46:M46">+H40+H45</f>
        <v>0</v>
      </c>
      <c r="I46" s="63">
        <f t="shared" si="6"/>
        <v>0</v>
      </c>
      <c r="J46" s="534">
        <f>+J40+J45</f>
        <v>22149</v>
      </c>
      <c r="K46" s="623">
        <f>+K40+K45</f>
        <v>22149</v>
      </c>
      <c r="L46" s="63">
        <f t="shared" si="6"/>
        <v>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8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8"/>
    </row>
    <row r="49" spans="1:13" s="6" customFormat="1" ht="26.25" customHeight="1" thickBot="1">
      <c r="A49" s="663" t="s">
        <v>1</v>
      </c>
      <c r="B49" s="665" t="s">
        <v>392</v>
      </c>
      <c r="C49" s="663" t="s">
        <v>485</v>
      </c>
      <c r="D49" s="668" t="s">
        <v>486</v>
      </c>
      <c r="E49" s="668"/>
      <c r="F49" s="669"/>
      <c r="G49" s="671" t="s">
        <v>499</v>
      </c>
      <c r="H49" s="709" t="s">
        <v>481</v>
      </c>
      <c r="I49" s="678"/>
      <c r="J49" s="679" t="s">
        <v>498</v>
      </c>
      <c r="K49" s="675" t="s">
        <v>491</v>
      </c>
      <c r="L49" s="675"/>
      <c r="M49" s="676"/>
    </row>
    <row r="50" spans="1:13" ht="39" thickBot="1">
      <c r="A50" s="667"/>
      <c r="B50" s="730"/>
      <c r="C50" s="667"/>
      <c r="D50" s="95" t="s">
        <v>3</v>
      </c>
      <c r="E50" s="118" t="s">
        <v>4</v>
      </c>
      <c r="F50" s="97" t="s">
        <v>5</v>
      </c>
      <c r="G50" s="672"/>
      <c r="H50" s="94" t="s">
        <v>480</v>
      </c>
      <c r="I50" s="94" t="s">
        <v>337</v>
      </c>
      <c r="J50" s="710"/>
      <c r="K50" s="611" t="s">
        <v>3</v>
      </c>
      <c r="L50" s="96" t="s">
        <v>4</v>
      </c>
      <c r="M50" s="97" t="s">
        <v>5</v>
      </c>
    </row>
    <row r="51" spans="1:13" s="9" customFormat="1" ht="15.7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7" t="s">
        <v>372</v>
      </c>
      <c r="H51" s="357" t="s">
        <v>477</v>
      </c>
      <c r="I51" s="357" t="s">
        <v>478</v>
      </c>
      <c r="J51" s="357" t="s">
        <v>479</v>
      </c>
      <c r="K51" s="612" t="s">
        <v>482</v>
      </c>
      <c r="L51" s="609" t="s">
        <v>483</v>
      </c>
      <c r="M51" s="187" t="s">
        <v>484</v>
      </c>
    </row>
    <row r="52" spans="1:13" s="9" customFormat="1" ht="16.5" customHeight="1" thickBot="1">
      <c r="A52" s="718" t="s">
        <v>291</v>
      </c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20"/>
    </row>
    <row r="53" spans="1:13" ht="14.25" customHeight="1" thickBot="1">
      <c r="A53" s="66"/>
      <c r="B53" s="120" t="s">
        <v>461</v>
      </c>
      <c r="C53" s="561"/>
      <c r="D53" s="127"/>
      <c r="E53" s="127"/>
      <c r="F53" s="127"/>
      <c r="G53" s="561"/>
      <c r="H53" s="127"/>
      <c r="I53" s="127"/>
      <c r="J53" s="561"/>
      <c r="K53" s="613"/>
      <c r="L53" s="127"/>
      <c r="M53" s="127"/>
    </row>
    <row r="54" spans="1:13" ht="14.25" customHeight="1">
      <c r="A54" s="71" t="s">
        <v>14</v>
      </c>
      <c r="B54" s="429" t="s">
        <v>192</v>
      </c>
      <c r="C54" s="562">
        <v>15941</v>
      </c>
      <c r="D54" s="128">
        <v>15941</v>
      </c>
      <c r="E54" s="128"/>
      <c r="F54" s="128"/>
      <c r="G54" s="562">
        <v>11585</v>
      </c>
      <c r="H54" s="128"/>
      <c r="I54" s="128"/>
      <c r="J54" s="562">
        <v>11585</v>
      </c>
      <c r="K54" s="614">
        <v>11585</v>
      </c>
      <c r="L54" s="128"/>
      <c r="M54" s="128"/>
    </row>
    <row r="55" spans="1:13" ht="14.25" customHeight="1">
      <c r="A55" s="73" t="s">
        <v>16</v>
      </c>
      <c r="B55" s="430" t="s">
        <v>193</v>
      </c>
      <c r="C55" s="563">
        <v>4198</v>
      </c>
      <c r="D55" s="129">
        <v>4198</v>
      </c>
      <c r="E55" s="129"/>
      <c r="F55" s="129"/>
      <c r="G55" s="563">
        <v>3253</v>
      </c>
      <c r="H55" s="129"/>
      <c r="I55" s="129"/>
      <c r="J55" s="563">
        <v>3253</v>
      </c>
      <c r="K55" s="615">
        <v>3253</v>
      </c>
      <c r="L55" s="129"/>
      <c r="M55" s="129"/>
    </row>
    <row r="56" spans="1:13" ht="14.25" customHeight="1">
      <c r="A56" s="73" t="s">
        <v>18</v>
      </c>
      <c r="B56" s="430" t="s">
        <v>194</v>
      </c>
      <c r="C56" s="563">
        <v>23040</v>
      </c>
      <c r="D56" s="129">
        <v>23040</v>
      </c>
      <c r="E56" s="129"/>
      <c r="F56" s="129"/>
      <c r="G56" s="563">
        <v>7311</v>
      </c>
      <c r="H56" s="129"/>
      <c r="I56" s="129"/>
      <c r="J56" s="563">
        <v>7311</v>
      </c>
      <c r="K56" s="615">
        <v>7311</v>
      </c>
      <c r="L56" s="129"/>
      <c r="M56" s="129"/>
    </row>
    <row r="57" spans="1:13" ht="14.25" customHeight="1">
      <c r="A57" s="73" t="s">
        <v>20</v>
      </c>
      <c r="B57" s="430" t="s">
        <v>195</v>
      </c>
      <c r="C57" s="563"/>
      <c r="D57" s="129"/>
      <c r="E57" s="129"/>
      <c r="F57" s="129"/>
      <c r="G57" s="563"/>
      <c r="H57" s="129"/>
      <c r="I57" s="129"/>
      <c r="J57" s="563"/>
      <c r="K57" s="615"/>
      <c r="L57" s="129"/>
      <c r="M57" s="129"/>
    </row>
    <row r="58" spans="1:13" ht="14.25" customHeight="1" thickBot="1">
      <c r="A58" s="73" t="s">
        <v>22</v>
      </c>
      <c r="B58" s="430" t="s">
        <v>197</v>
      </c>
      <c r="C58" s="563"/>
      <c r="D58" s="129"/>
      <c r="E58" s="129"/>
      <c r="F58" s="129"/>
      <c r="G58" s="563"/>
      <c r="H58" s="129"/>
      <c r="I58" s="129"/>
      <c r="J58" s="563"/>
      <c r="K58" s="615"/>
      <c r="L58" s="129"/>
      <c r="M58" s="129"/>
    </row>
    <row r="59" spans="1:13" s="78" customFormat="1" ht="14.25" customHeight="1" thickBot="1">
      <c r="A59" s="79" t="s">
        <v>24</v>
      </c>
      <c r="B59" s="122" t="s">
        <v>449</v>
      </c>
      <c r="C59" s="571">
        <f>SUM(C54:C58)</f>
        <v>43179</v>
      </c>
      <c r="D59" s="136">
        <f>SUM(D54:D58)</f>
        <v>43179</v>
      </c>
      <c r="E59" s="136">
        <f>SUM(E54:E58)</f>
        <v>0</v>
      </c>
      <c r="F59" s="136">
        <f>SUM(F54:F58)</f>
        <v>0</v>
      </c>
      <c r="G59" s="571">
        <f>SUM(G54:G58)</f>
        <v>22149</v>
      </c>
      <c r="H59" s="136">
        <f aca="true" t="shared" si="7" ref="H59:M59">SUM(H54:H58)</f>
        <v>0</v>
      </c>
      <c r="I59" s="136">
        <f t="shared" si="7"/>
        <v>0</v>
      </c>
      <c r="J59" s="571">
        <f>SUM(J54:J58)</f>
        <v>22149</v>
      </c>
      <c r="K59" s="625">
        <f>SUM(K54:K58)</f>
        <v>22149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58"/>
      <c r="B60" s="114" t="s">
        <v>462</v>
      </c>
      <c r="C60" s="566"/>
      <c r="D60" s="85"/>
      <c r="E60" s="85"/>
      <c r="F60" s="85"/>
      <c r="G60" s="566"/>
      <c r="H60" s="85"/>
      <c r="I60" s="85"/>
      <c r="J60" s="566"/>
      <c r="K60" s="619"/>
      <c r="L60" s="85"/>
      <c r="M60" s="85"/>
    </row>
    <row r="61" spans="1:13" s="78" customFormat="1" ht="14.25" customHeight="1">
      <c r="A61" s="71" t="s">
        <v>27</v>
      </c>
      <c r="B61" s="429" t="s">
        <v>230</v>
      </c>
      <c r="C61" s="562">
        <v>1084</v>
      </c>
      <c r="D61" s="128">
        <v>1084</v>
      </c>
      <c r="E61" s="128"/>
      <c r="F61" s="128"/>
      <c r="G61" s="562"/>
      <c r="H61" s="128"/>
      <c r="I61" s="128"/>
      <c r="J61" s="562"/>
      <c r="K61" s="614"/>
      <c r="L61" s="128"/>
      <c r="M61" s="128"/>
    </row>
    <row r="62" spans="1:13" ht="14.25" customHeight="1">
      <c r="A62" s="73" t="s">
        <v>29</v>
      </c>
      <c r="B62" s="430" t="s">
        <v>232</v>
      </c>
      <c r="C62" s="563"/>
      <c r="D62" s="129"/>
      <c r="E62" s="129"/>
      <c r="F62" s="129"/>
      <c r="G62" s="563"/>
      <c r="H62" s="129"/>
      <c r="I62" s="129"/>
      <c r="J62" s="563"/>
      <c r="K62" s="615"/>
      <c r="L62" s="129"/>
      <c r="M62" s="129"/>
    </row>
    <row r="63" spans="1:13" ht="14.25" customHeight="1">
      <c r="A63" s="73" t="s">
        <v>31</v>
      </c>
      <c r="B63" s="430" t="s">
        <v>451</v>
      </c>
      <c r="C63" s="563"/>
      <c r="D63" s="129"/>
      <c r="E63" s="129"/>
      <c r="F63" s="129"/>
      <c r="G63" s="563"/>
      <c r="H63" s="129"/>
      <c r="I63" s="129"/>
      <c r="J63" s="563"/>
      <c r="K63" s="615"/>
      <c r="L63" s="129"/>
      <c r="M63" s="129"/>
    </row>
    <row r="64" spans="1:13" ht="14.25" customHeight="1" thickBot="1">
      <c r="A64" s="73" t="s">
        <v>33</v>
      </c>
      <c r="B64" s="430" t="s">
        <v>463</v>
      </c>
      <c r="C64" s="563"/>
      <c r="D64" s="129"/>
      <c r="E64" s="129"/>
      <c r="F64" s="129"/>
      <c r="G64" s="563"/>
      <c r="H64" s="129"/>
      <c r="I64" s="129"/>
      <c r="J64" s="563"/>
      <c r="K64" s="615"/>
      <c r="L64" s="129"/>
      <c r="M64" s="129"/>
    </row>
    <row r="65" spans="1:13" ht="14.25" customHeight="1" thickBot="1">
      <c r="A65" s="38" t="s">
        <v>39</v>
      </c>
      <c r="B65" s="114" t="s">
        <v>464</v>
      </c>
      <c r="C65" s="515">
        <f>SUM(C61:C63)</f>
        <v>1084</v>
      </c>
      <c r="D65" s="132">
        <f>SUM(D61:D63)</f>
        <v>1084</v>
      </c>
      <c r="E65" s="132">
        <f>SUM(E61:E63)</f>
        <v>0</v>
      </c>
      <c r="F65" s="132">
        <f>SUM(F61:F63)</f>
        <v>0</v>
      </c>
      <c r="G65" s="515">
        <f>SUM(G61:G63)</f>
        <v>0</v>
      </c>
      <c r="H65" s="132">
        <f aca="true" t="shared" si="8" ref="H65:M65">SUM(H61:H63)</f>
        <v>0</v>
      </c>
      <c r="I65" s="132">
        <f t="shared" si="8"/>
        <v>0</v>
      </c>
      <c r="J65" s="515">
        <f>SUM(J61:J63)</f>
        <v>0</v>
      </c>
      <c r="K65" s="618">
        <f>SUM(K61:K63)</f>
        <v>0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38" t="s">
        <v>54</v>
      </c>
      <c r="B66" s="114" t="s">
        <v>453</v>
      </c>
      <c r="C66" s="567"/>
      <c r="D66" s="133"/>
      <c r="E66" s="133"/>
      <c r="F66" s="133"/>
      <c r="G66" s="567"/>
      <c r="H66" s="133"/>
      <c r="I66" s="133"/>
      <c r="J66" s="567"/>
      <c r="K66" s="620"/>
      <c r="L66" s="133"/>
      <c r="M66" s="133"/>
    </row>
    <row r="67" spans="1:13" ht="14.25" customHeight="1" thickBot="1">
      <c r="A67" s="38" t="s">
        <v>71</v>
      </c>
      <c r="B67" s="112" t="s">
        <v>454</v>
      </c>
      <c r="C67" s="515">
        <f>+C59+C65+C66</f>
        <v>44263</v>
      </c>
      <c r="D67" s="132">
        <f>+D59+D65+D66</f>
        <v>44263</v>
      </c>
      <c r="E67" s="132">
        <f>+E59+E65+E66</f>
        <v>0</v>
      </c>
      <c r="F67" s="132">
        <f>+F59+F65+F66</f>
        <v>0</v>
      </c>
      <c r="G67" s="515">
        <f>+G59+G65+G66</f>
        <v>22149</v>
      </c>
      <c r="H67" s="132">
        <f aca="true" t="shared" si="9" ref="H67:M67">+H59+H65+H66</f>
        <v>0</v>
      </c>
      <c r="I67" s="132">
        <f t="shared" si="9"/>
        <v>0</v>
      </c>
      <c r="J67" s="515">
        <f>+J59+J65+J66</f>
        <v>22149</v>
      </c>
      <c r="K67" s="618">
        <f>+K59+K65+K66</f>
        <v>22149</v>
      </c>
      <c r="L67" s="132">
        <f t="shared" si="9"/>
        <v>0</v>
      </c>
      <c r="M67" s="132">
        <f t="shared" si="9"/>
        <v>0</v>
      </c>
    </row>
    <row r="68" spans="2:13" ht="14.25" customHeight="1" thickBot="1">
      <c r="B68" s="431"/>
      <c r="C68" s="50"/>
      <c r="D68" s="50"/>
      <c r="E68" s="50"/>
      <c r="F68" s="50"/>
      <c r="G68" s="50"/>
      <c r="H68" s="50"/>
      <c r="I68" s="50"/>
      <c r="J68" s="50"/>
      <c r="K68" s="629"/>
      <c r="L68" s="50"/>
      <c r="M68" s="50"/>
    </row>
    <row r="69" spans="1:13" ht="14.25" customHeight="1" thickBot="1">
      <c r="A69" s="67" t="s">
        <v>425</v>
      </c>
      <c r="B69" s="126"/>
      <c r="C69" s="596">
        <v>7.25</v>
      </c>
      <c r="D69" s="428">
        <v>7.25</v>
      </c>
      <c r="E69" s="137"/>
      <c r="F69" s="137"/>
      <c r="G69" s="596"/>
      <c r="H69" s="137"/>
      <c r="I69" s="642"/>
      <c r="J69" s="596"/>
      <c r="K69" s="642"/>
      <c r="L69" s="137"/>
      <c r="M69" s="137"/>
    </row>
    <row r="70" spans="1:13" ht="14.25" customHeight="1" thickBot="1">
      <c r="A70" s="67" t="s">
        <v>426</v>
      </c>
      <c r="B70" s="126"/>
      <c r="C70" s="550"/>
      <c r="D70" s="137"/>
      <c r="E70" s="137"/>
      <c r="F70" s="137"/>
      <c r="G70" s="550"/>
      <c r="H70" s="137"/>
      <c r="I70" s="137"/>
      <c r="J70" s="550"/>
      <c r="K70" s="630"/>
      <c r="L70" s="137"/>
      <c r="M70" s="137"/>
    </row>
  </sheetData>
  <sheetProtection selectLockedCells="1" selectUnlockedCells="1"/>
  <mergeCells count="21">
    <mergeCell ref="B49:B50"/>
    <mergeCell ref="A49:A50"/>
    <mergeCell ref="B3:M3"/>
    <mergeCell ref="A1:D1"/>
    <mergeCell ref="A7:M7"/>
    <mergeCell ref="C4:C5"/>
    <mergeCell ref="J49:J50"/>
    <mergeCell ref="G4:G5"/>
    <mergeCell ref="C49:C50"/>
    <mergeCell ref="B2:M2"/>
    <mergeCell ref="K49:M49"/>
    <mergeCell ref="D4:F4"/>
    <mergeCell ref="G49:G50"/>
    <mergeCell ref="A52:M52"/>
    <mergeCell ref="H4:I4"/>
    <mergeCell ref="J4:J5"/>
    <mergeCell ref="K4:M4"/>
    <mergeCell ref="H49:I49"/>
    <mergeCell ref="D49:F49"/>
    <mergeCell ref="A4:A5"/>
    <mergeCell ref="B4:B5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43">
      <selection activeCell="R63" sqref="R63"/>
    </sheetView>
  </sheetViews>
  <sheetFormatPr defaultColWidth="9.00390625" defaultRowHeight="12.75"/>
  <cols>
    <col min="1" max="1" width="10.625" style="48" customWidth="1"/>
    <col min="2" max="2" width="75.875" style="49" customWidth="1"/>
    <col min="3" max="3" width="13.625" style="49" customWidth="1"/>
    <col min="4" max="4" width="13.125" style="49" customWidth="1"/>
    <col min="5" max="5" width="11.00390625" style="49" customWidth="1"/>
    <col min="6" max="6" width="16.50390625" style="49" customWidth="1"/>
    <col min="7" max="7" width="11.875" style="8" customWidth="1"/>
    <col min="8" max="8" width="12.375" style="8" customWidth="1"/>
    <col min="9" max="9" width="12.00390625" style="8" customWidth="1"/>
    <col min="10" max="10" width="11.875" style="8" customWidth="1"/>
    <col min="11" max="11" width="11.50390625" style="599" customWidth="1"/>
    <col min="12" max="12" width="11.875" style="8" customWidth="1"/>
    <col min="13" max="13" width="15.875" style="8" customWidth="1"/>
    <col min="14" max="16384" width="9.375" style="8" customWidth="1"/>
  </cols>
  <sheetData>
    <row r="1" spans="1:13" s="70" customFormat="1" ht="21" customHeight="1" thickBot="1">
      <c r="A1" s="729" t="str">
        <f>+CONCATENATE("9.3.4. melléklet a .../",2016,". (…...) önkormányzati rendelethez")</f>
        <v>9.3.4. melléklet a .../2016. (…...) önkormányzati rendelethez</v>
      </c>
      <c r="B1" s="729"/>
      <c r="C1" s="729"/>
      <c r="D1" s="729"/>
      <c r="E1" s="31"/>
      <c r="K1" s="610"/>
      <c r="M1" s="4" t="s">
        <v>0</v>
      </c>
    </row>
    <row r="2" spans="1:13" s="56" customFormat="1" ht="40.5" customHeight="1" thickBot="1">
      <c r="A2" s="93" t="s">
        <v>388</v>
      </c>
      <c r="B2" s="721" t="s">
        <v>470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41.25" customHeight="1" thickBot="1">
      <c r="A3" s="93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20.25" customHeight="1" thickBot="1">
      <c r="A4" s="695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95"/>
      <c r="B5" s="695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611" t="s">
        <v>3</v>
      </c>
      <c r="L5" s="96" t="s">
        <v>4</v>
      </c>
      <c r="M5" s="97" t="s">
        <v>5</v>
      </c>
    </row>
    <row r="6" spans="1:13" s="9" customFormat="1" ht="1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612" t="s">
        <v>482</v>
      </c>
      <c r="L6" s="609" t="s">
        <v>483</v>
      </c>
      <c r="M6" s="187" t="s">
        <v>484</v>
      </c>
    </row>
    <row r="7" spans="1:13" s="9" customFormat="1" ht="15.75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05" t="s">
        <v>297</v>
      </c>
      <c r="C8" s="561"/>
      <c r="D8" s="127"/>
      <c r="E8" s="127"/>
      <c r="F8" s="127"/>
      <c r="G8" s="561"/>
      <c r="H8" s="127"/>
      <c r="I8" s="127"/>
      <c r="J8" s="561"/>
      <c r="K8" s="613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62"/>
      <c r="D9" s="128"/>
      <c r="E9" s="128"/>
      <c r="F9" s="128"/>
      <c r="G9" s="562"/>
      <c r="H9" s="128"/>
      <c r="I9" s="128"/>
      <c r="J9" s="562"/>
      <c r="K9" s="614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63">
        <v>306</v>
      </c>
      <c r="D10" s="129">
        <v>306</v>
      </c>
      <c r="E10" s="129"/>
      <c r="F10" s="129"/>
      <c r="G10" s="563">
        <v>157</v>
      </c>
      <c r="H10" s="129"/>
      <c r="I10" s="129"/>
      <c r="J10" s="563">
        <v>157</v>
      </c>
      <c r="K10" s="615">
        <v>157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63"/>
      <c r="D11" s="129"/>
      <c r="E11" s="129"/>
      <c r="F11" s="129"/>
      <c r="G11" s="563"/>
      <c r="H11" s="129"/>
      <c r="I11" s="129"/>
      <c r="J11" s="563"/>
      <c r="K11" s="615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63"/>
      <c r="D12" s="129"/>
      <c r="E12" s="129"/>
      <c r="F12" s="129"/>
      <c r="G12" s="563"/>
      <c r="H12" s="129"/>
      <c r="I12" s="129"/>
      <c r="J12" s="563"/>
      <c r="K12" s="615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63"/>
      <c r="D13" s="129"/>
      <c r="E13" s="129"/>
      <c r="F13" s="129"/>
      <c r="G13" s="563"/>
      <c r="H13" s="129"/>
      <c r="I13" s="129"/>
      <c r="J13" s="563"/>
      <c r="K13" s="615"/>
      <c r="L13" s="129"/>
      <c r="M13" s="129"/>
    </row>
    <row r="14" spans="1:13" s="72" customFormat="1" ht="14.25" customHeight="1">
      <c r="A14" s="108" t="s">
        <v>198</v>
      </c>
      <c r="B14" s="109" t="s">
        <v>427</v>
      </c>
      <c r="C14" s="563">
        <v>29</v>
      </c>
      <c r="D14" s="129">
        <v>29</v>
      </c>
      <c r="E14" s="129"/>
      <c r="F14" s="129"/>
      <c r="G14" s="563">
        <v>9</v>
      </c>
      <c r="H14" s="129"/>
      <c r="I14" s="129"/>
      <c r="J14" s="563">
        <v>9</v>
      </c>
      <c r="K14" s="615">
        <v>9</v>
      </c>
      <c r="L14" s="129"/>
      <c r="M14" s="129"/>
    </row>
    <row r="15" spans="1:13" s="72" customFormat="1" ht="14.25" customHeight="1">
      <c r="A15" s="108" t="s">
        <v>200</v>
      </c>
      <c r="B15" s="110" t="s">
        <v>428</v>
      </c>
      <c r="C15" s="563">
        <v>29</v>
      </c>
      <c r="D15" s="129">
        <v>29</v>
      </c>
      <c r="E15" s="129"/>
      <c r="F15" s="129"/>
      <c r="G15" s="563">
        <v>12</v>
      </c>
      <c r="H15" s="129"/>
      <c r="I15" s="129"/>
      <c r="J15" s="563">
        <v>12</v>
      </c>
      <c r="K15" s="615">
        <v>12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64"/>
      <c r="D16" s="130"/>
      <c r="E16" s="130"/>
      <c r="F16" s="130"/>
      <c r="G16" s="564"/>
      <c r="H16" s="130"/>
      <c r="I16" s="130"/>
      <c r="J16" s="564"/>
      <c r="K16" s="616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63"/>
      <c r="D17" s="129"/>
      <c r="E17" s="129"/>
      <c r="F17" s="129"/>
      <c r="G17" s="563"/>
      <c r="H17" s="129"/>
      <c r="I17" s="129"/>
      <c r="J17" s="563"/>
      <c r="K17" s="615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65"/>
      <c r="D18" s="131"/>
      <c r="E18" s="131"/>
      <c r="F18" s="131"/>
      <c r="G18" s="565"/>
      <c r="H18" s="131"/>
      <c r="I18" s="131"/>
      <c r="J18" s="565"/>
      <c r="K18" s="617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65"/>
      <c r="D19" s="131"/>
      <c r="E19" s="131"/>
      <c r="F19" s="131"/>
      <c r="G19" s="565"/>
      <c r="H19" s="131"/>
      <c r="I19" s="131"/>
      <c r="J19" s="565"/>
      <c r="K19" s="617"/>
      <c r="L19" s="131"/>
      <c r="M19" s="131"/>
    </row>
    <row r="20" spans="1:13" s="72" customFormat="1" ht="14.25" customHeight="1" thickBot="1">
      <c r="A20" s="111" t="s">
        <v>24</v>
      </c>
      <c r="B20" s="112" t="s">
        <v>429</v>
      </c>
      <c r="C20" s="515">
        <f>SUM(C9:C19)</f>
        <v>364</v>
      </c>
      <c r="D20" s="132">
        <f>SUM(D9:D19)</f>
        <v>364</v>
      </c>
      <c r="E20" s="132">
        <f>SUM(E9:E19)</f>
        <v>0</v>
      </c>
      <c r="F20" s="132">
        <f>SUM(F9:F19)</f>
        <v>0</v>
      </c>
      <c r="G20" s="515">
        <f>SUM(G9:G19)</f>
        <v>178</v>
      </c>
      <c r="H20" s="132">
        <f aca="true" t="shared" si="0" ref="H20:M20">SUM(H9:H19)</f>
        <v>0</v>
      </c>
      <c r="I20" s="132">
        <f t="shared" si="0"/>
        <v>0</v>
      </c>
      <c r="J20" s="515">
        <f>SUM(J9:J19)</f>
        <v>178</v>
      </c>
      <c r="K20" s="618">
        <f>SUM(K9:K19)</f>
        <v>178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66"/>
      <c r="D21" s="85"/>
      <c r="E21" s="85"/>
      <c r="F21" s="85"/>
      <c r="G21" s="566"/>
      <c r="H21" s="85"/>
      <c r="I21" s="85"/>
      <c r="J21" s="566"/>
      <c r="K21" s="619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62"/>
      <c r="D22" s="128"/>
      <c r="E22" s="128"/>
      <c r="F22" s="128"/>
      <c r="G22" s="562"/>
      <c r="H22" s="128"/>
      <c r="I22" s="128"/>
      <c r="J22" s="562"/>
      <c r="K22" s="614"/>
      <c r="L22" s="128"/>
      <c r="M22" s="128"/>
    </row>
    <row r="23" spans="1:13" s="49" customFormat="1" ht="14.25" customHeight="1">
      <c r="A23" s="108" t="s">
        <v>29</v>
      </c>
      <c r="B23" s="109" t="s">
        <v>430</v>
      </c>
      <c r="C23" s="563"/>
      <c r="D23" s="129"/>
      <c r="E23" s="129"/>
      <c r="F23" s="129"/>
      <c r="G23" s="563"/>
      <c r="H23" s="129"/>
      <c r="I23" s="129"/>
      <c r="J23" s="563"/>
      <c r="K23" s="615"/>
      <c r="L23" s="129"/>
      <c r="M23" s="129"/>
    </row>
    <row r="24" spans="1:13" s="49" customFormat="1" ht="14.25" customHeight="1">
      <c r="A24" s="108" t="s">
        <v>31</v>
      </c>
      <c r="B24" s="109" t="s">
        <v>431</v>
      </c>
      <c r="C24" s="563">
        <v>16663</v>
      </c>
      <c r="D24" s="129">
        <v>16663</v>
      </c>
      <c r="E24" s="129"/>
      <c r="F24" s="129"/>
      <c r="G24" s="563">
        <v>8212</v>
      </c>
      <c r="H24" s="129"/>
      <c r="I24" s="129"/>
      <c r="J24" s="563">
        <v>8212</v>
      </c>
      <c r="K24" s="615">
        <v>8212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456</v>
      </c>
      <c r="C25" s="563"/>
      <c r="D25" s="129"/>
      <c r="E25" s="129"/>
      <c r="F25" s="129"/>
      <c r="G25" s="563"/>
      <c r="H25" s="129"/>
      <c r="I25" s="129"/>
      <c r="J25" s="563"/>
      <c r="K25" s="615"/>
      <c r="L25" s="129"/>
      <c r="M25" s="129"/>
    </row>
    <row r="26" spans="1:13" s="72" customFormat="1" ht="14.25" customHeight="1" thickBot="1">
      <c r="A26" s="111" t="s">
        <v>39</v>
      </c>
      <c r="B26" s="112" t="s">
        <v>433</v>
      </c>
      <c r="C26" s="515">
        <f>SUM(C22:C24)</f>
        <v>16663</v>
      </c>
      <c r="D26" s="132">
        <f>SUM(D22:D24)</f>
        <v>16663</v>
      </c>
      <c r="E26" s="132">
        <f>SUM(E22:E24)</f>
        <v>0</v>
      </c>
      <c r="F26" s="132">
        <f>SUM(F22:F24)</f>
        <v>0</v>
      </c>
      <c r="G26" s="515">
        <f>SUM(G22:G24)</f>
        <v>8212</v>
      </c>
      <c r="H26" s="132">
        <f aca="true" t="shared" si="1" ref="H26:M26">SUM(H22:H24)</f>
        <v>0</v>
      </c>
      <c r="I26" s="132">
        <f t="shared" si="1"/>
        <v>0</v>
      </c>
      <c r="J26" s="515">
        <f>SUM(J22:J24)</f>
        <v>8212</v>
      </c>
      <c r="K26" s="618">
        <f>SUM(K22:K24)</f>
        <v>8212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296</v>
      </c>
      <c r="C27" s="567"/>
      <c r="D27" s="133"/>
      <c r="E27" s="133"/>
      <c r="F27" s="133"/>
      <c r="G27" s="567"/>
      <c r="H27" s="133"/>
      <c r="I27" s="133"/>
      <c r="J27" s="567"/>
      <c r="K27" s="620"/>
      <c r="L27" s="133"/>
      <c r="M27" s="133"/>
    </row>
    <row r="28" spans="1:13" ht="14.25" customHeight="1" thickBot="1">
      <c r="A28" s="113"/>
      <c r="B28" s="114" t="s">
        <v>342</v>
      </c>
      <c r="C28" s="566"/>
      <c r="D28" s="85"/>
      <c r="E28" s="85"/>
      <c r="F28" s="85"/>
      <c r="G28" s="566"/>
      <c r="H28" s="85"/>
      <c r="I28" s="85"/>
      <c r="J28" s="566"/>
      <c r="K28" s="619"/>
      <c r="L28" s="85"/>
      <c r="M28" s="85"/>
    </row>
    <row r="29" spans="1:13" s="49" customFormat="1" ht="14.25" customHeight="1">
      <c r="A29" s="106" t="s">
        <v>57</v>
      </c>
      <c r="B29" s="107" t="s">
        <v>430</v>
      </c>
      <c r="C29" s="562"/>
      <c r="D29" s="128"/>
      <c r="E29" s="128"/>
      <c r="F29" s="128"/>
      <c r="G29" s="562"/>
      <c r="H29" s="128"/>
      <c r="I29" s="128"/>
      <c r="J29" s="562"/>
      <c r="K29" s="614"/>
      <c r="L29" s="128"/>
      <c r="M29" s="128"/>
    </row>
    <row r="30" spans="1:13" s="49" customFormat="1" ht="14.25" customHeight="1">
      <c r="A30" s="106" t="s">
        <v>65</v>
      </c>
      <c r="B30" s="109" t="s">
        <v>434</v>
      </c>
      <c r="C30" s="564"/>
      <c r="D30" s="130"/>
      <c r="E30" s="130"/>
      <c r="F30" s="130"/>
      <c r="G30" s="564"/>
      <c r="H30" s="130"/>
      <c r="I30" s="130"/>
      <c r="J30" s="564"/>
      <c r="K30" s="616"/>
      <c r="L30" s="130"/>
      <c r="M30" s="130"/>
    </row>
    <row r="31" spans="1:13" s="49" customFormat="1" ht="14.25" customHeight="1" thickBot="1">
      <c r="A31" s="108" t="s">
        <v>67</v>
      </c>
      <c r="B31" s="115" t="s">
        <v>457</v>
      </c>
      <c r="C31" s="568"/>
      <c r="D31" s="134"/>
      <c r="E31" s="134"/>
      <c r="F31" s="134"/>
      <c r="G31" s="568"/>
      <c r="H31" s="134"/>
      <c r="I31" s="134"/>
      <c r="J31" s="568"/>
      <c r="K31" s="621"/>
      <c r="L31" s="134"/>
      <c r="M31" s="134"/>
    </row>
    <row r="32" spans="1:13" s="49" customFormat="1" ht="14.25" customHeight="1" thickBot="1">
      <c r="A32" s="111" t="s">
        <v>71</v>
      </c>
      <c r="B32" s="114" t="s">
        <v>458</v>
      </c>
      <c r="C32" s="515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15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15">
        <f>+J29+J30</f>
        <v>0</v>
      </c>
      <c r="K32" s="618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98</v>
      </c>
      <c r="C33" s="566"/>
      <c r="D33" s="85"/>
      <c r="E33" s="85"/>
      <c r="F33" s="85"/>
      <c r="G33" s="566"/>
      <c r="H33" s="85"/>
      <c r="I33" s="85"/>
      <c r="J33" s="566"/>
      <c r="K33" s="619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62"/>
      <c r="D34" s="128"/>
      <c r="E34" s="128"/>
      <c r="F34" s="128"/>
      <c r="G34" s="562"/>
      <c r="H34" s="128"/>
      <c r="I34" s="128"/>
      <c r="J34" s="562"/>
      <c r="K34" s="614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64"/>
      <c r="D35" s="130"/>
      <c r="E35" s="130"/>
      <c r="F35" s="130"/>
      <c r="G35" s="564"/>
      <c r="H35" s="130"/>
      <c r="I35" s="130"/>
      <c r="J35" s="564"/>
      <c r="K35" s="616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8"/>
      <c r="D36" s="134"/>
      <c r="E36" s="134"/>
      <c r="F36" s="134"/>
      <c r="G36" s="568"/>
      <c r="H36" s="134"/>
      <c r="I36" s="134"/>
      <c r="J36" s="568"/>
      <c r="K36" s="621"/>
      <c r="L36" s="134"/>
      <c r="M36" s="134"/>
    </row>
    <row r="37" spans="1:13" s="49" customFormat="1" ht="14.25" customHeight="1" thickBot="1">
      <c r="A37" s="111" t="s">
        <v>96</v>
      </c>
      <c r="B37" s="114" t="s">
        <v>437</v>
      </c>
      <c r="C37" s="515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15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15">
        <f>+J34+J35+J36</f>
        <v>0</v>
      </c>
      <c r="K37" s="618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298</v>
      </c>
      <c r="C38" s="567"/>
      <c r="D38" s="133"/>
      <c r="E38" s="133"/>
      <c r="F38" s="133"/>
      <c r="G38" s="567"/>
      <c r="H38" s="133"/>
      <c r="I38" s="133"/>
      <c r="J38" s="567"/>
      <c r="K38" s="620"/>
      <c r="L38" s="133"/>
      <c r="M38" s="133"/>
    </row>
    <row r="39" spans="1:13" s="72" customFormat="1" ht="14.25" customHeight="1" thickBot="1">
      <c r="A39" s="111" t="s">
        <v>120</v>
      </c>
      <c r="B39" s="114" t="s">
        <v>438</v>
      </c>
      <c r="C39" s="569"/>
      <c r="D39" s="135"/>
      <c r="E39" s="135"/>
      <c r="F39" s="135"/>
      <c r="G39" s="569"/>
      <c r="H39" s="135"/>
      <c r="I39" s="135"/>
      <c r="J39" s="569"/>
      <c r="K39" s="622"/>
      <c r="L39" s="135"/>
      <c r="M39" s="135"/>
    </row>
    <row r="40" spans="1:13" s="72" customFormat="1" ht="14.25" customHeight="1" thickBot="1">
      <c r="A40" s="111" t="s">
        <v>131</v>
      </c>
      <c r="B40" s="114" t="s">
        <v>459</v>
      </c>
      <c r="C40" s="534">
        <f>+C20+C26+C27+C32+C37+C38+C39</f>
        <v>17027</v>
      </c>
      <c r="D40" s="63">
        <f>+D20+D26+D27+D32+D37+D38+D39</f>
        <v>17027</v>
      </c>
      <c r="E40" s="63">
        <f>+E20+E26+E27+E32+E37+E38+E39</f>
        <v>0</v>
      </c>
      <c r="F40" s="63">
        <f>+F20+F26+F27+F32+F37+F38+F39</f>
        <v>0</v>
      </c>
      <c r="G40" s="534">
        <f>+G20+G26+G27+G32+G37+G38+G39</f>
        <v>8390</v>
      </c>
      <c r="H40" s="63">
        <f aca="true" t="shared" si="4" ref="H40:M40">+H20+H26+H27+H32+H37+H38+H39</f>
        <v>0</v>
      </c>
      <c r="I40" s="63">
        <f t="shared" si="4"/>
        <v>0</v>
      </c>
      <c r="J40" s="534">
        <f>+J20+J26+J27+J32+J37+J38+J39</f>
        <v>8390</v>
      </c>
      <c r="K40" s="623">
        <f>+K20+K26+K27+K32+K37+K38+K39</f>
        <v>8390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440</v>
      </c>
      <c r="C41" s="566"/>
      <c r="D41" s="85"/>
      <c r="E41" s="85"/>
      <c r="F41" s="85"/>
      <c r="G41" s="566"/>
      <c r="H41" s="85"/>
      <c r="I41" s="85"/>
      <c r="J41" s="566"/>
      <c r="K41" s="619"/>
      <c r="L41" s="85"/>
      <c r="M41" s="85"/>
    </row>
    <row r="42" spans="1:13" s="72" customFormat="1" ht="14.25" customHeight="1">
      <c r="A42" s="106" t="s">
        <v>441</v>
      </c>
      <c r="B42" s="107" t="s">
        <v>353</v>
      </c>
      <c r="C42" s="562"/>
      <c r="D42" s="128"/>
      <c r="E42" s="128"/>
      <c r="F42" s="128"/>
      <c r="G42" s="562"/>
      <c r="H42" s="128"/>
      <c r="I42" s="128"/>
      <c r="J42" s="562"/>
      <c r="K42" s="614"/>
      <c r="L42" s="128"/>
      <c r="M42" s="128"/>
    </row>
    <row r="43" spans="1:13" s="72" customFormat="1" ht="14.25" customHeight="1">
      <c r="A43" s="106" t="s">
        <v>442</v>
      </c>
      <c r="B43" s="109" t="s">
        <v>443</v>
      </c>
      <c r="C43" s="564"/>
      <c r="D43" s="130"/>
      <c r="E43" s="130"/>
      <c r="F43" s="130"/>
      <c r="G43" s="564"/>
      <c r="H43" s="130"/>
      <c r="I43" s="130"/>
      <c r="J43" s="564"/>
      <c r="K43" s="616"/>
      <c r="L43" s="130"/>
      <c r="M43" s="130"/>
    </row>
    <row r="44" spans="1:13" s="49" customFormat="1" ht="14.25" customHeight="1" thickBot="1">
      <c r="A44" s="108" t="s">
        <v>444</v>
      </c>
      <c r="B44" s="115" t="s">
        <v>445</v>
      </c>
      <c r="C44" s="568">
        <v>877</v>
      </c>
      <c r="D44" s="134">
        <v>877</v>
      </c>
      <c r="E44" s="134"/>
      <c r="F44" s="134"/>
      <c r="G44" s="568">
        <v>1989</v>
      </c>
      <c r="H44" s="134"/>
      <c r="I44" s="134"/>
      <c r="J44" s="568">
        <v>1989</v>
      </c>
      <c r="K44" s="621">
        <v>1989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446</v>
      </c>
      <c r="C45" s="534">
        <f>+C42+C43+C44</f>
        <v>877</v>
      </c>
      <c r="D45" s="63">
        <f>+D42+D43+D44</f>
        <v>877</v>
      </c>
      <c r="E45" s="63">
        <f>+E42+E43+E44</f>
        <v>0</v>
      </c>
      <c r="F45" s="63">
        <f>+F42+F43+F44</f>
        <v>0</v>
      </c>
      <c r="G45" s="534">
        <f>+G42+G43+G44</f>
        <v>1989</v>
      </c>
      <c r="H45" s="63">
        <f aca="true" t="shared" si="5" ref="H45:M45">+H42+H43+H44</f>
        <v>0</v>
      </c>
      <c r="I45" s="63">
        <f t="shared" si="5"/>
        <v>0</v>
      </c>
      <c r="J45" s="534">
        <f>+J42+J43+J44</f>
        <v>1989</v>
      </c>
      <c r="K45" s="623">
        <f>+K42+K43+K44</f>
        <v>1989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447</v>
      </c>
      <c r="C46" s="534">
        <f>+C40+C45</f>
        <v>17904</v>
      </c>
      <c r="D46" s="63">
        <f>+D40+D45</f>
        <v>17904</v>
      </c>
      <c r="E46" s="63">
        <f>+E40+E45</f>
        <v>0</v>
      </c>
      <c r="F46" s="63">
        <f>+F40+F45</f>
        <v>0</v>
      </c>
      <c r="G46" s="534">
        <f>+G40+G45</f>
        <v>10379</v>
      </c>
      <c r="H46" s="63">
        <f aca="true" t="shared" si="6" ref="H46:M46">+H40+H45</f>
        <v>0</v>
      </c>
      <c r="I46" s="63">
        <f t="shared" si="6"/>
        <v>0</v>
      </c>
      <c r="J46" s="534">
        <f>+J40+J45</f>
        <v>10379</v>
      </c>
      <c r="K46" s="623">
        <f>+K40+K45</f>
        <v>10379</v>
      </c>
      <c r="L46" s="63">
        <f t="shared" si="6"/>
        <v>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8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8"/>
    </row>
    <row r="49" spans="1:13" s="6" customFormat="1" ht="24" customHeight="1" thickBot="1">
      <c r="A49" s="663" t="s">
        <v>1</v>
      </c>
      <c r="B49" s="665" t="s">
        <v>392</v>
      </c>
      <c r="C49" s="663" t="s">
        <v>485</v>
      </c>
      <c r="D49" s="668" t="s">
        <v>486</v>
      </c>
      <c r="E49" s="668"/>
      <c r="F49" s="669"/>
      <c r="G49" s="671" t="s">
        <v>499</v>
      </c>
      <c r="H49" s="709" t="s">
        <v>481</v>
      </c>
      <c r="I49" s="678"/>
      <c r="J49" s="679" t="s">
        <v>498</v>
      </c>
      <c r="K49" s="675" t="s">
        <v>491</v>
      </c>
      <c r="L49" s="675"/>
      <c r="M49" s="676"/>
    </row>
    <row r="50" spans="1:13" ht="39" thickBot="1">
      <c r="A50" s="667"/>
      <c r="B50" s="730"/>
      <c r="C50" s="667"/>
      <c r="D50" s="95" t="s">
        <v>3</v>
      </c>
      <c r="E50" s="118" t="s">
        <v>4</v>
      </c>
      <c r="F50" s="97" t="s">
        <v>5</v>
      </c>
      <c r="G50" s="672"/>
      <c r="H50" s="94" t="s">
        <v>480</v>
      </c>
      <c r="I50" s="94" t="s">
        <v>337</v>
      </c>
      <c r="J50" s="710"/>
      <c r="K50" s="611" t="s">
        <v>3</v>
      </c>
      <c r="L50" s="96" t="s">
        <v>4</v>
      </c>
      <c r="M50" s="97" t="s">
        <v>5</v>
      </c>
    </row>
    <row r="51" spans="1:13" s="9" customFormat="1" ht="15.7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7" t="s">
        <v>372</v>
      </c>
      <c r="H51" s="357" t="s">
        <v>477</v>
      </c>
      <c r="I51" s="357" t="s">
        <v>478</v>
      </c>
      <c r="J51" s="357" t="s">
        <v>479</v>
      </c>
      <c r="K51" s="612" t="s">
        <v>482</v>
      </c>
      <c r="L51" s="609" t="s">
        <v>483</v>
      </c>
      <c r="M51" s="187" t="s">
        <v>484</v>
      </c>
    </row>
    <row r="52" spans="1:13" s="9" customFormat="1" ht="16.5" customHeight="1" thickBot="1">
      <c r="A52" s="718" t="s">
        <v>291</v>
      </c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20"/>
    </row>
    <row r="53" spans="1:13" ht="14.25" customHeight="1" thickBot="1">
      <c r="A53" s="104"/>
      <c r="B53" s="120" t="s">
        <v>448</v>
      </c>
      <c r="C53" s="561"/>
      <c r="D53" s="127"/>
      <c r="E53" s="127"/>
      <c r="F53" s="127"/>
      <c r="G53" s="127"/>
      <c r="H53" s="127"/>
      <c r="I53" s="127"/>
      <c r="J53" s="127"/>
      <c r="K53" s="613"/>
      <c r="L53" s="127"/>
      <c r="M53" s="127"/>
    </row>
    <row r="54" spans="1:13" ht="14.25" customHeight="1">
      <c r="A54" s="106" t="s">
        <v>14</v>
      </c>
      <c r="B54" s="107" t="s">
        <v>192</v>
      </c>
      <c r="C54" s="562">
        <v>12782</v>
      </c>
      <c r="D54" s="128">
        <v>12782</v>
      </c>
      <c r="E54" s="128"/>
      <c r="F54" s="128"/>
      <c r="G54" s="562">
        <v>7498</v>
      </c>
      <c r="H54" s="128"/>
      <c r="I54" s="128"/>
      <c r="J54" s="562">
        <v>7498</v>
      </c>
      <c r="K54" s="614">
        <v>7498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63">
        <v>3356</v>
      </c>
      <c r="D55" s="129">
        <v>3356</v>
      </c>
      <c r="E55" s="129"/>
      <c r="F55" s="129"/>
      <c r="G55" s="563">
        <v>2091</v>
      </c>
      <c r="H55" s="129"/>
      <c r="I55" s="129"/>
      <c r="J55" s="563">
        <v>2091</v>
      </c>
      <c r="K55" s="615">
        <v>2091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63">
        <v>1766</v>
      </c>
      <c r="D56" s="129">
        <v>1766</v>
      </c>
      <c r="E56" s="129"/>
      <c r="F56" s="129"/>
      <c r="G56" s="563">
        <v>786</v>
      </c>
      <c r="H56" s="129"/>
      <c r="I56" s="129"/>
      <c r="J56" s="563">
        <v>786</v>
      </c>
      <c r="K56" s="615">
        <v>786</v>
      </c>
      <c r="L56" s="129"/>
      <c r="M56" s="129"/>
    </row>
    <row r="57" spans="1:13" ht="14.25" customHeight="1">
      <c r="A57" s="108" t="s">
        <v>20</v>
      </c>
      <c r="B57" s="109" t="s">
        <v>195</v>
      </c>
      <c r="C57" s="563"/>
      <c r="D57" s="129"/>
      <c r="E57" s="129"/>
      <c r="F57" s="129"/>
      <c r="G57" s="563"/>
      <c r="H57" s="129"/>
      <c r="I57" s="129"/>
      <c r="J57" s="563"/>
      <c r="K57" s="615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63"/>
      <c r="D58" s="129"/>
      <c r="E58" s="129"/>
      <c r="F58" s="129"/>
      <c r="G58" s="563"/>
      <c r="H58" s="129"/>
      <c r="I58" s="129"/>
      <c r="J58" s="563"/>
      <c r="K58" s="615"/>
      <c r="L58" s="129"/>
      <c r="M58" s="129"/>
    </row>
    <row r="59" spans="1:13" s="78" customFormat="1" ht="14.25" customHeight="1" thickBot="1">
      <c r="A59" s="121" t="s">
        <v>24</v>
      </c>
      <c r="B59" s="122" t="s">
        <v>449</v>
      </c>
      <c r="C59" s="571">
        <f>SUM(C54:C58)</f>
        <v>17904</v>
      </c>
      <c r="D59" s="136">
        <f>SUM(D54:D58)</f>
        <v>17904</v>
      </c>
      <c r="E59" s="136">
        <f>SUM(E54:E58)</f>
        <v>0</v>
      </c>
      <c r="F59" s="136">
        <f>SUM(F54:F58)</f>
        <v>0</v>
      </c>
      <c r="G59" s="571">
        <f>SUM(G54:G58)</f>
        <v>10375</v>
      </c>
      <c r="H59" s="136">
        <f aca="true" t="shared" si="7" ref="H59:M59">SUM(H54:H58)</f>
        <v>0</v>
      </c>
      <c r="I59" s="136">
        <f t="shared" si="7"/>
        <v>0</v>
      </c>
      <c r="J59" s="571">
        <f>SUM(J54:J58)</f>
        <v>10375</v>
      </c>
      <c r="K59" s="625">
        <f>SUM(K54:K58)</f>
        <v>10375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113"/>
      <c r="B60" s="114" t="s">
        <v>450</v>
      </c>
      <c r="C60" s="566"/>
      <c r="D60" s="85"/>
      <c r="E60" s="85"/>
      <c r="F60" s="85"/>
      <c r="G60" s="566"/>
      <c r="H60" s="85"/>
      <c r="I60" s="85"/>
      <c r="J60" s="566"/>
      <c r="K60" s="619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62"/>
      <c r="D61" s="128"/>
      <c r="E61" s="128"/>
      <c r="F61" s="128"/>
      <c r="G61" s="562">
        <v>4</v>
      </c>
      <c r="H61" s="128"/>
      <c r="I61" s="128"/>
      <c r="J61" s="562">
        <v>4</v>
      </c>
      <c r="K61" s="614">
        <v>4</v>
      </c>
      <c r="L61" s="128"/>
      <c r="M61" s="128"/>
    </row>
    <row r="62" spans="1:13" ht="14.25" customHeight="1">
      <c r="A62" s="108" t="s">
        <v>29</v>
      </c>
      <c r="B62" s="109" t="s">
        <v>232</v>
      </c>
      <c r="C62" s="563"/>
      <c r="D62" s="129"/>
      <c r="E62" s="129"/>
      <c r="F62" s="129"/>
      <c r="G62" s="563"/>
      <c r="H62" s="129"/>
      <c r="I62" s="129"/>
      <c r="J62" s="563"/>
      <c r="K62" s="615"/>
      <c r="L62" s="129"/>
      <c r="M62" s="129"/>
    </row>
    <row r="63" spans="1:13" ht="14.25" customHeight="1">
      <c r="A63" s="108" t="s">
        <v>31</v>
      </c>
      <c r="B63" s="109" t="s">
        <v>451</v>
      </c>
      <c r="C63" s="563"/>
      <c r="D63" s="129"/>
      <c r="E63" s="129"/>
      <c r="F63" s="129"/>
      <c r="G63" s="563"/>
      <c r="H63" s="129"/>
      <c r="I63" s="129"/>
      <c r="J63" s="563"/>
      <c r="K63" s="615"/>
      <c r="L63" s="129"/>
      <c r="M63" s="129"/>
    </row>
    <row r="64" spans="1:13" ht="14.25" customHeight="1" thickBot="1">
      <c r="A64" s="108" t="s">
        <v>33</v>
      </c>
      <c r="B64" s="109" t="s">
        <v>463</v>
      </c>
      <c r="C64" s="563"/>
      <c r="D64" s="129"/>
      <c r="E64" s="129"/>
      <c r="F64" s="129"/>
      <c r="G64" s="563"/>
      <c r="H64" s="129"/>
      <c r="I64" s="129"/>
      <c r="J64" s="563"/>
      <c r="K64" s="615"/>
      <c r="L64" s="129"/>
      <c r="M64" s="129"/>
    </row>
    <row r="65" spans="1:13" ht="14.25" customHeight="1" thickBot="1">
      <c r="A65" s="111" t="s">
        <v>39</v>
      </c>
      <c r="B65" s="114" t="s">
        <v>464</v>
      </c>
      <c r="C65" s="515">
        <f>SUM(C61:C63)</f>
        <v>0</v>
      </c>
      <c r="D65" s="132">
        <f>SUM(D61:D63)</f>
        <v>0</v>
      </c>
      <c r="E65" s="132">
        <f>SUM(E61:E63)</f>
        <v>0</v>
      </c>
      <c r="F65" s="132">
        <f>SUM(F61:F63)</f>
        <v>0</v>
      </c>
      <c r="G65" s="515">
        <f>SUM(G61:G63)</f>
        <v>4</v>
      </c>
      <c r="H65" s="132">
        <f aca="true" t="shared" si="8" ref="H65:M65">SUM(H61:H63)</f>
        <v>0</v>
      </c>
      <c r="I65" s="132">
        <f t="shared" si="8"/>
        <v>0</v>
      </c>
      <c r="J65" s="515">
        <f>SUM(J61:J63)</f>
        <v>4</v>
      </c>
      <c r="K65" s="618">
        <f>SUM(K61:K63)</f>
        <v>4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453</v>
      </c>
      <c r="C66" s="567"/>
      <c r="D66" s="133"/>
      <c r="E66" s="133"/>
      <c r="F66" s="133"/>
      <c r="G66" s="567"/>
      <c r="H66" s="133"/>
      <c r="I66" s="133"/>
      <c r="J66" s="567"/>
      <c r="K66" s="620"/>
      <c r="L66" s="133"/>
      <c r="M66" s="133"/>
    </row>
    <row r="67" spans="1:13" ht="14.25" customHeight="1" thickBot="1">
      <c r="A67" s="111" t="s">
        <v>71</v>
      </c>
      <c r="B67" s="112" t="s">
        <v>454</v>
      </c>
      <c r="C67" s="515">
        <f>+C59+C65+C66</f>
        <v>17904</v>
      </c>
      <c r="D67" s="132">
        <f>+D59+D65+D66</f>
        <v>17904</v>
      </c>
      <c r="E67" s="132">
        <f>+E59+E65+E66</f>
        <v>0</v>
      </c>
      <c r="F67" s="132">
        <f>+F59+F65+F66</f>
        <v>0</v>
      </c>
      <c r="G67" s="515">
        <f>+G59+G65+G66</f>
        <v>10379</v>
      </c>
      <c r="H67" s="132">
        <f aca="true" t="shared" si="9" ref="H67:M67">+H59+H65+H66</f>
        <v>0</v>
      </c>
      <c r="I67" s="132">
        <f t="shared" si="9"/>
        <v>0</v>
      </c>
      <c r="J67" s="515">
        <f>+J59+J65+J66</f>
        <v>10379</v>
      </c>
      <c r="K67" s="618">
        <f>+K59+K65+K66</f>
        <v>10379</v>
      </c>
      <c r="L67" s="132">
        <f t="shared" si="9"/>
        <v>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629"/>
      <c r="L68" s="50"/>
      <c r="M68" s="50"/>
    </row>
    <row r="69" spans="1:13" ht="14.25" customHeight="1" thickBot="1">
      <c r="A69" s="125" t="s">
        <v>425</v>
      </c>
      <c r="B69" s="126"/>
      <c r="C69" s="596">
        <v>5.75</v>
      </c>
      <c r="D69" s="428">
        <v>5.75</v>
      </c>
      <c r="E69" s="428"/>
      <c r="F69" s="428"/>
      <c r="G69" s="596"/>
      <c r="H69" s="428"/>
      <c r="I69" s="642"/>
      <c r="J69" s="596"/>
      <c r="K69" s="642"/>
      <c r="L69" s="428"/>
      <c r="M69" s="428"/>
    </row>
    <row r="70" spans="1:13" ht="14.25" customHeight="1" thickBot="1">
      <c r="A70" s="125" t="s">
        <v>426</v>
      </c>
      <c r="B70" s="126"/>
      <c r="C70" s="550"/>
      <c r="D70" s="137"/>
      <c r="E70" s="137"/>
      <c r="F70" s="137"/>
      <c r="G70" s="550"/>
      <c r="H70" s="137"/>
      <c r="I70" s="137"/>
      <c r="J70" s="550"/>
      <c r="K70" s="630"/>
      <c r="L70" s="137"/>
      <c r="M70" s="137"/>
    </row>
  </sheetData>
  <sheetProtection selectLockedCells="1" selectUnlockedCells="1"/>
  <mergeCells count="21">
    <mergeCell ref="K4:M4"/>
    <mergeCell ref="H49:I49"/>
    <mergeCell ref="J49:J50"/>
    <mergeCell ref="A7:M7"/>
    <mergeCell ref="A49:A50"/>
    <mergeCell ref="A1:D1"/>
    <mergeCell ref="H4:I4"/>
    <mergeCell ref="J4:J5"/>
    <mergeCell ref="G4:G5"/>
    <mergeCell ref="B2:M2"/>
    <mergeCell ref="B3:M3"/>
    <mergeCell ref="B49:B50"/>
    <mergeCell ref="D4:F4"/>
    <mergeCell ref="A52:M52"/>
    <mergeCell ref="D49:F49"/>
    <mergeCell ref="A4:A5"/>
    <mergeCell ref="B4:B5"/>
    <mergeCell ref="C4:C5"/>
    <mergeCell ref="G49:G50"/>
    <mergeCell ref="C49:C50"/>
    <mergeCell ref="K49:M49"/>
  </mergeCells>
  <printOptions horizontalCentered="1"/>
  <pageMargins left="0.3937007874015748" right="0.2755905511811024" top="0.4330708661417323" bottom="0.33" header="0.5118110236220472" footer="0.24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43">
      <selection activeCell="K70" sqref="K70"/>
    </sheetView>
  </sheetViews>
  <sheetFormatPr defaultColWidth="9.00390625" defaultRowHeight="12.75"/>
  <cols>
    <col min="1" max="1" width="10.625" style="48" customWidth="1"/>
    <col min="2" max="2" width="76.375" style="49" customWidth="1"/>
    <col min="3" max="3" width="15.375" style="49" customWidth="1"/>
    <col min="4" max="4" width="15.00390625" style="49" customWidth="1"/>
    <col min="5" max="5" width="11.625" style="49" customWidth="1"/>
    <col min="6" max="6" width="16.875" style="49" customWidth="1"/>
    <col min="7" max="7" width="12.375" style="8" customWidth="1"/>
    <col min="8" max="8" width="11.875" style="8" customWidth="1"/>
    <col min="9" max="9" width="11.375" style="8" customWidth="1"/>
    <col min="10" max="10" width="12.375" style="8" customWidth="1"/>
    <col min="11" max="11" width="12.125" style="599" customWidth="1"/>
    <col min="12" max="12" width="12.625" style="8" customWidth="1"/>
    <col min="13" max="13" width="15.875" style="8" customWidth="1"/>
    <col min="14" max="16384" width="9.375" style="8" customWidth="1"/>
  </cols>
  <sheetData>
    <row r="1" spans="1:13" s="70" customFormat="1" ht="21" customHeight="1" thickBot="1">
      <c r="A1" s="729" t="str">
        <f>+CONCATENATE("9.3.5. melléklet a .../",2016,". (......) önkormányzati rendelethez")</f>
        <v>9.3.5. melléklet a .../2016. (......) önkormányzati rendelethez</v>
      </c>
      <c r="B1" s="729"/>
      <c r="C1" s="729"/>
      <c r="D1" s="729"/>
      <c r="E1" s="31"/>
      <c r="K1" s="610"/>
      <c r="M1" s="4" t="s">
        <v>0</v>
      </c>
    </row>
    <row r="2" spans="1:13" s="56" customFormat="1" ht="40.5" customHeight="1" thickBot="1">
      <c r="A2" s="93" t="s">
        <v>388</v>
      </c>
      <c r="B2" s="721" t="s">
        <v>471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44.25" customHeight="1" thickBot="1">
      <c r="A3" s="93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18.75" customHeight="1" thickBot="1">
      <c r="A4" s="695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95"/>
      <c r="B5" s="695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611" t="s">
        <v>3</v>
      </c>
      <c r="L5" s="96" t="s">
        <v>4</v>
      </c>
      <c r="M5" s="97" t="s">
        <v>5</v>
      </c>
    </row>
    <row r="6" spans="1:13" s="9" customFormat="1" ht="13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612" t="s">
        <v>482</v>
      </c>
      <c r="L6" s="609" t="s">
        <v>483</v>
      </c>
      <c r="M6" s="187" t="s">
        <v>484</v>
      </c>
    </row>
    <row r="7" spans="1:13" s="9" customFormat="1" ht="15.75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05" t="s">
        <v>297</v>
      </c>
      <c r="C8" s="561"/>
      <c r="D8" s="127"/>
      <c r="E8" s="127"/>
      <c r="F8" s="127"/>
      <c r="G8" s="561"/>
      <c r="H8" s="127"/>
      <c r="I8" s="127"/>
      <c r="J8" s="561"/>
      <c r="K8" s="613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62">
        <v>5717</v>
      </c>
      <c r="D9" s="128">
        <v>5717</v>
      </c>
      <c r="E9" s="128"/>
      <c r="F9" s="128"/>
      <c r="G9" s="562">
        <v>5717</v>
      </c>
      <c r="H9" s="128"/>
      <c r="I9" s="128"/>
      <c r="J9" s="562">
        <v>5717</v>
      </c>
      <c r="K9" s="614">
        <v>5717</v>
      </c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63"/>
      <c r="D10" s="129"/>
      <c r="E10" s="129"/>
      <c r="F10" s="129"/>
      <c r="G10" s="563"/>
      <c r="H10" s="129"/>
      <c r="I10" s="129"/>
      <c r="J10" s="563"/>
      <c r="K10" s="615"/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63"/>
      <c r="D11" s="129"/>
      <c r="E11" s="129"/>
      <c r="F11" s="129"/>
      <c r="G11" s="563"/>
      <c r="H11" s="129"/>
      <c r="I11" s="129"/>
      <c r="J11" s="563"/>
      <c r="K11" s="615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63"/>
      <c r="D12" s="129"/>
      <c r="E12" s="129"/>
      <c r="F12" s="129"/>
      <c r="G12" s="563"/>
      <c r="H12" s="129"/>
      <c r="I12" s="129"/>
      <c r="J12" s="563"/>
      <c r="K12" s="615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63">
        <v>1948</v>
      </c>
      <c r="D13" s="129">
        <v>1948</v>
      </c>
      <c r="E13" s="129"/>
      <c r="F13" s="129"/>
      <c r="G13" s="563">
        <v>1948</v>
      </c>
      <c r="H13" s="129"/>
      <c r="I13" s="129"/>
      <c r="J13" s="563">
        <v>1948</v>
      </c>
      <c r="K13" s="615">
        <v>1948</v>
      </c>
      <c r="L13" s="129"/>
      <c r="M13" s="129"/>
    </row>
    <row r="14" spans="1:13" s="72" customFormat="1" ht="14.25" customHeight="1">
      <c r="A14" s="108" t="s">
        <v>198</v>
      </c>
      <c r="B14" s="109" t="s">
        <v>427</v>
      </c>
      <c r="C14" s="563">
        <v>2070</v>
      </c>
      <c r="D14" s="129">
        <v>2070</v>
      </c>
      <c r="E14" s="129"/>
      <c r="F14" s="129"/>
      <c r="G14" s="563">
        <v>2070</v>
      </c>
      <c r="H14" s="129"/>
      <c r="I14" s="129"/>
      <c r="J14" s="563">
        <v>2070</v>
      </c>
      <c r="K14" s="615">
        <v>2070</v>
      </c>
      <c r="L14" s="129"/>
      <c r="M14" s="129"/>
    </row>
    <row r="15" spans="1:13" s="72" customFormat="1" ht="14.25" customHeight="1">
      <c r="A15" s="108" t="s">
        <v>200</v>
      </c>
      <c r="B15" s="110" t="s">
        <v>428</v>
      </c>
      <c r="C15" s="563">
        <v>1691</v>
      </c>
      <c r="D15" s="129">
        <v>1691</v>
      </c>
      <c r="E15" s="129"/>
      <c r="F15" s="129"/>
      <c r="G15" s="563">
        <v>1691</v>
      </c>
      <c r="H15" s="129"/>
      <c r="I15" s="129"/>
      <c r="J15" s="563">
        <v>1691</v>
      </c>
      <c r="K15" s="615">
        <v>1691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64"/>
      <c r="D16" s="130"/>
      <c r="E16" s="130"/>
      <c r="F16" s="130"/>
      <c r="G16" s="564"/>
      <c r="H16" s="130"/>
      <c r="I16" s="130"/>
      <c r="J16" s="564"/>
      <c r="K16" s="616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63"/>
      <c r="D17" s="129"/>
      <c r="E17" s="129"/>
      <c r="F17" s="129"/>
      <c r="G17" s="563"/>
      <c r="H17" s="129"/>
      <c r="I17" s="129"/>
      <c r="J17" s="563"/>
      <c r="K17" s="615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65"/>
      <c r="D18" s="131"/>
      <c r="E18" s="131"/>
      <c r="F18" s="131"/>
      <c r="G18" s="565"/>
      <c r="H18" s="131"/>
      <c r="I18" s="131"/>
      <c r="J18" s="565"/>
      <c r="K18" s="617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65"/>
      <c r="D19" s="131"/>
      <c r="E19" s="131"/>
      <c r="F19" s="131"/>
      <c r="G19" s="565"/>
      <c r="H19" s="131"/>
      <c r="I19" s="131"/>
      <c r="J19" s="565"/>
      <c r="K19" s="617"/>
      <c r="L19" s="131"/>
      <c r="M19" s="131"/>
    </row>
    <row r="20" spans="1:13" s="72" customFormat="1" ht="14.25" customHeight="1" thickBot="1">
      <c r="A20" s="111" t="s">
        <v>24</v>
      </c>
      <c r="B20" s="112" t="s">
        <v>429</v>
      </c>
      <c r="C20" s="515">
        <f>SUM(C9:C19)</f>
        <v>11426</v>
      </c>
      <c r="D20" s="132">
        <f>SUM(D9:D19)</f>
        <v>11426</v>
      </c>
      <c r="E20" s="132">
        <f>SUM(E9:E19)</f>
        <v>0</v>
      </c>
      <c r="F20" s="132">
        <f>SUM(F9:F19)</f>
        <v>0</v>
      </c>
      <c r="G20" s="515">
        <f>SUM(G9:G19)</f>
        <v>11426</v>
      </c>
      <c r="H20" s="132">
        <f aca="true" t="shared" si="0" ref="H20:M20">SUM(H9:H19)</f>
        <v>0</v>
      </c>
      <c r="I20" s="132">
        <f t="shared" si="0"/>
        <v>0</v>
      </c>
      <c r="J20" s="515">
        <f t="shared" si="0"/>
        <v>11426</v>
      </c>
      <c r="K20" s="618">
        <f>SUM(K9:K19)</f>
        <v>11426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66"/>
      <c r="D21" s="85"/>
      <c r="E21" s="85"/>
      <c r="F21" s="85"/>
      <c r="G21" s="566"/>
      <c r="H21" s="85"/>
      <c r="I21" s="85"/>
      <c r="J21" s="566"/>
      <c r="K21" s="619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62"/>
      <c r="D22" s="128"/>
      <c r="E22" s="128"/>
      <c r="F22" s="128"/>
      <c r="G22" s="562"/>
      <c r="H22" s="128"/>
      <c r="I22" s="128"/>
      <c r="J22" s="562"/>
      <c r="K22" s="614"/>
      <c r="L22" s="128"/>
      <c r="M22" s="128"/>
    </row>
    <row r="23" spans="1:13" s="49" customFormat="1" ht="14.25" customHeight="1">
      <c r="A23" s="108" t="s">
        <v>29</v>
      </c>
      <c r="B23" s="109" t="s">
        <v>430</v>
      </c>
      <c r="C23" s="563"/>
      <c r="D23" s="129"/>
      <c r="E23" s="129"/>
      <c r="F23" s="129"/>
      <c r="G23" s="563"/>
      <c r="H23" s="129"/>
      <c r="I23" s="129"/>
      <c r="J23" s="563"/>
      <c r="K23" s="615"/>
      <c r="L23" s="129"/>
      <c r="M23" s="129"/>
    </row>
    <row r="24" spans="1:13" s="49" customFormat="1" ht="14.25" customHeight="1">
      <c r="A24" s="108" t="s">
        <v>31</v>
      </c>
      <c r="B24" s="109" t="s">
        <v>431</v>
      </c>
      <c r="C24" s="563"/>
      <c r="D24" s="129"/>
      <c r="E24" s="129"/>
      <c r="F24" s="129"/>
      <c r="G24" s="563"/>
      <c r="H24" s="129">
        <v>4178</v>
      </c>
      <c r="I24" s="129"/>
      <c r="J24" s="563">
        <v>4178</v>
      </c>
      <c r="K24" s="615">
        <v>4178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456</v>
      </c>
      <c r="C25" s="563"/>
      <c r="D25" s="129"/>
      <c r="E25" s="129"/>
      <c r="F25" s="129"/>
      <c r="G25" s="563"/>
      <c r="H25" s="129"/>
      <c r="I25" s="129"/>
      <c r="J25" s="563"/>
      <c r="K25" s="615"/>
      <c r="L25" s="129"/>
      <c r="M25" s="129"/>
    </row>
    <row r="26" spans="1:13" s="72" customFormat="1" ht="14.25" customHeight="1" thickBot="1">
      <c r="A26" s="111" t="s">
        <v>39</v>
      </c>
      <c r="B26" s="112" t="s">
        <v>433</v>
      </c>
      <c r="C26" s="515">
        <f>SUM(C22:C24)</f>
        <v>0</v>
      </c>
      <c r="D26" s="132">
        <f>SUM(D22:D24)</f>
        <v>0</v>
      </c>
      <c r="E26" s="132">
        <f>SUM(E22:E24)</f>
        <v>0</v>
      </c>
      <c r="F26" s="132">
        <f>SUM(F22:F24)</f>
        <v>0</v>
      </c>
      <c r="G26" s="515">
        <f>SUM(G22:G24)</f>
        <v>0</v>
      </c>
      <c r="H26" s="132">
        <f aca="true" t="shared" si="1" ref="H26:M26">SUM(H22:H24)</f>
        <v>4178</v>
      </c>
      <c r="I26" s="132">
        <f t="shared" si="1"/>
        <v>0</v>
      </c>
      <c r="J26" s="515">
        <f t="shared" si="1"/>
        <v>4178</v>
      </c>
      <c r="K26" s="618">
        <f>SUM(K22:K24)</f>
        <v>4178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296</v>
      </c>
      <c r="C27" s="567"/>
      <c r="D27" s="133"/>
      <c r="E27" s="133"/>
      <c r="F27" s="133"/>
      <c r="G27" s="567"/>
      <c r="H27" s="133"/>
      <c r="I27" s="133"/>
      <c r="J27" s="567"/>
      <c r="K27" s="620"/>
      <c r="L27" s="133"/>
      <c r="M27" s="133"/>
    </row>
    <row r="28" spans="1:13" ht="14.25" customHeight="1" thickBot="1">
      <c r="A28" s="113"/>
      <c r="B28" s="114" t="s">
        <v>41</v>
      </c>
      <c r="C28" s="566"/>
      <c r="D28" s="85"/>
      <c r="E28" s="85"/>
      <c r="F28" s="85"/>
      <c r="G28" s="566"/>
      <c r="H28" s="85"/>
      <c r="I28" s="85"/>
      <c r="J28" s="566"/>
      <c r="K28" s="619"/>
      <c r="L28" s="85"/>
      <c r="M28" s="85"/>
    </row>
    <row r="29" spans="1:13" s="49" customFormat="1" ht="14.25" customHeight="1">
      <c r="A29" s="106" t="s">
        <v>57</v>
      </c>
      <c r="B29" s="107" t="s">
        <v>430</v>
      </c>
      <c r="C29" s="562"/>
      <c r="D29" s="128"/>
      <c r="E29" s="128"/>
      <c r="F29" s="128"/>
      <c r="G29" s="562"/>
      <c r="H29" s="128"/>
      <c r="I29" s="128"/>
      <c r="J29" s="562"/>
      <c r="K29" s="614"/>
      <c r="L29" s="128"/>
      <c r="M29" s="128"/>
    </row>
    <row r="30" spans="1:13" s="49" customFormat="1" ht="14.25" customHeight="1">
      <c r="A30" s="106" t="s">
        <v>65</v>
      </c>
      <c r="B30" s="109" t="s">
        <v>434</v>
      </c>
      <c r="C30" s="564"/>
      <c r="D30" s="130"/>
      <c r="E30" s="130"/>
      <c r="F30" s="130"/>
      <c r="G30" s="564"/>
      <c r="H30" s="130"/>
      <c r="I30" s="130"/>
      <c r="J30" s="564"/>
      <c r="K30" s="616"/>
      <c r="L30" s="130"/>
      <c r="M30" s="130"/>
    </row>
    <row r="31" spans="1:13" s="49" customFormat="1" ht="14.25" customHeight="1" thickBot="1">
      <c r="A31" s="108" t="s">
        <v>67</v>
      </c>
      <c r="B31" s="115" t="s">
        <v>457</v>
      </c>
      <c r="C31" s="568"/>
      <c r="D31" s="134"/>
      <c r="E31" s="134"/>
      <c r="F31" s="134"/>
      <c r="G31" s="568"/>
      <c r="H31" s="134"/>
      <c r="I31" s="134"/>
      <c r="J31" s="568"/>
      <c r="K31" s="621"/>
      <c r="L31" s="134"/>
      <c r="M31" s="134"/>
    </row>
    <row r="32" spans="1:13" s="49" customFormat="1" ht="14.25" customHeight="1" thickBot="1">
      <c r="A32" s="111" t="s">
        <v>71</v>
      </c>
      <c r="B32" s="114" t="s">
        <v>458</v>
      </c>
      <c r="C32" s="515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15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15">
        <f t="shared" si="2"/>
        <v>0</v>
      </c>
      <c r="K32" s="618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98</v>
      </c>
      <c r="C33" s="566"/>
      <c r="D33" s="85"/>
      <c r="E33" s="85"/>
      <c r="F33" s="85"/>
      <c r="G33" s="566"/>
      <c r="H33" s="85"/>
      <c r="I33" s="85"/>
      <c r="J33" s="566"/>
      <c r="K33" s="619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62"/>
      <c r="D34" s="128"/>
      <c r="E34" s="128"/>
      <c r="F34" s="128"/>
      <c r="G34" s="562"/>
      <c r="H34" s="128"/>
      <c r="I34" s="128"/>
      <c r="J34" s="562"/>
      <c r="K34" s="614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64"/>
      <c r="D35" s="130"/>
      <c r="E35" s="130"/>
      <c r="F35" s="130"/>
      <c r="G35" s="564"/>
      <c r="H35" s="130"/>
      <c r="I35" s="130"/>
      <c r="J35" s="564"/>
      <c r="K35" s="616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8"/>
      <c r="D36" s="134"/>
      <c r="E36" s="134"/>
      <c r="F36" s="134"/>
      <c r="G36" s="568"/>
      <c r="H36" s="134"/>
      <c r="I36" s="134"/>
      <c r="J36" s="568"/>
      <c r="K36" s="621"/>
      <c r="L36" s="134"/>
      <c r="M36" s="134"/>
    </row>
    <row r="37" spans="1:13" s="49" customFormat="1" ht="14.25" customHeight="1" thickBot="1">
      <c r="A37" s="111" t="s">
        <v>96</v>
      </c>
      <c r="B37" s="114" t="s">
        <v>472</v>
      </c>
      <c r="C37" s="515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15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15">
        <f t="shared" si="3"/>
        <v>0</v>
      </c>
      <c r="K37" s="618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298</v>
      </c>
      <c r="C38" s="567"/>
      <c r="D38" s="133"/>
      <c r="E38" s="133"/>
      <c r="F38" s="133"/>
      <c r="G38" s="567"/>
      <c r="H38" s="133"/>
      <c r="I38" s="133"/>
      <c r="J38" s="567"/>
      <c r="K38" s="620"/>
      <c r="L38" s="133"/>
      <c r="M38" s="133"/>
    </row>
    <row r="39" spans="1:13" s="72" customFormat="1" ht="14.25" customHeight="1" thickBot="1">
      <c r="A39" s="111" t="s">
        <v>120</v>
      </c>
      <c r="B39" s="114" t="s">
        <v>438</v>
      </c>
      <c r="C39" s="569"/>
      <c r="D39" s="135"/>
      <c r="E39" s="135"/>
      <c r="F39" s="135"/>
      <c r="G39" s="569"/>
      <c r="H39" s="135"/>
      <c r="I39" s="135"/>
      <c r="J39" s="569"/>
      <c r="K39" s="622"/>
      <c r="L39" s="135"/>
      <c r="M39" s="135"/>
    </row>
    <row r="40" spans="1:13" s="72" customFormat="1" ht="14.25" customHeight="1" thickBot="1">
      <c r="A40" s="111" t="s">
        <v>131</v>
      </c>
      <c r="B40" s="114" t="s">
        <v>459</v>
      </c>
      <c r="C40" s="534">
        <f>+C20+C26+C27+C32+C37+C38+C39</f>
        <v>11426</v>
      </c>
      <c r="D40" s="63">
        <f>+D20+D26+D27+D32+D37+D38+D39</f>
        <v>11426</v>
      </c>
      <c r="E40" s="63">
        <f>+E20+E26+E27+E32+E37+E38+E39</f>
        <v>0</v>
      </c>
      <c r="F40" s="63">
        <f>+F20+F26+F27+F32+F37+F38+F39</f>
        <v>0</v>
      </c>
      <c r="G40" s="534">
        <f>+G20+G26+G27+G32+G37+G38+G39</f>
        <v>11426</v>
      </c>
      <c r="H40" s="63">
        <f aca="true" t="shared" si="4" ref="H40:M40">+H20+H26+H27+H32+H37+H38+H39</f>
        <v>4178</v>
      </c>
      <c r="I40" s="63">
        <f t="shared" si="4"/>
        <v>0</v>
      </c>
      <c r="J40" s="534">
        <f t="shared" si="4"/>
        <v>15604</v>
      </c>
      <c r="K40" s="623">
        <f>+K20+K26+K27+K32+K37+K38+K39</f>
        <v>15604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440</v>
      </c>
      <c r="C41" s="566"/>
      <c r="D41" s="85"/>
      <c r="E41" s="85"/>
      <c r="F41" s="85"/>
      <c r="G41" s="566"/>
      <c r="H41" s="85"/>
      <c r="I41" s="85"/>
      <c r="J41" s="566"/>
      <c r="K41" s="619"/>
      <c r="L41" s="85"/>
      <c r="M41" s="85"/>
    </row>
    <row r="42" spans="1:13" s="72" customFormat="1" ht="14.25" customHeight="1">
      <c r="A42" s="106" t="s">
        <v>441</v>
      </c>
      <c r="B42" s="107" t="s">
        <v>353</v>
      </c>
      <c r="C42" s="562"/>
      <c r="D42" s="128"/>
      <c r="E42" s="128"/>
      <c r="F42" s="128"/>
      <c r="G42" s="562">
        <v>682</v>
      </c>
      <c r="H42" s="128"/>
      <c r="I42" s="128"/>
      <c r="J42" s="562">
        <v>682</v>
      </c>
      <c r="K42" s="614">
        <v>682</v>
      </c>
      <c r="L42" s="128"/>
      <c r="M42" s="128"/>
    </row>
    <row r="43" spans="1:13" s="72" customFormat="1" ht="14.25" customHeight="1">
      <c r="A43" s="106" t="s">
        <v>442</v>
      </c>
      <c r="B43" s="109" t="s">
        <v>443</v>
      </c>
      <c r="C43" s="564"/>
      <c r="D43" s="130"/>
      <c r="E43" s="130"/>
      <c r="F43" s="130"/>
      <c r="G43" s="564"/>
      <c r="H43" s="130"/>
      <c r="I43" s="130"/>
      <c r="J43" s="564"/>
      <c r="K43" s="616"/>
      <c r="L43" s="130"/>
      <c r="M43" s="130"/>
    </row>
    <row r="44" spans="1:13" s="49" customFormat="1" ht="14.25" customHeight="1" thickBot="1">
      <c r="A44" s="108" t="s">
        <v>444</v>
      </c>
      <c r="B44" s="115" t="s">
        <v>445</v>
      </c>
      <c r="C44" s="568">
        <v>174476</v>
      </c>
      <c r="D44" s="134">
        <v>174476</v>
      </c>
      <c r="E44" s="134"/>
      <c r="F44" s="134"/>
      <c r="G44" s="568">
        <v>174599</v>
      </c>
      <c r="H44" s="134">
        <v>97</v>
      </c>
      <c r="I44" s="134"/>
      <c r="J44" s="568">
        <v>174696</v>
      </c>
      <c r="K44" s="621">
        <v>174696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446</v>
      </c>
      <c r="C45" s="534">
        <f>+C42+C43+C44</f>
        <v>174476</v>
      </c>
      <c r="D45" s="63">
        <f>+D42+D43+D44</f>
        <v>174476</v>
      </c>
      <c r="E45" s="63">
        <f>+E42+E43+E44</f>
        <v>0</v>
      </c>
      <c r="F45" s="63">
        <f>+F42+F43+F44</f>
        <v>0</v>
      </c>
      <c r="G45" s="534">
        <f>+G42+G43+G44</f>
        <v>175281</v>
      </c>
      <c r="H45" s="63">
        <f aca="true" t="shared" si="5" ref="H45:M45">+H42+H43+H44</f>
        <v>97</v>
      </c>
      <c r="I45" s="63">
        <f t="shared" si="5"/>
        <v>0</v>
      </c>
      <c r="J45" s="534">
        <f t="shared" si="5"/>
        <v>175378</v>
      </c>
      <c r="K45" s="623">
        <f>+K42+K43+K44</f>
        <v>175378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447</v>
      </c>
      <c r="C46" s="534">
        <f>+C40+C45</f>
        <v>185902</v>
      </c>
      <c r="D46" s="63">
        <f>+D40+D45</f>
        <v>185902</v>
      </c>
      <c r="E46" s="63">
        <f>+E40+E45</f>
        <v>0</v>
      </c>
      <c r="F46" s="63">
        <f>+F40+F45</f>
        <v>0</v>
      </c>
      <c r="G46" s="534">
        <f>+G40+G45</f>
        <v>186707</v>
      </c>
      <c r="H46" s="63">
        <f aca="true" t="shared" si="6" ref="H46:M46">+H40+H45</f>
        <v>4275</v>
      </c>
      <c r="I46" s="63">
        <f t="shared" si="6"/>
        <v>0</v>
      </c>
      <c r="J46" s="534">
        <f t="shared" si="6"/>
        <v>190982</v>
      </c>
      <c r="K46" s="623">
        <f>+K40+K45</f>
        <v>190982</v>
      </c>
      <c r="L46" s="63">
        <f t="shared" si="6"/>
        <v>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8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8"/>
    </row>
    <row r="49" spans="1:13" s="6" customFormat="1" ht="18" customHeight="1" thickBot="1">
      <c r="A49" s="695" t="s">
        <v>1</v>
      </c>
      <c r="B49" s="666" t="s">
        <v>392</v>
      </c>
      <c r="C49" s="663" t="s">
        <v>485</v>
      </c>
      <c r="D49" s="668" t="s">
        <v>486</v>
      </c>
      <c r="E49" s="668"/>
      <c r="F49" s="669"/>
      <c r="G49" s="671" t="s">
        <v>499</v>
      </c>
      <c r="H49" s="709" t="s">
        <v>481</v>
      </c>
      <c r="I49" s="678"/>
      <c r="J49" s="679" t="s">
        <v>498</v>
      </c>
      <c r="K49" s="675" t="s">
        <v>491</v>
      </c>
      <c r="L49" s="675"/>
      <c r="M49" s="676"/>
    </row>
    <row r="50" spans="1:13" ht="39" thickBot="1">
      <c r="A50" s="695"/>
      <c r="B50" s="666"/>
      <c r="C50" s="667"/>
      <c r="D50" s="95" t="s">
        <v>3</v>
      </c>
      <c r="E50" s="118" t="s">
        <v>4</v>
      </c>
      <c r="F50" s="97" t="s">
        <v>5</v>
      </c>
      <c r="G50" s="672"/>
      <c r="H50" s="94" t="s">
        <v>480</v>
      </c>
      <c r="I50" s="94" t="s">
        <v>337</v>
      </c>
      <c r="J50" s="710"/>
      <c r="K50" s="611" t="s">
        <v>3</v>
      </c>
      <c r="L50" s="96" t="s">
        <v>4</v>
      </c>
      <c r="M50" s="97" t="s">
        <v>5</v>
      </c>
    </row>
    <row r="51" spans="1:13" s="9" customFormat="1" ht="16.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7" t="s">
        <v>372</v>
      </c>
      <c r="H51" s="357" t="s">
        <v>477</v>
      </c>
      <c r="I51" s="357" t="s">
        <v>478</v>
      </c>
      <c r="J51" s="357" t="s">
        <v>479</v>
      </c>
      <c r="K51" s="612" t="s">
        <v>482</v>
      </c>
      <c r="L51" s="609" t="s">
        <v>483</v>
      </c>
      <c r="M51" s="187" t="s">
        <v>484</v>
      </c>
    </row>
    <row r="52" spans="1:13" s="9" customFormat="1" ht="16.5" customHeight="1" thickBot="1">
      <c r="A52" s="718" t="s">
        <v>291</v>
      </c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20"/>
    </row>
    <row r="53" spans="1:13" ht="14.25" customHeight="1" thickBot="1">
      <c r="A53" s="104"/>
      <c r="B53" s="120" t="s">
        <v>461</v>
      </c>
      <c r="C53" s="561"/>
      <c r="D53" s="127"/>
      <c r="E53" s="127"/>
      <c r="F53" s="127"/>
      <c r="G53" s="561"/>
      <c r="H53" s="127"/>
      <c r="I53" s="127"/>
      <c r="J53" s="561"/>
      <c r="K53" s="613"/>
      <c r="L53" s="127"/>
      <c r="M53" s="127"/>
    </row>
    <row r="54" spans="1:13" ht="14.25" customHeight="1">
      <c r="A54" s="106" t="s">
        <v>14</v>
      </c>
      <c r="B54" s="107" t="s">
        <v>192</v>
      </c>
      <c r="C54" s="562">
        <v>115045</v>
      </c>
      <c r="D54" s="128">
        <v>115045</v>
      </c>
      <c r="E54" s="128"/>
      <c r="F54" s="128"/>
      <c r="G54" s="562">
        <v>115466</v>
      </c>
      <c r="H54" s="128">
        <v>2357</v>
      </c>
      <c r="I54" s="128"/>
      <c r="J54" s="562">
        <v>117823</v>
      </c>
      <c r="K54" s="614">
        <v>117823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63">
        <v>32494</v>
      </c>
      <c r="D55" s="129">
        <v>32494</v>
      </c>
      <c r="E55" s="129"/>
      <c r="F55" s="129"/>
      <c r="G55" s="563">
        <v>32596</v>
      </c>
      <c r="H55" s="129">
        <v>637</v>
      </c>
      <c r="I55" s="129"/>
      <c r="J55" s="563">
        <v>33233</v>
      </c>
      <c r="K55" s="615">
        <v>33233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63">
        <v>38363</v>
      </c>
      <c r="D56" s="129">
        <v>38363</v>
      </c>
      <c r="E56" s="129"/>
      <c r="F56" s="129"/>
      <c r="G56" s="563">
        <v>38645</v>
      </c>
      <c r="H56" s="129">
        <v>820</v>
      </c>
      <c r="I56" s="129"/>
      <c r="J56" s="563">
        <v>39465</v>
      </c>
      <c r="K56" s="615">
        <v>39465</v>
      </c>
      <c r="L56" s="129"/>
      <c r="M56" s="129"/>
    </row>
    <row r="57" spans="1:13" ht="14.25" customHeight="1">
      <c r="A57" s="108" t="s">
        <v>20</v>
      </c>
      <c r="B57" s="109" t="s">
        <v>195</v>
      </c>
      <c r="C57" s="563"/>
      <c r="D57" s="129"/>
      <c r="E57" s="129"/>
      <c r="F57" s="129"/>
      <c r="G57" s="563"/>
      <c r="H57" s="129"/>
      <c r="I57" s="129"/>
      <c r="J57" s="563"/>
      <c r="K57" s="615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63"/>
      <c r="D58" s="129"/>
      <c r="E58" s="129"/>
      <c r="F58" s="129"/>
      <c r="G58" s="563"/>
      <c r="H58" s="129"/>
      <c r="I58" s="129"/>
      <c r="J58" s="563"/>
      <c r="K58" s="615"/>
      <c r="L58" s="129"/>
      <c r="M58" s="129"/>
    </row>
    <row r="59" spans="1:13" s="78" customFormat="1" ht="14.25" customHeight="1" thickBot="1">
      <c r="A59" s="121" t="s">
        <v>24</v>
      </c>
      <c r="B59" s="122" t="s">
        <v>449</v>
      </c>
      <c r="C59" s="571">
        <f>SUM(C54:C58)</f>
        <v>185902</v>
      </c>
      <c r="D59" s="136">
        <f>SUM(D54:D58)</f>
        <v>185902</v>
      </c>
      <c r="E59" s="136">
        <f>SUM(E54:E58)</f>
        <v>0</v>
      </c>
      <c r="F59" s="136">
        <f>SUM(F54:F58)</f>
        <v>0</v>
      </c>
      <c r="G59" s="571">
        <f>SUM(G54:G58)</f>
        <v>186707</v>
      </c>
      <c r="H59" s="136">
        <f aca="true" t="shared" si="7" ref="H59:M59">SUM(H54:H58)</f>
        <v>3814</v>
      </c>
      <c r="I59" s="136">
        <f t="shared" si="7"/>
        <v>0</v>
      </c>
      <c r="J59" s="571">
        <f t="shared" si="7"/>
        <v>190521</v>
      </c>
      <c r="K59" s="625">
        <f t="shared" si="7"/>
        <v>190521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432"/>
      <c r="B60" s="161" t="s">
        <v>450</v>
      </c>
      <c r="C60" s="566"/>
      <c r="D60" s="85"/>
      <c r="E60" s="85"/>
      <c r="F60" s="85"/>
      <c r="G60" s="566"/>
      <c r="H60" s="85"/>
      <c r="I60" s="85"/>
      <c r="J60" s="566"/>
      <c r="K60" s="619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62"/>
      <c r="D61" s="128"/>
      <c r="E61" s="128"/>
      <c r="F61" s="128"/>
      <c r="G61" s="562"/>
      <c r="H61" s="128">
        <v>461</v>
      </c>
      <c r="I61" s="128"/>
      <c r="J61" s="562">
        <v>461</v>
      </c>
      <c r="K61" s="614">
        <v>461</v>
      </c>
      <c r="L61" s="128"/>
      <c r="M61" s="128"/>
    </row>
    <row r="62" spans="1:13" ht="14.25" customHeight="1">
      <c r="A62" s="108" t="s">
        <v>29</v>
      </c>
      <c r="B62" s="109" t="s">
        <v>232</v>
      </c>
      <c r="C62" s="563"/>
      <c r="D62" s="129"/>
      <c r="E62" s="129"/>
      <c r="F62" s="129"/>
      <c r="G62" s="563"/>
      <c r="H62" s="129"/>
      <c r="I62" s="129"/>
      <c r="J62" s="563"/>
      <c r="K62" s="615"/>
      <c r="L62" s="129"/>
      <c r="M62" s="129"/>
    </row>
    <row r="63" spans="1:13" ht="14.25" customHeight="1">
      <c r="A63" s="108" t="s">
        <v>31</v>
      </c>
      <c r="B63" s="109" t="s">
        <v>451</v>
      </c>
      <c r="C63" s="563"/>
      <c r="D63" s="129"/>
      <c r="E63" s="129"/>
      <c r="F63" s="129"/>
      <c r="G63" s="563"/>
      <c r="H63" s="129"/>
      <c r="I63" s="129"/>
      <c r="J63" s="563"/>
      <c r="K63" s="615"/>
      <c r="L63" s="129"/>
      <c r="M63" s="129"/>
    </row>
    <row r="64" spans="1:13" ht="14.25" customHeight="1" thickBot="1">
      <c r="A64" s="108" t="s">
        <v>33</v>
      </c>
      <c r="B64" s="109" t="s">
        <v>463</v>
      </c>
      <c r="C64" s="563"/>
      <c r="D64" s="129"/>
      <c r="E64" s="129"/>
      <c r="F64" s="129"/>
      <c r="G64" s="563"/>
      <c r="H64" s="129"/>
      <c r="I64" s="129"/>
      <c r="J64" s="563"/>
      <c r="K64" s="615"/>
      <c r="L64" s="129"/>
      <c r="M64" s="129"/>
    </row>
    <row r="65" spans="1:13" ht="14.25" customHeight="1" thickBot="1">
      <c r="A65" s="111" t="s">
        <v>39</v>
      </c>
      <c r="B65" s="114" t="s">
        <v>464</v>
      </c>
      <c r="C65" s="515">
        <f>SUM(C61:C63)</f>
        <v>0</v>
      </c>
      <c r="D65" s="132">
        <f>SUM(D61:D63)</f>
        <v>0</v>
      </c>
      <c r="E65" s="132">
        <f>SUM(E61:E63)</f>
        <v>0</v>
      </c>
      <c r="F65" s="132">
        <f>SUM(F61:F63)</f>
        <v>0</v>
      </c>
      <c r="G65" s="515">
        <f>SUM(G61:G63)</f>
        <v>0</v>
      </c>
      <c r="H65" s="132">
        <f aca="true" t="shared" si="8" ref="H65:M65">SUM(H61:H63)</f>
        <v>461</v>
      </c>
      <c r="I65" s="132">
        <f t="shared" si="8"/>
        <v>0</v>
      </c>
      <c r="J65" s="515">
        <f t="shared" si="8"/>
        <v>461</v>
      </c>
      <c r="K65" s="618">
        <f t="shared" si="8"/>
        <v>461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453</v>
      </c>
      <c r="C66" s="567"/>
      <c r="D66" s="133"/>
      <c r="E66" s="133"/>
      <c r="F66" s="133"/>
      <c r="G66" s="567"/>
      <c r="H66" s="133"/>
      <c r="I66" s="133"/>
      <c r="J66" s="567"/>
      <c r="K66" s="620"/>
      <c r="L66" s="133"/>
      <c r="M66" s="133"/>
    </row>
    <row r="67" spans="1:13" ht="14.25" customHeight="1" thickBot="1">
      <c r="A67" s="111" t="s">
        <v>71</v>
      </c>
      <c r="B67" s="112" t="s">
        <v>454</v>
      </c>
      <c r="C67" s="515">
        <f>+C59+C65+C66</f>
        <v>185902</v>
      </c>
      <c r="D67" s="132">
        <f>+D59+D65+D66</f>
        <v>185902</v>
      </c>
      <c r="E67" s="132">
        <f>+E59+E65+E66</f>
        <v>0</v>
      </c>
      <c r="F67" s="132">
        <f>+F59+F65+F66</f>
        <v>0</v>
      </c>
      <c r="G67" s="515">
        <f>+G59+G65+G66</f>
        <v>186707</v>
      </c>
      <c r="H67" s="132">
        <f aca="true" t="shared" si="9" ref="H67:M67">+H59+H65+H66</f>
        <v>4275</v>
      </c>
      <c r="I67" s="132">
        <f t="shared" si="9"/>
        <v>0</v>
      </c>
      <c r="J67" s="515">
        <f t="shared" si="9"/>
        <v>190982</v>
      </c>
      <c r="K67" s="618">
        <f t="shared" si="9"/>
        <v>190982</v>
      </c>
      <c r="L67" s="132">
        <f t="shared" si="9"/>
        <v>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629"/>
      <c r="L68" s="50"/>
      <c r="M68" s="50"/>
    </row>
    <row r="69" spans="1:13" ht="14.25" customHeight="1" thickBot="1">
      <c r="A69" s="125" t="s">
        <v>425</v>
      </c>
      <c r="B69" s="126"/>
      <c r="C69" s="550">
        <v>40</v>
      </c>
      <c r="D69" s="137">
        <v>40</v>
      </c>
      <c r="E69" s="137"/>
      <c r="F69" s="137"/>
      <c r="G69" s="550">
        <v>40</v>
      </c>
      <c r="H69" s="137"/>
      <c r="I69" s="137"/>
      <c r="J69" s="550">
        <v>40</v>
      </c>
      <c r="K69" s="630">
        <v>40</v>
      </c>
      <c r="L69" s="137"/>
      <c r="M69" s="137"/>
    </row>
    <row r="70" spans="1:13" ht="14.25" customHeight="1" thickBot="1">
      <c r="A70" s="125" t="s">
        <v>426</v>
      </c>
      <c r="B70" s="126"/>
      <c r="C70" s="550"/>
      <c r="D70" s="137"/>
      <c r="E70" s="137"/>
      <c r="F70" s="137"/>
      <c r="G70" s="550"/>
      <c r="H70" s="137"/>
      <c r="I70" s="137"/>
      <c r="J70" s="550"/>
      <c r="K70" s="630"/>
      <c r="L70" s="137"/>
      <c r="M70" s="137"/>
    </row>
  </sheetData>
  <sheetProtection selectLockedCells="1" selectUnlockedCells="1"/>
  <mergeCells count="21">
    <mergeCell ref="C49:C50"/>
    <mergeCell ref="K4:M4"/>
    <mergeCell ref="B2:M2"/>
    <mergeCell ref="A49:A50"/>
    <mergeCell ref="A1:D1"/>
    <mergeCell ref="H49:I49"/>
    <mergeCell ref="J49:J50"/>
    <mergeCell ref="K49:M49"/>
    <mergeCell ref="H4:I4"/>
    <mergeCell ref="J4:J5"/>
    <mergeCell ref="B3:M3"/>
    <mergeCell ref="D49:F49"/>
    <mergeCell ref="G49:G50"/>
    <mergeCell ref="B49:B50"/>
    <mergeCell ref="A52:M52"/>
    <mergeCell ref="A4:A5"/>
    <mergeCell ref="B4:B5"/>
    <mergeCell ref="C4:C5"/>
    <mergeCell ref="D4:F4"/>
    <mergeCell ref="A7:M7"/>
    <mergeCell ref="G4:G5"/>
  </mergeCells>
  <printOptions horizontalCentered="1"/>
  <pageMargins left="0.3937007874015748" right="0.2755905511811024" top="0.4330708661417323" bottom="0.29" header="0.5118110236220472" footer="0.19"/>
  <pageSetup horizontalDpi="300" verticalDpi="300" orientation="landscape" paperSize="9" scale="67" r:id="rId1"/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34">
      <selection activeCell="J70" sqref="J70"/>
    </sheetView>
  </sheetViews>
  <sheetFormatPr defaultColWidth="9.00390625" defaultRowHeight="12.75"/>
  <cols>
    <col min="1" max="1" width="10.875" style="48" customWidth="1"/>
    <col min="2" max="2" width="75.375" style="49" customWidth="1"/>
    <col min="3" max="3" width="14.00390625" style="49" customWidth="1"/>
    <col min="4" max="4" width="13.50390625" style="49" customWidth="1"/>
    <col min="5" max="5" width="16.00390625" style="49" customWidth="1"/>
    <col min="6" max="6" width="17.375" style="49" customWidth="1"/>
    <col min="7" max="7" width="11.625" style="8" customWidth="1"/>
    <col min="8" max="8" width="11.50390625" style="8" customWidth="1"/>
    <col min="9" max="9" width="10.625" style="8" customWidth="1"/>
    <col min="10" max="10" width="11.625" style="8" customWidth="1"/>
    <col min="11" max="11" width="12.50390625" style="599" customWidth="1"/>
    <col min="12" max="12" width="10.875" style="8" customWidth="1"/>
    <col min="13" max="13" width="16.00390625" style="8" customWidth="1"/>
    <col min="14" max="16384" width="9.375" style="8" customWidth="1"/>
  </cols>
  <sheetData>
    <row r="1" spans="1:13" s="70" customFormat="1" ht="21" customHeight="1" thickBot="1">
      <c r="A1" s="729" t="str">
        <f>+CONCATENATE("9.3.6. melléklet a .../",2016,". (…...) önkormányzati rendelethez")</f>
        <v>9.3.6. melléklet a .../2016. (…...) önkormányzati rendelethez</v>
      </c>
      <c r="B1" s="729"/>
      <c r="C1" s="729"/>
      <c r="D1" s="729"/>
      <c r="E1" s="69"/>
      <c r="K1" s="610"/>
      <c r="M1" s="4" t="s">
        <v>0</v>
      </c>
    </row>
    <row r="2" spans="1:13" s="56" customFormat="1" ht="40.5" customHeight="1" thickBot="1">
      <c r="A2" s="93" t="s">
        <v>388</v>
      </c>
      <c r="B2" s="721" t="s">
        <v>473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35.25" customHeight="1" thickBot="1">
      <c r="A3" s="138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18" customHeight="1" thickBot="1">
      <c r="A4" s="663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67"/>
      <c r="B5" s="710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611" t="s">
        <v>3</v>
      </c>
      <c r="L5" s="96" t="s">
        <v>4</v>
      </c>
      <c r="M5" s="97" t="s">
        <v>5</v>
      </c>
    </row>
    <row r="6" spans="1:13" s="9" customFormat="1" ht="13.5" customHeight="1" thickBot="1">
      <c r="A6" s="98" t="s">
        <v>6</v>
      </c>
      <c r="B6" s="99" t="s">
        <v>7</v>
      </c>
      <c r="C6" s="100" t="s">
        <v>8</v>
      </c>
      <c r="D6" s="99" t="s">
        <v>9</v>
      </c>
      <c r="E6" s="102" t="s">
        <v>10</v>
      </c>
      <c r="F6" s="119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612" t="s">
        <v>482</v>
      </c>
      <c r="L6" s="609" t="s">
        <v>483</v>
      </c>
      <c r="M6" s="187" t="s">
        <v>484</v>
      </c>
    </row>
    <row r="7" spans="1:13" s="9" customFormat="1" ht="15.75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05" t="s">
        <v>297</v>
      </c>
      <c r="C8" s="561"/>
      <c r="D8" s="127"/>
      <c r="E8" s="127"/>
      <c r="F8" s="127"/>
      <c r="G8" s="561"/>
      <c r="H8" s="127"/>
      <c r="I8" s="127"/>
      <c r="J8" s="561"/>
      <c r="K8" s="613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62"/>
      <c r="D9" s="128"/>
      <c r="E9" s="128"/>
      <c r="F9" s="128"/>
      <c r="G9" s="562"/>
      <c r="H9" s="128"/>
      <c r="I9" s="128"/>
      <c r="J9" s="562"/>
      <c r="K9" s="614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63">
        <v>200</v>
      </c>
      <c r="D10" s="129">
        <v>200</v>
      </c>
      <c r="E10" s="129"/>
      <c r="F10" s="129"/>
      <c r="G10" s="563">
        <v>200</v>
      </c>
      <c r="H10" s="129"/>
      <c r="I10" s="129"/>
      <c r="J10" s="563">
        <v>200</v>
      </c>
      <c r="K10" s="615">
        <v>200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63"/>
      <c r="D11" s="129"/>
      <c r="E11" s="129"/>
      <c r="F11" s="129"/>
      <c r="G11" s="563"/>
      <c r="H11" s="129"/>
      <c r="I11" s="129"/>
      <c r="J11" s="563"/>
      <c r="K11" s="615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63"/>
      <c r="D12" s="129"/>
      <c r="E12" s="129"/>
      <c r="F12" s="129"/>
      <c r="G12" s="563"/>
      <c r="H12" s="129"/>
      <c r="I12" s="129"/>
      <c r="J12" s="563"/>
      <c r="K12" s="615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63"/>
      <c r="D13" s="129"/>
      <c r="E13" s="129"/>
      <c r="F13" s="129"/>
      <c r="G13" s="563"/>
      <c r="H13" s="129"/>
      <c r="I13" s="129"/>
      <c r="J13" s="563"/>
      <c r="K13" s="615"/>
      <c r="L13" s="129"/>
      <c r="M13" s="129"/>
    </row>
    <row r="14" spans="1:13" s="72" customFormat="1" ht="14.25" customHeight="1">
      <c r="A14" s="108" t="s">
        <v>198</v>
      </c>
      <c r="B14" s="109" t="s">
        <v>427</v>
      </c>
      <c r="C14" s="563">
        <v>54</v>
      </c>
      <c r="D14" s="129">
        <v>54</v>
      </c>
      <c r="E14" s="129"/>
      <c r="F14" s="129"/>
      <c r="G14" s="563">
        <v>54</v>
      </c>
      <c r="H14" s="129"/>
      <c r="I14" s="129"/>
      <c r="J14" s="563">
        <v>54</v>
      </c>
      <c r="K14" s="615">
        <v>54</v>
      </c>
      <c r="L14" s="129"/>
      <c r="M14" s="129"/>
    </row>
    <row r="15" spans="1:13" s="72" customFormat="1" ht="14.25" customHeight="1">
      <c r="A15" s="108" t="s">
        <v>200</v>
      </c>
      <c r="B15" s="110" t="s">
        <v>428</v>
      </c>
      <c r="C15" s="563"/>
      <c r="D15" s="129"/>
      <c r="E15" s="129"/>
      <c r="F15" s="129"/>
      <c r="G15" s="563"/>
      <c r="H15" s="129"/>
      <c r="I15" s="129"/>
      <c r="J15" s="563"/>
      <c r="K15" s="615"/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64"/>
      <c r="D16" s="130"/>
      <c r="E16" s="130"/>
      <c r="F16" s="130"/>
      <c r="G16" s="564"/>
      <c r="H16" s="130"/>
      <c r="I16" s="130"/>
      <c r="J16" s="564"/>
      <c r="K16" s="616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63"/>
      <c r="D17" s="129"/>
      <c r="E17" s="129"/>
      <c r="F17" s="129"/>
      <c r="G17" s="563"/>
      <c r="H17" s="129"/>
      <c r="I17" s="129"/>
      <c r="J17" s="563"/>
      <c r="K17" s="615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65"/>
      <c r="D18" s="131"/>
      <c r="E18" s="131"/>
      <c r="F18" s="131"/>
      <c r="G18" s="565"/>
      <c r="H18" s="131"/>
      <c r="I18" s="131"/>
      <c r="J18" s="565"/>
      <c r="K18" s="617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65">
        <v>6000</v>
      </c>
      <c r="D19" s="131">
        <v>6000</v>
      </c>
      <c r="E19" s="131"/>
      <c r="F19" s="131"/>
      <c r="G19" s="565">
        <v>6000</v>
      </c>
      <c r="H19" s="131"/>
      <c r="I19" s="131"/>
      <c r="J19" s="565">
        <v>6000</v>
      </c>
      <c r="K19" s="617">
        <v>6000</v>
      </c>
      <c r="L19" s="131"/>
      <c r="M19" s="131"/>
    </row>
    <row r="20" spans="1:13" s="72" customFormat="1" ht="14.25" customHeight="1" thickBot="1">
      <c r="A20" s="111" t="s">
        <v>24</v>
      </c>
      <c r="B20" s="112" t="s">
        <v>429</v>
      </c>
      <c r="C20" s="515">
        <f>SUM(C9:C19)</f>
        <v>6254</v>
      </c>
      <c r="D20" s="132">
        <f>SUM(D9:D19)</f>
        <v>6254</v>
      </c>
      <c r="E20" s="132">
        <f>SUM(E9:E19)</f>
        <v>0</v>
      </c>
      <c r="F20" s="132">
        <f>SUM(F9:F19)</f>
        <v>0</v>
      </c>
      <c r="G20" s="515">
        <f>SUM(G9:G19)</f>
        <v>6254</v>
      </c>
      <c r="H20" s="132">
        <f aca="true" t="shared" si="0" ref="H20:M20">SUM(H9:H19)</f>
        <v>0</v>
      </c>
      <c r="I20" s="132">
        <f t="shared" si="0"/>
        <v>0</v>
      </c>
      <c r="J20" s="515">
        <f t="shared" si="0"/>
        <v>6254</v>
      </c>
      <c r="K20" s="618">
        <f>SUM(K9:K19)</f>
        <v>6254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66"/>
      <c r="D21" s="85"/>
      <c r="E21" s="85"/>
      <c r="F21" s="85"/>
      <c r="G21" s="566"/>
      <c r="H21" s="85"/>
      <c r="I21" s="85"/>
      <c r="J21" s="566"/>
      <c r="K21" s="619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62"/>
      <c r="D22" s="128"/>
      <c r="E22" s="128"/>
      <c r="F22" s="128"/>
      <c r="G22" s="562"/>
      <c r="H22" s="128"/>
      <c r="I22" s="128"/>
      <c r="J22" s="562"/>
      <c r="K22" s="614"/>
      <c r="L22" s="128"/>
      <c r="M22" s="128"/>
    </row>
    <row r="23" spans="1:13" s="49" customFormat="1" ht="14.25" customHeight="1">
      <c r="A23" s="108" t="s">
        <v>29</v>
      </c>
      <c r="B23" s="109" t="s">
        <v>430</v>
      </c>
      <c r="C23" s="563"/>
      <c r="D23" s="129"/>
      <c r="E23" s="129"/>
      <c r="F23" s="129"/>
      <c r="G23" s="563"/>
      <c r="H23" s="129"/>
      <c r="I23" s="129"/>
      <c r="J23" s="563"/>
      <c r="K23" s="615"/>
      <c r="L23" s="129"/>
      <c r="M23" s="129"/>
    </row>
    <row r="24" spans="1:13" s="49" customFormat="1" ht="14.25" customHeight="1">
      <c r="A24" s="108" t="s">
        <v>31</v>
      </c>
      <c r="B24" s="109" t="s">
        <v>431</v>
      </c>
      <c r="C24" s="563"/>
      <c r="D24" s="129"/>
      <c r="E24" s="129"/>
      <c r="F24" s="129"/>
      <c r="G24" s="563"/>
      <c r="H24" s="129">
        <v>291</v>
      </c>
      <c r="I24" s="129"/>
      <c r="J24" s="563">
        <v>291</v>
      </c>
      <c r="K24" s="615">
        <v>291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456</v>
      </c>
      <c r="C25" s="563"/>
      <c r="D25" s="129"/>
      <c r="E25" s="129"/>
      <c r="F25" s="129"/>
      <c r="G25" s="563"/>
      <c r="H25" s="129"/>
      <c r="I25" s="129"/>
      <c r="J25" s="563"/>
      <c r="K25" s="615"/>
      <c r="L25" s="129"/>
      <c r="M25" s="129"/>
    </row>
    <row r="26" spans="1:13" s="72" customFormat="1" ht="14.25" customHeight="1" thickBot="1">
      <c r="A26" s="111" t="s">
        <v>39</v>
      </c>
      <c r="B26" s="112" t="s">
        <v>433</v>
      </c>
      <c r="C26" s="515">
        <f>SUM(C22:C24)</f>
        <v>0</v>
      </c>
      <c r="D26" s="132">
        <f>SUM(D22:D24)</f>
        <v>0</v>
      </c>
      <c r="E26" s="132">
        <f>SUM(E22:E24)</f>
        <v>0</v>
      </c>
      <c r="F26" s="132">
        <f>SUM(F22:F24)</f>
        <v>0</v>
      </c>
      <c r="G26" s="515">
        <f>SUM(G22:G24)</f>
        <v>0</v>
      </c>
      <c r="H26" s="132">
        <f aca="true" t="shared" si="1" ref="H26:M26">SUM(H22:H24)</f>
        <v>291</v>
      </c>
      <c r="I26" s="132">
        <f t="shared" si="1"/>
        <v>0</v>
      </c>
      <c r="J26" s="515">
        <f t="shared" si="1"/>
        <v>291</v>
      </c>
      <c r="K26" s="618">
        <f>SUM(K22:K24)</f>
        <v>291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296</v>
      </c>
      <c r="C27" s="567"/>
      <c r="D27" s="433"/>
      <c r="E27" s="133"/>
      <c r="F27" s="133"/>
      <c r="G27" s="567"/>
      <c r="H27" s="133"/>
      <c r="I27" s="133"/>
      <c r="J27" s="567"/>
      <c r="K27" s="620"/>
      <c r="L27" s="133"/>
      <c r="M27" s="133"/>
    </row>
    <row r="28" spans="1:13" ht="14.25" customHeight="1" thickBot="1">
      <c r="A28" s="113"/>
      <c r="B28" s="114" t="s">
        <v>342</v>
      </c>
      <c r="C28" s="566"/>
      <c r="D28" s="85"/>
      <c r="E28" s="85"/>
      <c r="F28" s="85"/>
      <c r="G28" s="566"/>
      <c r="H28" s="85"/>
      <c r="I28" s="85"/>
      <c r="J28" s="566"/>
      <c r="K28" s="619"/>
      <c r="L28" s="85"/>
      <c r="M28" s="85"/>
    </row>
    <row r="29" spans="1:13" s="49" customFormat="1" ht="14.25" customHeight="1">
      <c r="A29" s="106" t="s">
        <v>57</v>
      </c>
      <c r="B29" s="107" t="s">
        <v>430</v>
      </c>
      <c r="C29" s="562"/>
      <c r="D29" s="128"/>
      <c r="E29" s="128"/>
      <c r="F29" s="128"/>
      <c r="G29" s="562"/>
      <c r="H29" s="128"/>
      <c r="I29" s="128"/>
      <c r="J29" s="562"/>
      <c r="K29" s="614"/>
      <c r="L29" s="128"/>
      <c r="M29" s="128"/>
    </row>
    <row r="30" spans="1:13" s="49" customFormat="1" ht="14.25" customHeight="1">
      <c r="A30" s="106" t="s">
        <v>65</v>
      </c>
      <c r="B30" s="109" t="s">
        <v>434</v>
      </c>
      <c r="C30" s="564"/>
      <c r="D30" s="130"/>
      <c r="E30" s="130"/>
      <c r="F30" s="130"/>
      <c r="G30" s="564"/>
      <c r="H30" s="130"/>
      <c r="I30" s="130"/>
      <c r="J30" s="564"/>
      <c r="K30" s="616"/>
      <c r="L30" s="130"/>
      <c r="M30" s="130"/>
    </row>
    <row r="31" spans="1:13" s="49" customFormat="1" ht="14.25" customHeight="1" thickBot="1">
      <c r="A31" s="108" t="s">
        <v>67</v>
      </c>
      <c r="B31" s="115" t="s">
        <v>457</v>
      </c>
      <c r="C31" s="568"/>
      <c r="D31" s="134"/>
      <c r="E31" s="134"/>
      <c r="F31" s="134"/>
      <c r="G31" s="568"/>
      <c r="H31" s="134"/>
      <c r="I31" s="134"/>
      <c r="J31" s="568"/>
      <c r="K31" s="621"/>
      <c r="L31" s="134"/>
      <c r="M31" s="134"/>
    </row>
    <row r="32" spans="1:13" s="49" customFormat="1" ht="14.25" customHeight="1" thickBot="1">
      <c r="A32" s="111" t="s">
        <v>71</v>
      </c>
      <c r="B32" s="114" t="s">
        <v>458</v>
      </c>
      <c r="C32" s="515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15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15">
        <f t="shared" si="2"/>
        <v>0</v>
      </c>
      <c r="K32" s="618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98</v>
      </c>
      <c r="C33" s="566"/>
      <c r="D33" s="85"/>
      <c r="E33" s="85"/>
      <c r="F33" s="85"/>
      <c r="G33" s="566"/>
      <c r="H33" s="85"/>
      <c r="I33" s="85"/>
      <c r="J33" s="566"/>
      <c r="K33" s="619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62"/>
      <c r="D34" s="128"/>
      <c r="E34" s="128"/>
      <c r="F34" s="128"/>
      <c r="G34" s="562"/>
      <c r="H34" s="128"/>
      <c r="I34" s="128"/>
      <c r="J34" s="562"/>
      <c r="K34" s="614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64"/>
      <c r="D35" s="130"/>
      <c r="E35" s="130"/>
      <c r="F35" s="130"/>
      <c r="G35" s="564"/>
      <c r="H35" s="130"/>
      <c r="I35" s="130"/>
      <c r="J35" s="564"/>
      <c r="K35" s="616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8"/>
      <c r="D36" s="134"/>
      <c r="E36" s="134"/>
      <c r="F36" s="134"/>
      <c r="G36" s="568"/>
      <c r="H36" s="134"/>
      <c r="I36" s="134"/>
      <c r="J36" s="568"/>
      <c r="K36" s="621"/>
      <c r="L36" s="134"/>
      <c r="M36" s="134"/>
    </row>
    <row r="37" spans="1:13" s="49" customFormat="1" ht="14.25" customHeight="1" thickBot="1">
      <c r="A37" s="111" t="s">
        <v>96</v>
      </c>
      <c r="B37" s="114" t="s">
        <v>437</v>
      </c>
      <c r="C37" s="515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15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15">
        <f t="shared" si="3"/>
        <v>0</v>
      </c>
      <c r="K37" s="618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298</v>
      </c>
      <c r="C38" s="567"/>
      <c r="D38" s="133"/>
      <c r="E38" s="133"/>
      <c r="F38" s="133"/>
      <c r="G38" s="567"/>
      <c r="H38" s="133"/>
      <c r="I38" s="133"/>
      <c r="J38" s="567"/>
      <c r="K38" s="620"/>
      <c r="L38" s="133"/>
      <c r="M38" s="133"/>
    </row>
    <row r="39" spans="1:13" s="72" customFormat="1" ht="14.25" customHeight="1" thickBot="1">
      <c r="A39" s="111" t="s">
        <v>120</v>
      </c>
      <c r="B39" s="114" t="s">
        <v>438</v>
      </c>
      <c r="C39" s="569"/>
      <c r="D39" s="135"/>
      <c r="E39" s="135"/>
      <c r="F39" s="135"/>
      <c r="G39" s="569"/>
      <c r="H39" s="135"/>
      <c r="I39" s="135"/>
      <c r="J39" s="569"/>
      <c r="K39" s="622"/>
      <c r="L39" s="135"/>
      <c r="M39" s="135"/>
    </row>
    <row r="40" spans="1:13" s="72" customFormat="1" ht="14.25" customHeight="1" thickBot="1">
      <c r="A40" s="111" t="s">
        <v>131</v>
      </c>
      <c r="B40" s="114" t="s">
        <v>459</v>
      </c>
      <c r="C40" s="534">
        <f>+C20+C26+C27+C32+C37+C38+C39</f>
        <v>6254</v>
      </c>
      <c r="D40" s="63">
        <f>+D20+D26+D27+D32+D37+D38+D39</f>
        <v>6254</v>
      </c>
      <c r="E40" s="63">
        <f>+E20+E26+E27+E32+E37+E38+E39</f>
        <v>0</v>
      </c>
      <c r="F40" s="63">
        <f>+F20+F26+F27+F32+F37+F38+F39</f>
        <v>0</v>
      </c>
      <c r="G40" s="534">
        <f>+G20+G26+G27+G32+G37+G38+G39</f>
        <v>6254</v>
      </c>
      <c r="H40" s="63">
        <f aca="true" t="shared" si="4" ref="H40:M40">+H20+H26+H27+H32+H37+H38+H39</f>
        <v>291</v>
      </c>
      <c r="I40" s="63">
        <f t="shared" si="4"/>
        <v>0</v>
      </c>
      <c r="J40" s="534">
        <f t="shared" si="4"/>
        <v>6545</v>
      </c>
      <c r="K40" s="623">
        <f>+K20+K26+K27+K32+K37+K38+K39</f>
        <v>6545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460</v>
      </c>
      <c r="C41" s="566"/>
      <c r="D41" s="85"/>
      <c r="E41" s="85"/>
      <c r="F41" s="85"/>
      <c r="G41" s="566"/>
      <c r="H41" s="85"/>
      <c r="I41" s="85"/>
      <c r="J41" s="566"/>
      <c r="K41" s="619"/>
      <c r="L41" s="85"/>
      <c r="M41" s="85"/>
    </row>
    <row r="42" spans="1:13" s="72" customFormat="1" ht="14.25" customHeight="1">
      <c r="A42" s="106" t="s">
        <v>441</v>
      </c>
      <c r="B42" s="107" t="s">
        <v>353</v>
      </c>
      <c r="C42" s="562"/>
      <c r="D42" s="128"/>
      <c r="E42" s="128"/>
      <c r="F42" s="128"/>
      <c r="G42" s="562">
        <v>810</v>
      </c>
      <c r="H42" s="128"/>
      <c r="I42" s="128"/>
      <c r="J42" s="562">
        <v>810</v>
      </c>
      <c r="K42" s="614">
        <v>810</v>
      </c>
      <c r="L42" s="128"/>
      <c r="M42" s="128"/>
    </row>
    <row r="43" spans="1:13" s="72" customFormat="1" ht="14.25" customHeight="1">
      <c r="A43" s="106" t="s">
        <v>442</v>
      </c>
      <c r="B43" s="109" t="s">
        <v>443</v>
      </c>
      <c r="C43" s="564"/>
      <c r="D43" s="130"/>
      <c r="E43" s="130"/>
      <c r="F43" s="130"/>
      <c r="G43" s="564"/>
      <c r="H43" s="130"/>
      <c r="I43" s="130"/>
      <c r="J43" s="564"/>
      <c r="K43" s="616"/>
      <c r="L43" s="130"/>
      <c r="M43" s="130"/>
    </row>
    <row r="44" spans="1:13" s="49" customFormat="1" ht="14.25" customHeight="1" thickBot="1">
      <c r="A44" s="108" t="s">
        <v>444</v>
      </c>
      <c r="B44" s="115" t="s">
        <v>445</v>
      </c>
      <c r="C44" s="568">
        <v>48859</v>
      </c>
      <c r="D44" s="134">
        <v>36659</v>
      </c>
      <c r="E44" s="134">
        <v>12200</v>
      </c>
      <c r="F44" s="134"/>
      <c r="G44" s="568">
        <v>50140</v>
      </c>
      <c r="H44" s="134">
        <v>137</v>
      </c>
      <c r="I44" s="134"/>
      <c r="J44" s="568">
        <v>50277</v>
      </c>
      <c r="K44" s="621">
        <v>37327</v>
      </c>
      <c r="L44" s="134">
        <v>12950</v>
      </c>
      <c r="M44" s="134"/>
    </row>
    <row r="45" spans="1:13" s="72" customFormat="1" ht="14.25" customHeight="1" thickBot="1">
      <c r="A45" s="116" t="s">
        <v>278</v>
      </c>
      <c r="B45" s="114" t="s">
        <v>446</v>
      </c>
      <c r="C45" s="534">
        <f>+C42+C43+C44</f>
        <v>48859</v>
      </c>
      <c r="D45" s="63">
        <f>+D42+D43+D44</f>
        <v>36659</v>
      </c>
      <c r="E45" s="63">
        <f>+E42+E43+E44</f>
        <v>12200</v>
      </c>
      <c r="F45" s="63">
        <f>+F42+F43+F44</f>
        <v>0</v>
      </c>
      <c r="G45" s="534">
        <f>+G42+G43+G44</f>
        <v>50950</v>
      </c>
      <c r="H45" s="63">
        <f aca="true" t="shared" si="5" ref="H45:M45">+H42+H43+H44</f>
        <v>137</v>
      </c>
      <c r="I45" s="63">
        <f t="shared" si="5"/>
        <v>0</v>
      </c>
      <c r="J45" s="534">
        <f t="shared" si="5"/>
        <v>51087</v>
      </c>
      <c r="K45" s="623">
        <f>+K42+K43+K44</f>
        <v>38137</v>
      </c>
      <c r="L45" s="63">
        <f t="shared" si="5"/>
        <v>12950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447</v>
      </c>
      <c r="C46" s="534">
        <f>+C40+C45</f>
        <v>55113</v>
      </c>
      <c r="D46" s="63">
        <f>+D40+D45</f>
        <v>42913</v>
      </c>
      <c r="E46" s="63">
        <f>+E40+E45</f>
        <v>12200</v>
      </c>
      <c r="F46" s="63">
        <f>+F40+F45</f>
        <v>0</v>
      </c>
      <c r="G46" s="534">
        <f>+G40+G45</f>
        <v>57204</v>
      </c>
      <c r="H46" s="63">
        <f aca="true" t="shared" si="6" ref="H46:M46">+H40+H45</f>
        <v>428</v>
      </c>
      <c r="I46" s="63">
        <f t="shared" si="6"/>
        <v>0</v>
      </c>
      <c r="J46" s="534">
        <f t="shared" si="6"/>
        <v>57632</v>
      </c>
      <c r="K46" s="623">
        <f>+K40+K45</f>
        <v>44682</v>
      </c>
      <c r="L46" s="63">
        <f t="shared" si="6"/>
        <v>12950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8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8"/>
    </row>
    <row r="49" spans="1:13" s="6" customFormat="1" ht="19.5" customHeight="1" thickBot="1">
      <c r="A49" s="663" t="s">
        <v>1</v>
      </c>
      <c r="B49" s="665" t="s">
        <v>392</v>
      </c>
      <c r="C49" s="663" t="s">
        <v>485</v>
      </c>
      <c r="D49" s="668" t="s">
        <v>486</v>
      </c>
      <c r="E49" s="668"/>
      <c r="F49" s="669"/>
      <c r="G49" s="671" t="s">
        <v>499</v>
      </c>
      <c r="H49" s="709" t="s">
        <v>481</v>
      </c>
      <c r="I49" s="678"/>
      <c r="J49" s="679" t="s">
        <v>498</v>
      </c>
      <c r="K49" s="675" t="s">
        <v>491</v>
      </c>
      <c r="L49" s="675"/>
      <c r="M49" s="676"/>
    </row>
    <row r="50" spans="1:13" ht="39" thickBot="1">
      <c r="A50" s="667"/>
      <c r="B50" s="730"/>
      <c r="C50" s="667"/>
      <c r="D50" s="95" t="s">
        <v>3</v>
      </c>
      <c r="E50" s="118" t="s">
        <v>4</v>
      </c>
      <c r="F50" s="97" t="s">
        <v>5</v>
      </c>
      <c r="G50" s="672"/>
      <c r="H50" s="94" t="s">
        <v>480</v>
      </c>
      <c r="I50" s="94" t="s">
        <v>337</v>
      </c>
      <c r="J50" s="710"/>
      <c r="K50" s="611" t="s">
        <v>3</v>
      </c>
      <c r="L50" s="96" t="s">
        <v>4</v>
      </c>
      <c r="M50" s="97" t="s">
        <v>5</v>
      </c>
    </row>
    <row r="51" spans="1:13" s="9" customFormat="1" ht="14.2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7" t="s">
        <v>372</v>
      </c>
      <c r="H51" s="357" t="s">
        <v>477</v>
      </c>
      <c r="I51" s="357" t="s">
        <v>478</v>
      </c>
      <c r="J51" s="357" t="s">
        <v>479</v>
      </c>
      <c r="K51" s="612" t="s">
        <v>482</v>
      </c>
      <c r="L51" s="609" t="s">
        <v>483</v>
      </c>
      <c r="M51" s="187" t="s">
        <v>484</v>
      </c>
    </row>
    <row r="52" spans="1:13" s="9" customFormat="1" ht="16.5" customHeight="1" thickBot="1">
      <c r="A52" s="718" t="s">
        <v>291</v>
      </c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20"/>
    </row>
    <row r="53" spans="1:13" ht="14.25" customHeight="1" thickBot="1">
      <c r="A53" s="104"/>
      <c r="B53" s="120" t="s">
        <v>461</v>
      </c>
      <c r="C53" s="561"/>
      <c r="D53" s="127"/>
      <c r="E53" s="127"/>
      <c r="F53" s="127"/>
      <c r="G53" s="561"/>
      <c r="H53" s="127"/>
      <c r="I53" s="127"/>
      <c r="J53" s="561"/>
      <c r="K53" s="613"/>
      <c r="L53" s="127"/>
      <c r="M53" s="127"/>
    </row>
    <row r="54" spans="1:13" ht="14.25" customHeight="1">
      <c r="A54" s="106" t="s">
        <v>14</v>
      </c>
      <c r="B54" s="107" t="s">
        <v>192</v>
      </c>
      <c r="C54" s="562">
        <v>21843</v>
      </c>
      <c r="D54" s="128">
        <v>21843</v>
      </c>
      <c r="E54" s="128"/>
      <c r="F54" s="128"/>
      <c r="G54" s="562">
        <v>22267</v>
      </c>
      <c r="H54" s="128">
        <v>108</v>
      </c>
      <c r="I54" s="128"/>
      <c r="J54" s="562">
        <v>22375</v>
      </c>
      <c r="K54" s="614">
        <v>22375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63">
        <v>5537</v>
      </c>
      <c r="D55" s="129">
        <v>5537</v>
      </c>
      <c r="E55" s="129"/>
      <c r="F55" s="129"/>
      <c r="G55" s="563">
        <v>5644</v>
      </c>
      <c r="H55" s="129">
        <v>29</v>
      </c>
      <c r="I55" s="129"/>
      <c r="J55" s="563">
        <v>5673</v>
      </c>
      <c r="K55" s="615">
        <v>5673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63">
        <v>25851</v>
      </c>
      <c r="D56" s="129">
        <v>13651</v>
      </c>
      <c r="E56" s="129">
        <v>12200</v>
      </c>
      <c r="F56" s="129"/>
      <c r="G56" s="563">
        <v>27411</v>
      </c>
      <c r="H56" s="129">
        <v>291</v>
      </c>
      <c r="I56" s="129"/>
      <c r="J56" s="563">
        <v>27702</v>
      </c>
      <c r="K56" s="615">
        <v>14752</v>
      </c>
      <c r="L56" s="129">
        <v>12950</v>
      </c>
      <c r="M56" s="129"/>
    </row>
    <row r="57" spans="1:13" ht="14.25" customHeight="1">
      <c r="A57" s="108" t="s">
        <v>20</v>
      </c>
      <c r="B57" s="109" t="s">
        <v>195</v>
      </c>
      <c r="C57" s="563"/>
      <c r="D57" s="129"/>
      <c r="E57" s="129"/>
      <c r="F57" s="129"/>
      <c r="G57" s="563"/>
      <c r="H57" s="129"/>
      <c r="I57" s="129"/>
      <c r="J57" s="563"/>
      <c r="K57" s="615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63"/>
      <c r="D58" s="129"/>
      <c r="E58" s="129"/>
      <c r="F58" s="129"/>
      <c r="G58" s="563"/>
      <c r="H58" s="129"/>
      <c r="I58" s="129"/>
      <c r="J58" s="563"/>
      <c r="K58" s="615"/>
      <c r="L58" s="129"/>
      <c r="M58" s="129"/>
    </row>
    <row r="59" spans="1:13" s="78" customFormat="1" ht="14.25" customHeight="1" thickBot="1">
      <c r="A59" s="121" t="s">
        <v>24</v>
      </c>
      <c r="B59" s="122" t="s">
        <v>449</v>
      </c>
      <c r="C59" s="571">
        <f>SUM(C54:C58)</f>
        <v>53231</v>
      </c>
      <c r="D59" s="136">
        <f>SUM(D54:D58)</f>
        <v>41031</v>
      </c>
      <c r="E59" s="136">
        <f>SUM(E54:E58)</f>
        <v>12200</v>
      </c>
      <c r="F59" s="136">
        <f>SUM(F54:F58)</f>
        <v>0</v>
      </c>
      <c r="G59" s="571">
        <f>SUM(G54:G58)</f>
        <v>55322</v>
      </c>
      <c r="H59" s="136">
        <f aca="true" t="shared" si="7" ref="H59:M59">SUM(H54:H58)</f>
        <v>428</v>
      </c>
      <c r="I59" s="136">
        <f t="shared" si="7"/>
        <v>0</v>
      </c>
      <c r="J59" s="571">
        <f t="shared" si="7"/>
        <v>55750</v>
      </c>
      <c r="K59" s="625">
        <f t="shared" si="7"/>
        <v>42800</v>
      </c>
      <c r="L59" s="136">
        <f t="shared" si="7"/>
        <v>12950</v>
      </c>
      <c r="M59" s="136">
        <f t="shared" si="7"/>
        <v>0</v>
      </c>
    </row>
    <row r="60" spans="1:13" ht="14.25" customHeight="1" thickBot="1">
      <c r="A60" s="113"/>
      <c r="B60" s="114" t="s">
        <v>462</v>
      </c>
      <c r="C60" s="566"/>
      <c r="D60" s="85"/>
      <c r="E60" s="85"/>
      <c r="F60" s="85"/>
      <c r="G60" s="566"/>
      <c r="H60" s="85"/>
      <c r="I60" s="85"/>
      <c r="J60" s="566"/>
      <c r="K60" s="619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62">
        <v>1882</v>
      </c>
      <c r="D61" s="128">
        <v>1882</v>
      </c>
      <c r="E61" s="128"/>
      <c r="F61" s="128"/>
      <c r="G61" s="562">
        <v>1882</v>
      </c>
      <c r="H61" s="128"/>
      <c r="I61" s="128"/>
      <c r="J61" s="562">
        <v>1882</v>
      </c>
      <c r="K61" s="614">
        <v>1882</v>
      </c>
      <c r="L61" s="128"/>
      <c r="M61" s="128"/>
    </row>
    <row r="62" spans="1:13" ht="14.25" customHeight="1">
      <c r="A62" s="108" t="s">
        <v>29</v>
      </c>
      <c r="B62" s="109" t="s">
        <v>232</v>
      </c>
      <c r="C62" s="563"/>
      <c r="D62" s="129"/>
      <c r="E62" s="129"/>
      <c r="F62" s="129"/>
      <c r="G62" s="563"/>
      <c r="H62" s="129"/>
      <c r="I62" s="129"/>
      <c r="J62" s="563"/>
      <c r="K62" s="615"/>
      <c r="L62" s="129"/>
      <c r="M62" s="129"/>
    </row>
    <row r="63" spans="1:13" ht="14.25" customHeight="1">
      <c r="A63" s="108" t="s">
        <v>31</v>
      </c>
      <c r="B63" s="109" t="s">
        <v>451</v>
      </c>
      <c r="C63" s="563"/>
      <c r="D63" s="129"/>
      <c r="E63" s="129"/>
      <c r="F63" s="129"/>
      <c r="G63" s="563"/>
      <c r="H63" s="129"/>
      <c r="I63" s="129"/>
      <c r="J63" s="563"/>
      <c r="K63" s="615"/>
      <c r="L63" s="129"/>
      <c r="M63" s="129"/>
    </row>
    <row r="64" spans="1:13" ht="14.25" customHeight="1" thickBot="1">
      <c r="A64" s="108" t="s">
        <v>33</v>
      </c>
      <c r="B64" s="109" t="s">
        <v>463</v>
      </c>
      <c r="C64" s="563"/>
      <c r="D64" s="129"/>
      <c r="E64" s="129"/>
      <c r="F64" s="129"/>
      <c r="G64" s="563"/>
      <c r="H64" s="129"/>
      <c r="I64" s="129"/>
      <c r="J64" s="563"/>
      <c r="K64" s="615"/>
      <c r="L64" s="129"/>
      <c r="M64" s="129"/>
    </row>
    <row r="65" spans="1:13" ht="14.25" customHeight="1" thickBot="1">
      <c r="A65" s="111" t="s">
        <v>39</v>
      </c>
      <c r="B65" s="114" t="s">
        <v>464</v>
      </c>
      <c r="C65" s="515">
        <f>SUM(C61:C63)</f>
        <v>1882</v>
      </c>
      <c r="D65" s="132">
        <f>SUM(D61:D63)</f>
        <v>1882</v>
      </c>
      <c r="E65" s="132">
        <f>SUM(E61:E63)</f>
        <v>0</v>
      </c>
      <c r="F65" s="132">
        <f>SUM(F61:F63)</f>
        <v>0</v>
      </c>
      <c r="G65" s="515">
        <f>SUM(G61:G63)</f>
        <v>1882</v>
      </c>
      <c r="H65" s="132">
        <f aca="true" t="shared" si="8" ref="H65:M65">SUM(H61:H63)</f>
        <v>0</v>
      </c>
      <c r="I65" s="132">
        <f t="shared" si="8"/>
        <v>0</v>
      </c>
      <c r="J65" s="515">
        <f t="shared" si="8"/>
        <v>1882</v>
      </c>
      <c r="K65" s="618">
        <f t="shared" si="8"/>
        <v>1882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453</v>
      </c>
      <c r="C66" s="567"/>
      <c r="D66" s="133"/>
      <c r="E66" s="133"/>
      <c r="F66" s="133"/>
      <c r="G66" s="567"/>
      <c r="H66" s="133"/>
      <c r="I66" s="133"/>
      <c r="J66" s="567"/>
      <c r="K66" s="620"/>
      <c r="L66" s="133"/>
      <c r="M66" s="133"/>
    </row>
    <row r="67" spans="1:13" ht="14.25" customHeight="1" thickBot="1">
      <c r="A67" s="111" t="s">
        <v>71</v>
      </c>
      <c r="B67" s="112" t="s">
        <v>454</v>
      </c>
      <c r="C67" s="515">
        <f>+C59+C65+C66</f>
        <v>55113</v>
      </c>
      <c r="D67" s="132">
        <f>+D59+D65+D66</f>
        <v>42913</v>
      </c>
      <c r="E67" s="132">
        <f>+E59+E65+E66</f>
        <v>12200</v>
      </c>
      <c r="F67" s="132">
        <f>+F59+F65+F66</f>
        <v>0</v>
      </c>
      <c r="G67" s="515">
        <f>+G59+G65+G66</f>
        <v>57204</v>
      </c>
      <c r="H67" s="132">
        <f aca="true" t="shared" si="9" ref="H67:M67">+H59+H65+H66</f>
        <v>428</v>
      </c>
      <c r="I67" s="132">
        <f t="shared" si="9"/>
        <v>0</v>
      </c>
      <c r="J67" s="515">
        <f t="shared" si="9"/>
        <v>57632</v>
      </c>
      <c r="K67" s="618">
        <f t="shared" si="9"/>
        <v>44682</v>
      </c>
      <c r="L67" s="132">
        <f t="shared" si="9"/>
        <v>12950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629"/>
      <c r="L68" s="50"/>
      <c r="M68" s="50"/>
    </row>
    <row r="69" spans="1:13" ht="14.25" customHeight="1" thickBot="1">
      <c r="A69" s="125" t="s">
        <v>425</v>
      </c>
      <c r="B69" s="126"/>
      <c r="C69" s="550">
        <v>10</v>
      </c>
      <c r="D69" s="137">
        <v>10</v>
      </c>
      <c r="E69" s="137"/>
      <c r="F69" s="137"/>
      <c r="G69" s="550">
        <v>10</v>
      </c>
      <c r="H69" s="137"/>
      <c r="I69" s="137"/>
      <c r="J69" s="550">
        <v>10</v>
      </c>
      <c r="K69" s="630"/>
      <c r="L69" s="137"/>
      <c r="M69" s="137"/>
    </row>
    <row r="70" spans="1:13" ht="14.25" customHeight="1" thickBot="1">
      <c r="A70" s="125" t="s">
        <v>426</v>
      </c>
      <c r="B70" s="126"/>
      <c r="C70" s="550"/>
      <c r="D70" s="137"/>
      <c r="E70" s="137"/>
      <c r="F70" s="137"/>
      <c r="G70" s="550"/>
      <c r="H70" s="137"/>
      <c r="I70" s="137"/>
      <c r="J70" s="550"/>
      <c r="K70" s="630"/>
      <c r="L70" s="137"/>
      <c r="M70" s="137"/>
    </row>
  </sheetData>
  <sheetProtection selectLockedCells="1" selectUnlockedCells="1"/>
  <mergeCells count="21">
    <mergeCell ref="K4:M4"/>
    <mergeCell ref="H49:I49"/>
    <mergeCell ref="J49:J50"/>
    <mergeCell ref="A7:M7"/>
    <mergeCell ref="A49:A50"/>
    <mergeCell ref="A1:D1"/>
    <mergeCell ref="H4:I4"/>
    <mergeCell ref="J4:J5"/>
    <mergeCell ref="G4:G5"/>
    <mergeCell ref="B2:M2"/>
    <mergeCell ref="B3:M3"/>
    <mergeCell ref="B49:B50"/>
    <mergeCell ref="D4:F4"/>
    <mergeCell ref="A52:M52"/>
    <mergeCell ref="D49:F49"/>
    <mergeCell ref="A4:A5"/>
    <mergeCell ref="B4:B5"/>
    <mergeCell ref="C4:C5"/>
    <mergeCell ref="G49:G50"/>
    <mergeCell ref="C49:C50"/>
    <mergeCell ref="K49:M49"/>
  </mergeCells>
  <printOptions horizontalCentered="1"/>
  <pageMargins left="0.3937007874015748" right="0.2755905511811024" top="0.4330708661417323" bottom="0.5118110236220472" header="0.5118110236220472" footer="0.5118110236220472"/>
  <pageSetup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43">
      <selection activeCell="K70" sqref="K70"/>
    </sheetView>
  </sheetViews>
  <sheetFormatPr defaultColWidth="9.00390625" defaultRowHeight="12.75"/>
  <cols>
    <col min="1" max="1" width="10.50390625" style="48" customWidth="1"/>
    <col min="2" max="2" width="73.50390625" style="49" customWidth="1"/>
    <col min="3" max="3" width="13.375" style="49" customWidth="1"/>
    <col min="4" max="4" width="14.375" style="49" customWidth="1"/>
    <col min="5" max="5" width="10.875" style="49" customWidth="1"/>
    <col min="6" max="6" width="17.375" style="49" customWidth="1"/>
    <col min="7" max="7" width="12.375" style="8" customWidth="1"/>
    <col min="8" max="8" width="12.125" style="8" customWidth="1"/>
    <col min="9" max="9" width="11.625" style="8" customWidth="1"/>
    <col min="10" max="10" width="12.375" style="8" customWidth="1"/>
    <col min="11" max="11" width="11.125" style="8" customWidth="1"/>
    <col min="12" max="12" width="11.50390625" style="8" customWidth="1"/>
    <col min="13" max="13" width="16.375" style="8" customWidth="1"/>
    <col min="14" max="16384" width="9.375" style="8" customWidth="1"/>
  </cols>
  <sheetData>
    <row r="1" spans="1:13" s="70" customFormat="1" ht="21" customHeight="1" thickBot="1">
      <c r="A1" s="729" t="str">
        <f>+CONCATENATE("9.3.7. melléklet a .../",2016,". (......) önkormányzati rendelethez")</f>
        <v>9.3.7. melléklet a .../2016. (......) önkormányzati rendelethez</v>
      </c>
      <c r="B1" s="729"/>
      <c r="C1" s="729"/>
      <c r="D1" s="729"/>
      <c r="E1" s="31"/>
      <c r="M1" s="4" t="s">
        <v>0</v>
      </c>
    </row>
    <row r="2" spans="1:13" s="56" customFormat="1" ht="40.5" customHeight="1" thickBot="1">
      <c r="A2" s="93" t="s">
        <v>388</v>
      </c>
      <c r="B2" s="721" t="s">
        <v>474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39" customHeight="1" thickBot="1">
      <c r="A3" s="93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21" customHeight="1" thickBot="1">
      <c r="A4" s="695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95"/>
      <c r="B5" s="695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94" t="s">
        <v>3</v>
      </c>
      <c r="L5" s="96" t="s">
        <v>4</v>
      </c>
      <c r="M5" s="97" t="s">
        <v>5</v>
      </c>
    </row>
    <row r="6" spans="1:13" s="9" customFormat="1" ht="1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357" t="s">
        <v>482</v>
      </c>
      <c r="L6" s="609" t="s">
        <v>483</v>
      </c>
      <c r="M6" s="187" t="s">
        <v>484</v>
      </c>
    </row>
    <row r="7" spans="1:13" s="9" customFormat="1" ht="15.75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05" t="s">
        <v>297</v>
      </c>
      <c r="C8" s="561"/>
      <c r="D8" s="127"/>
      <c r="E8" s="127"/>
      <c r="F8" s="127"/>
      <c r="G8" s="561"/>
      <c r="H8" s="127"/>
      <c r="I8" s="127"/>
      <c r="J8" s="561"/>
      <c r="K8" s="127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62">
        <v>15</v>
      </c>
      <c r="D9" s="128">
        <v>15</v>
      </c>
      <c r="E9" s="128"/>
      <c r="F9" s="128"/>
      <c r="G9" s="562">
        <v>15</v>
      </c>
      <c r="H9" s="128"/>
      <c r="I9" s="128"/>
      <c r="J9" s="562">
        <v>15</v>
      </c>
      <c r="K9" s="128">
        <v>15</v>
      </c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63">
        <v>350</v>
      </c>
      <c r="D10" s="129">
        <v>350</v>
      </c>
      <c r="E10" s="129"/>
      <c r="F10" s="129"/>
      <c r="G10" s="563">
        <v>350</v>
      </c>
      <c r="H10" s="129"/>
      <c r="I10" s="129"/>
      <c r="J10" s="563">
        <v>350</v>
      </c>
      <c r="K10" s="129">
        <v>350</v>
      </c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63"/>
      <c r="D11" s="129"/>
      <c r="E11" s="129"/>
      <c r="F11" s="129"/>
      <c r="G11" s="563"/>
      <c r="H11" s="129"/>
      <c r="I11" s="129"/>
      <c r="J11" s="563"/>
      <c r="K11" s="129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63"/>
      <c r="D12" s="129"/>
      <c r="E12" s="129"/>
      <c r="F12" s="129"/>
      <c r="G12" s="563"/>
      <c r="H12" s="129"/>
      <c r="I12" s="129"/>
      <c r="J12" s="563"/>
      <c r="K12" s="129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63"/>
      <c r="D13" s="129"/>
      <c r="E13" s="129"/>
      <c r="F13" s="129"/>
      <c r="G13" s="563"/>
      <c r="H13" s="129"/>
      <c r="I13" s="129"/>
      <c r="J13" s="563"/>
      <c r="K13" s="129"/>
      <c r="L13" s="129"/>
      <c r="M13" s="129"/>
    </row>
    <row r="14" spans="1:13" s="72" customFormat="1" ht="14.25" customHeight="1">
      <c r="A14" s="108" t="s">
        <v>198</v>
      </c>
      <c r="B14" s="109" t="s">
        <v>427</v>
      </c>
      <c r="C14" s="563">
        <v>100</v>
      </c>
      <c r="D14" s="129">
        <v>100</v>
      </c>
      <c r="E14" s="129"/>
      <c r="F14" s="129"/>
      <c r="G14" s="563">
        <v>100</v>
      </c>
      <c r="H14" s="129"/>
      <c r="I14" s="129"/>
      <c r="J14" s="563">
        <v>100</v>
      </c>
      <c r="K14" s="129">
        <v>100</v>
      </c>
      <c r="L14" s="129"/>
      <c r="M14" s="129"/>
    </row>
    <row r="15" spans="1:13" s="72" customFormat="1" ht="14.25" customHeight="1">
      <c r="A15" s="108" t="s">
        <v>200</v>
      </c>
      <c r="B15" s="110" t="s">
        <v>428</v>
      </c>
      <c r="C15" s="563"/>
      <c r="D15" s="129"/>
      <c r="E15" s="129"/>
      <c r="F15" s="129"/>
      <c r="G15" s="563"/>
      <c r="H15" s="129"/>
      <c r="I15" s="129"/>
      <c r="J15" s="563"/>
      <c r="K15" s="129"/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64"/>
      <c r="D16" s="130"/>
      <c r="E16" s="130"/>
      <c r="F16" s="130"/>
      <c r="G16" s="564"/>
      <c r="H16" s="130"/>
      <c r="I16" s="130"/>
      <c r="J16" s="564"/>
      <c r="K16" s="130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63"/>
      <c r="D17" s="129"/>
      <c r="E17" s="129"/>
      <c r="F17" s="129"/>
      <c r="G17" s="563"/>
      <c r="H17" s="129"/>
      <c r="I17" s="129"/>
      <c r="J17" s="563"/>
      <c r="K17" s="129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65"/>
      <c r="D18" s="131"/>
      <c r="E18" s="131"/>
      <c r="F18" s="131"/>
      <c r="G18" s="565"/>
      <c r="H18" s="131"/>
      <c r="I18" s="131"/>
      <c r="J18" s="565"/>
      <c r="K18" s="131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65"/>
      <c r="D19" s="131"/>
      <c r="E19" s="131"/>
      <c r="F19" s="131"/>
      <c r="G19" s="565"/>
      <c r="H19" s="131"/>
      <c r="I19" s="131"/>
      <c r="J19" s="565"/>
      <c r="K19" s="131"/>
      <c r="L19" s="131"/>
      <c r="M19" s="131"/>
    </row>
    <row r="20" spans="1:13" s="72" customFormat="1" ht="14.25" customHeight="1" thickBot="1">
      <c r="A20" s="111" t="s">
        <v>24</v>
      </c>
      <c r="B20" s="112" t="s">
        <v>429</v>
      </c>
      <c r="C20" s="515">
        <f>SUM(C9:C19)</f>
        <v>465</v>
      </c>
      <c r="D20" s="132">
        <f>SUM(D9:D19)</f>
        <v>465</v>
      </c>
      <c r="E20" s="132">
        <f>SUM(E9:E19)</f>
        <v>0</v>
      </c>
      <c r="F20" s="132">
        <f>SUM(F9:F19)</f>
        <v>0</v>
      </c>
      <c r="G20" s="515">
        <f>SUM(G9:G19)</f>
        <v>465</v>
      </c>
      <c r="H20" s="132">
        <f aca="true" t="shared" si="0" ref="H20:M20">SUM(H9:H19)</f>
        <v>0</v>
      </c>
      <c r="I20" s="132">
        <f t="shared" si="0"/>
        <v>0</v>
      </c>
      <c r="J20" s="515">
        <f t="shared" si="0"/>
        <v>465</v>
      </c>
      <c r="K20" s="132">
        <f t="shared" si="0"/>
        <v>465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432"/>
      <c r="B21" s="435" t="s">
        <v>26</v>
      </c>
      <c r="C21" s="566"/>
      <c r="D21" s="85"/>
      <c r="E21" s="85"/>
      <c r="F21" s="85"/>
      <c r="G21" s="566"/>
      <c r="H21" s="85"/>
      <c r="I21" s="85"/>
      <c r="J21" s="566"/>
      <c r="K21" s="85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62"/>
      <c r="D22" s="128"/>
      <c r="E22" s="128"/>
      <c r="F22" s="128"/>
      <c r="G22" s="562"/>
      <c r="H22" s="128"/>
      <c r="I22" s="128"/>
      <c r="J22" s="562"/>
      <c r="K22" s="128"/>
      <c r="L22" s="128"/>
      <c r="M22" s="128"/>
    </row>
    <row r="23" spans="1:13" s="49" customFormat="1" ht="14.25" customHeight="1">
      <c r="A23" s="108" t="s">
        <v>29</v>
      </c>
      <c r="B23" s="109" t="s">
        <v>430</v>
      </c>
      <c r="C23" s="563"/>
      <c r="D23" s="129"/>
      <c r="E23" s="129"/>
      <c r="F23" s="129"/>
      <c r="G23" s="563"/>
      <c r="H23" s="129"/>
      <c r="I23" s="129"/>
      <c r="J23" s="563"/>
      <c r="K23" s="129"/>
      <c r="L23" s="129"/>
      <c r="M23" s="129"/>
    </row>
    <row r="24" spans="1:13" s="49" customFormat="1" ht="14.25" customHeight="1">
      <c r="A24" s="108" t="s">
        <v>31</v>
      </c>
      <c r="B24" s="109" t="s">
        <v>431</v>
      </c>
      <c r="C24" s="563"/>
      <c r="D24" s="129"/>
      <c r="E24" s="129"/>
      <c r="F24" s="129"/>
      <c r="G24" s="563"/>
      <c r="H24" s="129">
        <v>1692</v>
      </c>
      <c r="I24" s="129"/>
      <c r="J24" s="563">
        <v>1692</v>
      </c>
      <c r="K24" s="129">
        <v>1692</v>
      </c>
      <c r="L24" s="129"/>
      <c r="M24" s="129"/>
    </row>
    <row r="25" spans="1:13" s="49" customFormat="1" ht="14.25" customHeight="1" thickBot="1">
      <c r="A25" s="108" t="s">
        <v>33</v>
      </c>
      <c r="B25" s="109" t="s">
        <v>456</v>
      </c>
      <c r="C25" s="563"/>
      <c r="D25" s="129"/>
      <c r="E25" s="129"/>
      <c r="F25" s="129"/>
      <c r="G25" s="563"/>
      <c r="H25" s="129"/>
      <c r="I25" s="129"/>
      <c r="J25" s="563"/>
      <c r="K25" s="129"/>
      <c r="L25" s="129"/>
      <c r="M25" s="129"/>
    </row>
    <row r="26" spans="1:13" s="72" customFormat="1" ht="14.25" customHeight="1" thickBot="1">
      <c r="A26" s="111" t="s">
        <v>39</v>
      </c>
      <c r="B26" s="112" t="s">
        <v>433</v>
      </c>
      <c r="C26" s="515">
        <f>SUM(C22:C24)</f>
        <v>0</v>
      </c>
      <c r="D26" s="132">
        <f>SUM(D22:D24)</f>
        <v>0</v>
      </c>
      <c r="E26" s="132">
        <f>SUM(E22:E24)</f>
        <v>0</v>
      </c>
      <c r="F26" s="132">
        <f>SUM(F22:F24)</f>
        <v>0</v>
      </c>
      <c r="G26" s="515">
        <f>SUM(G22:G24)</f>
        <v>0</v>
      </c>
      <c r="H26" s="132">
        <f aca="true" t="shared" si="1" ref="H26:M26">SUM(H22:H24)</f>
        <v>1692</v>
      </c>
      <c r="I26" s="132">
        <f t="shared" si="1"/>
        <v>0</v>
      </c>
      <c r="J26" s="515">
        <f t="shared" si="1"/>
        <v>1692</v>
      </c>
      <c r="K26" s="132">
        <f t="shared" si="1"/>
        <v>1692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296</v>
      </c>
      <c r="C27" s="567"/>
      <c r="D27" s="133"/>
      <c r="E27" s="133"/>
      <c r="F27" s="133"/>
      <c r="G27" s="567"/>
      <c r="H27" s="133"/>
      <c r="I27" s="133"/>
      <c r="J27" s="567"/>
      <c r="K27" s="133"/>
      <c r="L27" s="133"/>
      <c r="M27" s="133"/>
    </row>
    <row r="28" spans="1:13" ht="14.25" customHeight="1" thickBot="1">
      <c r="A28" s="113"/>
      <c r="B28" s="114" t="s">
        <v>41</v>
      </c>
      <c r="C28" s="566"/>
      <c r="D28" s="85"/>
      <c r="E28" s="85"/>
      <c r="F28" s="85"/>
      <c r="G28" s="566"/>
      <c r="H28" s="85"/>
      <c r="I28" s="85"/>
      <c r="J28" s="566"/>
      <c r="K28" s="85"/>
      <c r="L28" s="85"/>
      <c r="M28" s="85"/>
    </row>
    <row r="29" spans="1:13" s="49" customFormat="1" ht="14.25" customHeight="1">
      <c r="A29" s="106" t="s">
        <v>57</v>
      </c>
      <c r="B29" s="107" t="s">
        <v>430</v>
      </c>
      <c r="C29" s="562"/>
      <c r="D29" s="128"/>
      <c r="E29" s="128"/>
      <c r="F29" s="128"/>
      <c r="G29" s="562"/>
      <c r="H29" s="128"/>
      <c r="I29" s="128"/>
      <c r="J29" s="562"/>
      <c r="K29" s="128"/>
      <c r="L29" s="128"/>
      <c r="M29" s="128"/>
    </row>
    <row r="30" spans="1:13" s="49" customFormat="1" ht="14.25" customHeight="1" thickBot="1">
      <c r="A30" s="106" t="s">
        <v>65</v>
      </c>
      <c r="B30" s="109" t="s">
        <v>434</v>
      </c>
      <c r="C30" s="564"/>
      <c r="D30" s="130"/>
      <c r="E30" s="130"/>
      <c r="F30" s="130"/>
      <c r="G30" s="564"/>
      <c r="H30" s="130"/>
      <c r="I30" s="130"/>
      <c r="J30" s="564"/>
      <c r="K30" s="130"/>
      <c r="L30" s="130"/>
      <c r="M30" s="130"/>
    </row>
    <row r="31" spans="1:13" s="49" customFormat="1" ht="14.25" customHeight="1" thickBot="1">
      <c r="A31" s="108" t="s">
        <v>67</v>
      </c>
      <c r="B31" s="115" t="s">
        <v>457</v>
      </c>
      <c r="C31" s="568"/>
      <c r="D31" s="132">
        <f>+D29+D30</f>
        <v>0</v>
      </c>
      <c r="E31" s="132">
        <f>+E29+E30</f>
        <v>0</v>
      </c>
      <c r="F31" s="132">
        <f>+F29+F30</f>
        <v>0</v>
      </c>
      <c r="G31" s="515">
        <f>+G29+G30</f>
        <v>0</v>
      </c>
      <c r="H31" s="132">
        <f aca="true" t="shared" si="2" ref="H31:M31">+H29+H30</f>
        <v>0</v>
      </c>
      <c r="I31" s="132">
        <f t="shared" si="2"/>
        <v>0</v>
      </c>
      <c r="J31" s="515">
        <f t="shared" si="2"/>
        <v>0</v>
      </c>
      <c r="K31" s="132">
        <f t="shared" si="2"/>
        <v>0</v>
      </c>
      <c r="L31" s="132">
        <f t="shared" si="2"/>
        <v>0</v>
      </c>
      <c r="M31" s="132">
        <f t="shared" si="2"/>
        <v>0</v>
      </c>
    </row>
    <row r="32" spans="1:13" s="49" customFormat="1" ht="14.25" customHeight="1" thickBot="1">
      <c r="A32" s="111" t="s">
        <v>71</v>
      </c>
      <c r="B32" s="114" t="s">
        <v>458</v>
      </c>
      <c r="C32" s="515">
        <f>+C29+C30</f>
        <v>0</v>
      </c>
      <c r="D32" s="134"/>
      <c r="E32" s="134"/>
      <c r="F32" s="134"/>
      <c r="G32" s="568"/>
      <c r="H32" s="134"/>
      <c r="I32" s="134"/>
      <c r="J32" s="568"/>
      <c r="K32" s="134"/>
      <c r="L32" s="134"/>
      <c r="M32" s="134"/>
    </row>
    <row r="33" spans="1:13" ht="14.25" customHeight="1" thickBot="1">
      <c r="A33" s="113"/>
      <c r="B33" s="114" t="s">
        <v>98</v>
      </c>
      <c r="C33" s="566"/>
      <c r="D33" s="85"/>
      <c r="E33" s="85"/>
      <c r="F33" s="85"/>
      <c r="G33" s="566"/>
      <c r="H33" s="85"/>
      <c r="I33" s="85"/>
      <c r="J33" s="566"/>
      <c r="K33" s="85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62"/>
      <c r="D34" s="128"/>
      <c r="E34" s="128"/>
      <c r="F34" s="128"/>
      <c r="G34" s="562"/>
      <c r="H34" s="128"/>
      <c r="I34" s="128"/>
      <c r="J34" s="562"/>
      <c r="K34" s="128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64"/>
      <c r="D35" s="130"/>
      <c r="E35" s="130"/>
      <c r="F35" s="130"/>
      <c r="G35" s="564"/>
      <c r="H35" s="130"/>
      <c r="I35" s="130"/>
      <c r="J35" s="564"/>
      <c r="K35" s="130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8"/>
      <c r="D36" s="134"/>
      <c r="E36" s="134"/>
      <c r="F36" s="134"/>
      <c r="G36" s="568"/>
      <c r="H36" s="134"/>
      <c r="I36" s="134"/>
      <c r="J36" s="568"/>
      <c r="K36" s="134"/>
      <c r="L36" s="134"/>
      <c r="M36" s="134"/>
    </row>
    <row r="37" spans="1:13" s="49" customFormat="1" ht="14.25" customHeight="1" thickBot="1">
      <c r="A37" s="111" t="s">
        <v>96</v>
      </c>
      <c r="B37" s="114" t="s">
        <v>475</v>
      </c>
      <c r="C37" s="515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15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15">
        <f t="shared" si="3"/>
        <v>0</v>
      </c>
      <c r="K37" s="132">
        <f t="shared" si="3"/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298</v>
      </c>
      <c r="C38" s="567"/>
      <c r="D38" s="133"/>
      <c r="E38" s="133"/>
      <c r="F38" s="133"/>
      <c r="G38" s="567"/>
      <c r="H38" s="133"/>
      <c r="I38" s="133"/>
      <c r="J38" s="567"/>
      <c r="K38" s="133"/>
      <c r="L38" s="133"/>
      <c r="M38" s="133"/>
    </row>
    <row r="39" spans="1:13" s="72" customFormat="1" ht="14.25" customHeight="1" thickBot="1">
      <c r="A39" s="111" t="s">
        <v>120</v>
      </c>
      <c r="B39" s="114" t="s">
        <v>438</v>
      </c>
      <c r="C39" s="569"/>
      <c r="D39" s="135"/>
      <c r="E39" s="135"/>
      <c r="F39" s="135"/>
      <c r="G39" s="569"/>
      <c r="H39" s="135"/>
      <c r="I39" s="135"/>
      <c r="J39" s="569"/>
      <c r="K39" s="135"/>
      <c r="L39" s="135"/>
      <c r="M39" s="135"/>
    </row>
    <row r="40" spans="1:13" s="72" customFormat="1" ht="14.25" customHeight="1" thickBot="1">
      <c r="A40" s="111" t="s">
        <v>131</v>
      </c>
      <c r="B40" s="114" t="s">
        <v>459</v>
      </c>
      <c r="C40" s="534">
        <f>+C20+C26+C27+C32+C37+C38+C39</f>
        <v>465</v>
      </c>
      <c r="D40" s="63">
        <f>+D20+D26+D27+D31+D37+D38+D39</f>
        <v>465</v>
      </c>
      <c r="E40" s="63">
        <f>+E20+E26+E27+E31+E37+E38+E39</f>
        <v>0</v>
      </c>
      <c r="F40" s="63">
        <f>+F20+F26+F27+F31+F37+F38+F39</f>
        <v>0</v>
      </c>
      <c r="G40" s="534">
        <f>+G20+G26+G27+G31+G37+G38+G39</f>
        <v>465</v>
      </c>
      <c r="H40" s="63">
        <f aca="true" t="shared" si="4" ref="H40:M40">+H20+H26+H27+H31+H37+H38+H39</f>
        <v>1692</v>
      </c>
      <c r="I40" s="63">
        <f t="shared" si="4"/>
        <v>0</v>
      </c>
      <c r="J40" s="534">
        <f t="shared" si="4"/>
        <v>2157</v>
      </c>
      <c r="K40" s="63">
        <f t="shared" si="4"/>
        <v>2157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440</v>
      </c>
      <c r="C41" s="566"/>
      <c r="D41" s="85"/>
      <c r="E41" s="85"/>
      <c r="F41" s="85"/>
      <c r="G41" s="566"/>
      <c r="H41" s="85"/>
      <c r="I41" s="85"/>
      <c r="J41" s="566"/>
      <c r="K41" s="85"/>
      <c r="L41" s="85"/>
      <c r="M41" s="85"/>
    </row>
    <row r="42" spans="1:13" s="72" customFormat="1" ht="14.25" customHeight="1">
      <c r="A42" s="106" t="s">
        <v>441</v>
      </c>
      <c r="B42" s="107" t="s">
        <v>353</v>
      </c>
      <c r="C42" s="562"/>
      <c r="D42" s="128"/>
      <c r="E42" s="128"/>
      <c r="F42" s="128"/>
      <c r="G42" s="562">
        <v>226</v>
      </c>
      <c r="H42" s="128"/>
      <c r="I42" s="128"/>
      <c r="J42" s="562">
        <v>226</v>
      </c>
      <c r="K42" s="128">
        <v>226</v>
      </c>
      <c r="L42" s="128"/>
      <c r="M42" s="128"/>
    </row>
    <row r="43" spans="1:13" s="72" customFormat="1" ht="14.25" customHeight="1">
      <c r="A43" s="106" t="s">
        <v>442</v>
      </c>
      <c r="B43" s="109" t="s">
        <v>443</v>
      </c>
      <c r="C43" s="564"/>
      <c r="D43" s="130"/>
      <c r="E43" s="130"/>
      <c r="F43" s="130"/>
      <c r="G43" s="564"/>
      <c r="H43" s="130"/>
      <c r="I43" s="130"/>
      <c r="J43" s="564"/>
      <c r="K43" s="130"/>
      <c r="L43" s="130"/>
      <c r="M43" s="130"/>
    </row>
    <row r="44" spans="1:13" s="49" customFormat="1" ht="14.25" customHeight="1" thickBot="1">
      <c r="A44" s="108" t="s">
        <v>444</v>
      </c>
      <c r="B44" s="115" t="s">
        <v>445</v>
      </c>
      <c r="C44" s="568">
        <v>18521</v>
      </c>
      <c r="D44" s="134">
        <v>18521</v>
      </c>
      <c r="E44" s="134"/>
      <c r="F44" s="134"/>
      <c r="G44" s="568">
        <v>18597</v>
      </c>
      <c r="H44" s="134"/>
      <c r="I44" s="134"/>
      <c r="J44" s="568">
        <v>18597</v>
      </c>
      <c r="K44" s="134">
        <v>18597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446</v>
      </c>
      <c r="C45" s="534">
        <f>+C42+C43+C44</f>
        <v>18521</v>
      </c>
      <c r="D45" s="63">
        <f>+D42+D43+D44</f>
        <v>18521</v>
      </c>
      <c r="E45" s="63">
        <f>+E42+E43+E44</f>
        <v>0</v>
      </c>
      <c r="F45" s="63">
        <f>+F42+F43+F44</f>
        <v>0</v>
      </c>
      <c r="G45" s="534">
        <f>+G42+G43+G44</f>
        <v>18823</v>
      </c>
      <c r="H45" s="63">
        <f aca="true" t="shared" si="5" ref="H45:M45">+H42+H43+H44</f>
        <v>0</v>
      </c>
      <c r="I45" s="63">
        <f t="shared" si="5"/>
        <v>0</v>
      </c>
      <c r="J45" s="534">
        <f t="shared" si="5"/>
        <v>18823</v>
      </c>
      <c r="K45" s="63">
        <f t="shared" si="5"/>
        <v>18823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447</v>
      </c>
      <c r="C46" s="534">
        <f>+C40+C45</f>
        <v>18986</v>
      </c>
      <c r="D46" s="63">
        <f>+D40+D45</f>
        <v>18986</v>
      </c>
      <c r="E46" s="63">
        <f>+E40+E45</f>
        <v>0</v>
      </c>
      <c r="F46" s="63">
        <f>+F40+F45</f>
        <v>0</v>
      </c>
      <c r="G46" s="534">
        <f>+G40+G45</f>
        <v>19288</v>
      </c>
      <c r="H46" s="63">
        <f aca="true" t="shared" si="6" ref="H46:M46">+H40+H45</f>
        <v>1692</v>
      </c>
      <c r="I46" s="63">
        <f t="shared" si="6"/>
        <v>0</v>
      </c>
      <c r="J46" s="534">
        <f t="shared" si="6"/>
        <v>20980</v>
      </c>
      <c r="K46" s="63">
        <f t="shared" si="6"/>
        <v>20980</v>
      </c>
      <c r="L46" s="63">
        <f t="shared" si="6"/>
        <v>0</v>
      </c>
      <c r="M46" s="63">
        <f t="shared" si="6"/>
        <v>0</v>
      </c>
    </row>
    <row r="47" spans="1:6" s="49" customFormat="1" ht="15" customHeight="1">
      <c r="A47" s="74"/>
      <c r="B47" s="75"/>
      <c r="C47" s="434"/>
      <c r="D47" s="434"/>
      <c r="E47" s="434"/>
      <c r="F47" s="434"/>
    </row>
    <row r="48" spans="1:6" s="49" customFormat="1" ht="15" customHeight="1" thickBot="1">
      <c r="A48" s="74"/>
      <c r="B48" s="75"/>
      <c r="C48" s="76"/>
      <c r="D48" s="76"/>
      <c r="E48" s="76"/>
      <c r="F48" s="76"/>
    </row>
    <row r="49" spans="1:13" s="6" customFormat="1" ht="23.25" customHeight="1" thickBot="1">
      <c r="A49" s="695" t="s">
        <v>1</v>
      </c>
      <c r="B49" s="666" t="s">
        <v>392</v>
      </c>
      <c r="C49" s="663" t="s">
        <v>485</v>
      </c>
      <c r="D49" s="668" t="s">
        <v>486</v>
      </c>
      <c r="E49" s="668"/>
      <c r="F49" s="669"/>
      <c r="G49" s="671" t="s">
        <v>499</v>
      </c>
      <c r="H49" s="709" t="s">
        <v>481</v>
      </c>
      <c r="I49" s="678"/>
      <c r="J49" s="679" t="s">
        <v>498</v>
      </c>
      <c r="K49" s="675" t="s">
        <v>491</v>
      </c>
      <c r="L49" s="675"/>
      <c r="M49" s="676"/>
    </row>
    <row r="50" spans="1:13" ht="39" thickBot="1">
      <c r="A50" s="695"/>
      <c r="B50" s="666"/>
      <c r="C50" s="667"/>
      <c r="D50" s="95" t="s">
        <v>3</v>
      </c>
      <c r="E50" s="118" t="s">
        <v>4</v>
      </c>
      <c r="F50" s="97" t="s">
        <v>5</v>
      </c>
      <c r="G50" s="672"/>
      <c r="H50" s="94" t="s">
        <v>480</v>
      </c>
      <c r="I50" s="94" t="s">
        <v>337</v>
      </c>
      <c r="J50" s="710"/>
      <c r="K50" s="94" t="s">
        <v>3</v>
      </c>
      <c r="L50" s="96" t="s">
        <v>4</v>
      </c>
      <c r="M50" s="97" t="s">
        <v>5</v>
      </c>
    </row>
    <row r="51" spans="1:13" s="9" customFormat="1" ht="1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7" t="s">
        <v>372</v>
      </c>
      <c r="H51" s="357" t="s">
        <v>477</v>
      </c>
      <c r="I51" s="357" t="s">
        <v>478</v>
      </c>
      <c r="J51" s="357" t="s">
        <v>479</v>
      </c>
      <c r="K51" s="357" t="s">
        <v>482</v>
      </c>
      <c r="L51" s="609" t="s">
        <v>483</v>
      </c>
      <c r="M51" s="187" t="s">
        <v>484</v>
      </c>
    </row>
    <row r="52" spans="1:13" s="9" customFormat="1" ht="16.5" customHeight="1" thickBot="1">
      <c r="A52" s="718" t="s">
        <v>291</v>
      </c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20"/>
    </row>
    <row r="53" spans="1:13" ht="14.25" customHeight="1" thickBot="1">
      <c r="A53" s="104"/>
      <c r="B53" s="120" t="s">
        <v>461</v>
      </c>
      <c r="C53" s="561"/>
      <c r="D53" s="127"/>
      <c r="E53" s="127"/>
      <c r="F53" s="127"/>
      <c r="G53" s="561"/>
      <c r="H53" s="127"/>
      <c r="I53" s="127"/>
      <c r="J53" s="561"/>
      <c r="K53" s="127"/>
      <c r="L53" s="127"/>
      <c r="M53" s="127"/>
    </row>
    <row r="54" spans="1:13" ht="14.25" customHeight="1">
      <c r="A54" s="106" t="s">
        <v>14</v>
      </c>
      <c r="B54" s="107" t="s">
        <v>192</v>
      </c>
      <c r="C54" s="562">
        <v>9757</v>
      </c>
      <c r="D54" s="128">
        <v>9757</v>
      </c>
      <c r="E54" s="128"/>
      <c r="F54" s="128"/>
      <c r="G54" s="562">
        <v>9817</v>
      </c>
      <c r="H54" s="128">
        <v>1024</v>
      </c>
      <c r="I54" s="128"/>
      <c r="J54" s="562">
        <v>10841</v>
      </c>
      <c r="K54" s="128">
        <v>10841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63">
        <v>2523</v>
      </c>
      <c r="D55" s="129">
        <v>2523</v>
      </c>
      <c r="E55" s="129"/>
      <c r="F55" s="129"/>
      <c r="G55" s="563">
        <v>2539</v>
      </c>
      <c r="H55" s="129">
        <v>276</v>
      </c>
      <c r="I55" s="129"/>
      <c r="J55" s="563">
        <v>2815</v>
      </c>
      <c r="K55" s="129">
        <v>2815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63">
        <v>6706</v>
      </c>
      <c r="D56" s="129">
        <v>6706</v>
      </c>
      <c r="E56" s="129"/>
      <c r="F56" s="129"/>
      <c r="G56" s="563">
        <v>6932</v>
      </c>
      <c r="H56" s="129">
        <v>392</v>
      </c>
      <c r="I56" s="129"/>
      <c r="J56" s="563">
        <v>7324</v>
      </c>
      <c r="K56" s="129">
        <v>7324</v>
      </c>
      <c r="L56" s="129"/>
      <c r="M56" s="129"/>
    </row>
    <row r="57" spans="1:13" ht="14.25" customHeight="1">
      <c r="A57" s="108" t="s">
        <v>20</v>
      </c>
      <c r="B57" s="109" t="s">
        <v>195</v>
      </c>
      <c r="C57" s="563"/>
      <c r="D57" s="129"/>
      <c r="E57" s="129"/>
      <c r="F57" s="129"/>
      <c r="G57" s="563"/>
      <c r="H57" s="129"/>
      <c r="I57" s="129"/>
      <c r="J57" s="563"/>
      <c r="K57" s="129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63"/>
      <c r="D58" s="129"/>
      <c r="E58" s="129"/>
      <c r="F58" s="129"/>
      <c r="G58" s="563"/>
      <c r="H58" s="129"/>
      <c r="I58" s="129"/>
      <c r="J58" s="563"/>
      <c r="K58" s="129"/>
      <c r="L58" s="129"/>
      <c r="M58" s="129"/>
    </row>
    <row r="59" spans="1:13" s="78" customFormat="1" ht="14.25" customHeight="1" thickBot="1">
      <c r="A59" s="121" t="s">
        <v>24</v>
      </c>
      <c r="B59" s="122" t="s">
        <v>449</v>
      </c>
      <c r="C59" s="571">
        <f>SUM(C54:C58)</f>
        <v>18986</v>
      </c>
      <c r="D59" s="136">
        <f>SUM(D54:D58)</f>
        <v>18986</v>
      </c>
      <c r="E59" s="136">
        <f>SUM(E54:E58)</f>
        <v>0</v>
      </c>
      <c r="F59" s="136">
        <f>SUM(F54:F58)</f>
        <v>0</v>
      </c>
      <c r="G59" s="571">
        <f>SUM(G54:G58)</f>
        <v>19288</v>
      </c>
      <c r="H59" s="136">
        <f aca="true" t="shared" si="7" ref="H59:M59">SUM(H54:H58)</f>
        <v>1692</v>
      </c>
      <c r="I59" s="136">
        <f t="shared" si="7"/>
        <v>0</v>
      </c>
      <c r="J59" s="571">
        <f t="shared" si="7"/>
        <v>20980</v>
      </c>
      <c r="K59" s="136">
        <f t="shared" si="7"/>
        <v>20980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113"/>
      <c r="B60" s="114" t="s">
        <v>462</v>
      </c>
      <c r="C60" s="566"/>
      <c r="D60" s="85"/>
      <c r="E60" s="85"/>
      <c r="F60" s="85"/>
      <c r="G60" s="566"/>
      <c r="H60" s="85"/>
      <c r="I60" s="85"/>
      <c r="J60" s="566"/>
      <c r="K60" s="85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62"/>
      <c r="D61" s="128"/>
      <c r="E61" s="128"/>
      <c r="F61" s="128"/>
      <c r="G61" s="562"/>
      <c r="H61" s="128"/>
      <c r="I61" s="128"/>
      <c r="J61" s="562"/>
      <c r="K61" s="128"/>
      <c r="L61" s="128"/>
      <c r="M61" s="128"/>
    </row>
    <row r="62" spans="1:13" ht="14.25" customHeight="1">
      <c r="A62" s="108" t="s">
        <v>29</v>
      </c>
      <c r="B62" s="109" t="s">
        <v>232</v>
      </c>
      <c r="C62" s="563"/>
      <c r="D62" s="129"/>
      <c r="E62" s="129"/>
      <c r="F62" s="129"/>
      <c r="G62" s="563"/>
      <c r="H62" s="129"/>
      <c r="I62" s="129"/>
      <c r="J62" s="563"/>
      <c r="K62" s="129"/>
      <c r="L62" s="129"/>
      <c r="M62" s="129"/>
    </row>
    <row r="63" spans="1:13" ht="14.25" customHeight="1">
      <c r="A63" s="108" t="s">
        <v>31</v>
      </c>
      <c r="B63" s="109" t="s">
        <v>451</v>
      </c>
      <c r="C63" s="563"/>
      <c r="D63" s="129"/>
      <c r="E63" s="129"/>
      <c r="F63" s="129"/>
      <c r="G63" s="563"/>
      <c r="H63" s="129"/>
      <c r="I63" s="129"/>
      <c r="J63" s="563"/>
      <c r="K63" s="129"/>
      <c r="L63" s="129"/>
      <c r="M63" s="129"/>
    </row>
    <row r="64" spans="1:13" ht="14.25" customHeight="1" thickBot="1">
      <c r="A64" s="108" t="s">
        <v>33</v>
      </c>
      <c r="B64" s="109" t="s">
        <v>463</v>
      </c>
      <c r="C64" s="563"/>
      <c r="D64" s="129"/>
      <c r="E64" s="129"/>
      <c r="F64" s="129"/>
      <c r="G64" s="563"/>
      <c r="H64" s="129"/>
      <c r="I64" s="129"/>
      <c r="J64" s="563"/>
      <c r="K64" s="129"/>
      <c r="L64" s="129"/>
      <c r="M64" s="129"/>
    </row>
    <row r="65" spans="1:13" ht="14.25" customHeight="1" thickBot="1">
      <c r="A65" s="111" t="s">
        <v>39</v>
      </c>
      <c r="B65" s="114" t="s">
        <v>464</v>
      </c>
      <c r="C65" s="515">
        <f>SUM(C61:C63)</f>
        <v>0</v>
      </c>
      <c r="D65" s="132">
        <f>SUM(D61:D63)</f>
        <v>0</v>
      </c>
      <c r="E65" s="132">
        <f>SUM(E61:E63)</f>
        <v>0</v>
      </c>
      <c r="F65" s="132">
        <f>SUM(F61:F63)</f>
        <v>0</v>
      </c>
      <c r="G65" s="515">
        <f>SUM(G61:G63)</f>
        <v>0</v>
      </c>
      <c r="H65" s="132">
        <f aca="true" t="shared" si="8" ref="H65:M65">SUM(H61:H63)</f>
        <v>0</v>
      </c>
      <c r="I65" s="132">
        <f t="shared" si="8"/>
        <v>0</v>
      </c>
      <c r="J65" s="515">
        <f t="shared" si="8"/>
        <v>0</v>
      </c>
      <c r="K65" s="132">
        <f t="shared" si="8"/>
        <v>0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453</v>
      </c>
      <c r="C66" s="567"/>
      <c r="D66" s="133"/>
      <c r="E66" s="133"/>
      <c r="F66" s="133"/>
      <c r="G66" s="567"/>
      <c r="H66" s="133"/>
      <c r="I66" s="133"/>
      <c r="J66" s="567"/>
      <c r="K66" s="133"/>
      <c r="L66" s="133"/>
      <c r="M66" s="133"/>
    </row>
    <row r="67" spans="1:13" ht="14.25" customHeight="1" thickBot="1">
      <c r="A67" s="111" t="s">
        <v>71</v>
      </c>
      <c r="B67" s="112" t="s">
        <v>454</v>
      </c>
      <c r="C67" s="515">
        <f>+C59+C65+C66</f>
        <v>18986</v>
      </c>
      <c r="D67" s="132">
        <f>+D59+D65+D66</f>
        <v>18986</v>
      </c>
      <c r="E67" s="132">
        <f>+E59+E65+E66</f>
        <v>0</v>
      </c>
      <c r="F67" s="132">
        <f>+F59+F65+F66</f>
        <v>0</v>
      </c>
      <c r="G67" s="515">
        <f>+G59+G65+G66</f>
        <v>19288</v>
      </c>
      <c r="H67" s="132">
        <f aca="true" t="shared" si="9" ref="H67:M67">+H59+H65+H66</f>
        <v>1692</v>
      </c>
      <c r="I67" s="132">
        <f t="shared" si="9"/>
        <v>0</v>
      </c>
      <c r="J67" s="515">
        <f t="shared" si="9"/>
        <v>20980</v>
      </c>
      <c r="K67" s="132">
        <f t="shared" si="9"/>
        <v>20980</v>
      </c>
      <c r="L67" s="132">
        <f t="shared" si="9"/>
        <v>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4.25" customHeight="1" thickBot="1">
      <c r="A69" s="125" t="s">
        <v>425</v>
      </c>
      <c r="B69" s="126"/>
      <c r="C69" s="550">
        <v>4</v>
      </c>
      <c r="D69" s="137">
        <v>4</v>
      </c>
      <c r="E69" s="137"/>
      <c r="F69" s="137"/>
      <c r="G69" s="550">
        <v>4</v>
      </c>
      <c r="H69" s="137"/>
      <c r="I69" s="137"/>
      <c r="J69" s="550">
        <v>4</v>
      </c>
      <c r="K69" s="137">
        <v>4</v>
      </c>
      <c r="L69" s="137"/>
      <c r="M69" s="137"/>
    </row>
    <row r="70" spans="1:13" ht="14.25" customHeight="1" thickBot="1">
      <c r="A70" s="125" t="s">
        <v>426</v>
      </c>
      <c r="B70" s="126"/>
      <c r="C70" s="550"/>
      <c r="D70" s="137"/>
      <c r="E70" s="137"/>
      <c r="F70" s="137"/>
      <c r="G70" s="550"/>
      <c r="H70" s="137"/>
      <c r="I70" s="137"/>
      <c r="J70" s="550"/>
      <c r="K70" s="137"/>
      <c r="L70" s="137"/>
      <c r="M70" s="137"/>
    </row>
  </sheetData>
  <sheetProtection selectLockedCells="1" selectUnlockedCells="1"/>
  <mergeCells count="21">
    <mergeCell ref="B3:M3"/>
    <mergeCell ref="H49:I49"/>
    <mergeCell ref="B2:M2"/>
    <mergeCell ref="G49:G50"/>
    <mergeCell ref="A7:M7"/>
    <mergeCell ref="A49:A50"/>
    <mergeCell ref="B49:B50"/>
    <mergeCell ref="A1:D1"/>
    <mergeCell ref="H4:I4"/>
    <mergeCell ref="J4:J5"/>
    <mergeCell ref="K4:M4"/>
    <mergeCell ref="J49:J50"/>
    <mergeCell ref="G4:G5"/>
    <mergeCell ref="A52:M52"/>
    <mergeCell ref="D49:F49"/>
    <mergeCell ref="A4:A5"/>
    <mergeCell ref="B4:B5"/>
    <mergeCell ref="C4:C5"/>
    <mergeCell ref="K49:M49"/>
    <mergeCell ref="C49:C50"/>
    <mergeCell ref="D4:F4"/>
  </mergeCells>
  <printOptions horizontalCentered="1"/>
  <pageMargins left="0.3937007874015748" right="0.2755905511811024" top="0.4330708661417323" bottom="0.35" header="0.5118110236220472" footer="0.25"/>
  <pageSetup horizontalDpi="300" verticalDpi="3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1">
      <selection activeCell="G71" sqref="G71"/>
    </sheetView>
  </sheetViews>
  <sheetFormatPr defaultColWidth="9.00390625" defaultRowHeight="12.75"/>
  <cols>
    <col min="1" max="1" width="10.875" style="48" customWidth="1"/>
    <col min="2" max="2" width="79.125" style="49" customWidth="1"/>
    <col min="3" max="3" width="14.50390625" style="49" customWidth="1"/>
    <col min="4" max="4" width="10.625" style="49" customWidth="1"/>
    <col min="5" max="5" width="11.875" style="49" customWidth="1"/>
    <col min="6" max="6" width="17.50390625" style="49" customWidth="1"/>
    <col min="7" max="7" width="12.50390625" style="8" customWidth="1"/>
    <col min="8" max="8" width="11.125" style="8" customWidth="1"/>
    <col min="9" max="9" width="11.00390625" style="8" customWidth="1"/>
    <col min="10" max="10" width="12.50390625" style="8" customWidth="1"/>
    <col min="11" max="11" width="11.125" style="8" customWidth="1"/>
    <col min="12" max="12" width="11.875" style="8" customWidth="1"/>
    <col min="13" max="13" width="16.875" style="8" customWidth="1"/>
    <col min="14" max="16384" width="9.375" style="8" customWidth="1"/>
  </cols>
  <sheetData>
    <row r="1" spans="1:13" s="70" customFormat="1" ht="21" customHeight="1" thickBot="1">
      <c r="A1" s="729" t="str">
        <f>+CONCATENATE("9.3.8. melléklet a .../",2016,". (…...) önkormányzati rendelethez")</f>
        <v>9.3.8. melléklet a .../2016. (…...) önkormányzati rendelethez</v>
      </c>
      <c r="B1" s="729"/>
      <c r="C1" s="729"/>
      <c r="D1" s="729"/>
      <c r="E1" s="31"/>
      <c r="M1" s="4" t="s">
        <v>0</v>
      </c>
    </row>
    <row r="2" spans="1:13" s="56" customFormat="1" ht="40.5" customHeight="1" thickBot="1">
      <c r="A2" s="93" t="s">
        <v>388</v>
      </c>
      <c r="B2" s="721" t="s">
        <v>476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38.25" customHeight="1" thickBot="1">
      <c r="A3" s="93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19.5" customHeight="1" thickBot="1">
      <c r="A4" s="695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95"/>
      <c r="B5" s="695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94" t="s">
        <v>3</v>
      </c>
      <c r="L5" s="96" t="s">
        <v>4</v>
      </c>
      <c r="M5" s="97" t="s">
        <v>5</v>
      </c>
    </row>
    <row r="6" spans="1:13" s="9" customFormat="1" ht="12.7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357" t="s">
        <v>482</v>
      </c>
      <c r="L6" s="609" t="s">
        <v>483</v>
      </c>
      <c r="M6" s="187" t="s">
        <v>484</v>
      </c>
    </row>
    <row r="7" spans="1:13" s="9" customFormat="1" ht="19.5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05" t="s">
        <v>297</v>
      </c>
      <c r="C8" s="561"/>
      <c r="D8" s="127"/>
      <c r="E8" s="127"/>
      <c r="F8" s="127"/>
      <c r="G8" s="561"/>
      <c r="H8" s="127"/>
      <c r="I8" s="127"/>
      <c r="J8" s="561"/>
      <c r="K8" s="127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62"/>
      <c r="D9" s="128"/>
      <c r="E9" s="128"/>
      <c r="F9" s="128"/>
      <c r="G9" s="562"/>
      <c r="H9" s="128"/>
      <c r="I9" s="128"/>
      <c r="J9" s="562"/>
      <c r="K9" s="128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63"/>
      <c r="D10" s="129"/>
      <c r="E10" s="129"/>
      <c r="F10" s="129"/>
      <c r="G10" s="563"/>
      <c r="H10" s="129"/>
      <c r="I10" s="129"/>
      <c r="J10" s="563"/>
      <c r="K10" s="129"/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63"/>
      <c r="D11" s="129"/>
      <c r="E11" s="129"/>
      <c r="F11" s="129"/>
      <c r="G11" s="563"/>
      <c r="H11" s="129"/>
      <c r="I11" s="129"/>
      <c r="J11" s="563"/>
      <c r="K11" s="129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63"/>
      <c r="D12" s="129"/>
      <c r="E12" s="129"/>
      <c r="F12" s="129"/>
      <c r="G12" s="563"/>
      <c r="H12" s="129"/>
      <c r="I12" s="129"/>
      <c r="J12" s="563"/>
      <c r="K12" s="129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63">
        <v>65224</v>
      </c>
      <c r="D13" s="129">
        <v>9650</v>
      </c>
      <c r="E13" s="129">
        <v>55574</v>
      </c>
      <c r="F13" s="129"/>
      <c r="G13" s="563">
        <v>65224</v>
      </c>
      <c r="H13" s="129"/>
      <c r="I13" s="129"/>
      <c r="J13" s="563">
        <v>65224</v>
      </c>
      <c r="K13" s="129">
        <v>9650</v>
      </c>
      <c r="L13" s="129">
        <v>55574</v>
      </c>
      <c r="M13" s="129"/>
    </row>
    <row r="14" spans="1:13" s="72" customFormat="1" ht="14.25" customHeight="1">
      <c r="A14" s="108" t="s">
        <v>198</v>
      </c>
      <c r="B14" s="109" t="s">
        <v>427</v>
      </c>
      <c r="C14" s="563">
        <v>2620</v>
      </c>
      <c r="D14" s="129">
        <v>2620</v>
      </c>
      <c r="E14" s="129"/>
      <c r="F14" s="129"/>
      <c r="G14" s="563">
        <v>2620</v>
      </c>
      <c r="H14" s="129"/>
      <c r="I14" s="129"/>
      <c r="J14" s="563">
        <v>2620</v>
      </c>
      <c r="K14" s="129">
        <v>2620</v>
      </c>
      <c r="L14" s="129"/>
      <c r="M14" s="129"/>
    </row>
    <row r="15" spans="1:13" s="72" customFormat="1" ht="14.25" customHeight="1">
      <c r="A15" s="108" t="s">
        <v>200</v>
      </c>
      <c r="B15" s="110" t="s">
        <v>428</v>
      </c>
      <c r="C15" s="563">
        <v>334</v>
      </c>
      <c r="D15" s="129">
        <v>334</v>
      </c>
      <c r="E15" s="129"/>
      <c r="F15" s="129"/>
      <c r="G15" s="563">
        <v>334</v>
      </c>
      <c r="H15" s="129"/>
      <c r="I15" s="129"/>
      <c r="J15" s="563">
        <v>334</v>
      </c>
      <c r="K15" s="129">
        <v>334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64"/>
      <c r="D16" s="130"/>
      <c r="E16" s="130"/>
      <c r="F16" s="130"/>
      <c r="G16" s="564"/>
      <c r="H16" s="130"/>
      <c r="I16" s="130"/>
      <c r="J16" s="564"/>
      <c r="K16" s="130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63"/>
      <c r="D17" s="129"/>
      <c r="E17" s="129"/>
      <c r="F17" s="129"/>
      <c r="G17" s="563"/>
      <c r="H17" s="129"/>
      <c r="I17" s="129"/>
      <c r="J17" s="563"/>
      <c r="K17" s="129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65"/>
      <c r="D18" s="131"/>
      <c r="E18" s="131"/>
      <c r="F18" s="131"/>
      <c r="G18" s="565"/>
      <c r="H18" s="131"/>
      <c r="I18" s="131"/>
      <c r="J18" s="565"/>
      <c r="K18" s="131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65"/>
      <c r="D19" s="131"/>
      <c r="E19" s="131"/>
      <c r="F19" s="131"/>
      <c r="G19" s="565"/>
      <c r="H19" s="131"/>
      <c r="I19" s="131"/>
      <c r="J19" s="565"/>
      <c r="K19" s="131"/>
      <c r="L19" s="131"/>
      <c r="M19" s="131"/>
    </row>
    <row r="20" spans="1:13" s="72" customFormat="1" ht="14.25" customHeight="1" thickBot="1">
      <c r="A20" s="111" t="s">
        <v>24</v>
      </c>
      <c r="B20" s="112" t="s">
        <v>429</v>
      </c>
      <c r="C20" s="515">
        <f>SUM(C9:C19)</f>
        <v>68178</v>
      </c>
      <c r="D20" s="132">
        <f>SUM(D9:D19)</f>
        <v>12604</v>
      </c>
      <c r="E20" s="132">
        <f>SUM(E9:E19)</f>
        <v>55574</v>
      </c>
      <c r="F20" s="132">
        <f>SUM(F9:F19)</f>
        <v>0</v>
      </c>
      <c r="G20" s="515">
        <f>SUM(G9:G19)</f>
        <v>68178</v>
      </c>
      <c r="H20" s="132">
        <f aca="true" t="shared" si="0" ref="H20:M20">SUM(H9:H19)</f>
        <v>0</v>
      </c>
      <c r="I20" s="132">
        <f t="shared" si="0"/>
        <v>0</v>
      </c>
      <c r="J20" s="515">
        <f t="shared" si="0"/>
        <v>68178</v>
      </c>
      <c r="K20" s="132">
        <f t="shared" si="0"/>
        <v>12604</v>
      </c>
      <c r="L20" s="132">
        <f t="shared" si="0"/>
        <v>55574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66"/>
      <c r="D21" s="85"/>
      <c r="E21" s="85"/>
      <c r="F21" s="85"/>
      <c r="G21" s="566"/>
      <c r="H21" s="85"/>
      <c r="I21" s="85"/>
      <c r="J21" s="566"/>
      <c r="K21" s="85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62"/>
      <c r="D22" s="128"/>
      <c r="E22" s="128"/>
      <c r="F22" s="128"/>
      <c r="G22" s="562"/>
      <c r="H22" s="128"/>
      <c r="I22" s="128"/>
      <c r="J22" s="562"/>
      <c r="K22" s="128"/>
      <c r="L22" s="128"/>
      <c r="M22" s="128"/>
    </row>
    <row r="23" spans="1:13" s="49" customFormat="1" ht="14.25" customHeight="1">
      <c r="A23" s="108" t="s">
        <v>29</v>
      </c>
      <c r="B23" s="109" t="s">
        <v>430</v>
      </c>
      <c r="C23" s="563"/>
      <c r="D23" s="129"/>
      <c r="E23" s="129"/>
      <c r="F23" s="129"/>
      <c r="G23" s="563"/>
      <c r="H23" s="129"/>
      <c r="I23" s="129"/>
      <c r="J23" s="563"/>
      <c r="K23" s="129"/>
      <c r="L23" s="129"/>
      <c r="M23" s="129"/>
    </row>
    <row r="24" spans="1:13" s="49" customFormat="1" ht="14.25" customHeight="1">
      <c r="A24" s="108" t="s">
        <v>31</v>
      </c>
      <c r="B24" s="109" t="s">
        <v>431</v>
      </c>
      <c r="C24" s="563">
        <v>1766</v>
      </c>
      <c r="D24" s="129">
        <v>983</v>
      </c>
      <c r="E24" s="129">
        <v>783</v>
      </c>
      <c r="F24" s="129"/>
      <c r="G24" s="563">
        <v>10652</v>
      </c>
      <c r="H24" s="129">
        <v>860</v>
      </c>
      <c r="I24" s="129"/>
      <c r="J24" s="563">
        <v>11512</v>
      </c>
      <c r="K24" s="129">
        <v>10729</v>
      </c>
      <c r="L24" s="129">
        <v>783</v>
      </c>
      <c r="M24" s="129"/>
    </row>
    <row r="25" spans="1:13" s="49" customFormat="1" ht="14.25" customHeight="1" thickBot="1">
      <c r="A25" s="108" t="s">
        <v>33</v>
      </c>
      <c r="B25" s="109" t="s">
        <v>456</v>
      </c>
      <c r="C25" s="563"/>
      <c r="D25" s="129"/>
      <c r="E25" s="129"/>
      <c r="F25" s="129"/>
      <c r="G25" s="563"/>
      <c r="H25" s="129"/>
      <c r="I25" s="129"/>
      <c r="J25" s="563"/>
      <c r="K25" s="129"/>
      <c r="L25" s="129"/>
      <c r="M25" s="129"/>
    </row>
    <row r="26" spans="1:13" s="72" customFormat="1" ht="14.25" customHeight="1" thickBot="1">
      <c r="A26" s="111" t="s">
        <v>39</v>
      </c>
      <c r="B26" s="112" t="s">
        <v>433</v>
      </c>
      <c r="C26" s="515">
        <f>SUM(C22:C24)</f>
        <v>1766</v>
      </c>
      <c r="D26" s="132">
        <f>SUM(D22:D24)</f>
        <v>983</v>
      </c>
      <c r="E26" s="132">
        <f>SUM(E22:E24)</f>
        <v>783</v>
      </c>
      <c r="F26" s="132">
        <f>SUM(F22:F24)</f>
        <v>0</v>
      </c>
      <c r="G26" s="515">
        <f>SUM(G22:G24)</f>
        <v>10652</v>
      </c>
      <c r="H26" s="132">
        <f aca="true" t="shared" si="1" ref="H26:M26">SUM(H22:H24)</f>
        <v>860</v>
      </c>
      <c r="I26" s="132">
        <f t="shared" si="1"/>
        <v>0</v>
      </c>
      <c r="J26" s="515">
        <f t="shared" si="1"/>
        <v>11512</v>
      </c>
      <c r="K26" s="132">
        <f t="shared" si="1"/>
        <v>10729</v>
      </c>
      <c r="L26" s="132">
        <f t="shared" si="1"/>
        <v>783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296</v>
      </c>
      <c r="C27" s="567"/>
      <c r="D27" s="133"/>
      <c r="E27" s="133"/>
      <c r="F27" s="133"/>
      <c r="G27" s="567"/>
      <c r="H27" s="133"/>
      <c r="I27" s="133"/>
      <c r="J27" s="567"/>
      <c r="K27" s="133"/>
      <c r="L27" s="133"/>
      <c r="M27" s="133"/>
    </row>
    <row r="28" spans="1:13" ht="14.25" customHeight="1" thickBot="1">
      <c r="A28" s="113"/>
      <c r="B28" s="114" t="s">
        <v>342</v>
      </c>
      <c r="C28" s="566"/>
      <c r="D28" s="85"/>
      <c r="E28" s="85"/>
      <c r="F28" s="85"/>
      <c r="G28" s="566"/>
      <c r="H28" s="85"/>
      <c r="I28" s="85"/>
      <c r="J28" s="566"/>
      <c r="K28" s="85"/>
      <c r="L28" s="85"/>
      <c r="M28" s="85"/>
    </row>
    <row r="29" spans="1:13" s="49" customFormat="1" ht="14.25" customHeight="1">
      <c r="A29" s="106" t="s">
        <v>57</v>
      </c>
      <c r="B29" s="107" t="s">
        <v>430</v>
      </c>
      <c r="C29" s="562"/>
      <c r="D29" s="128"/>
      <c r="E29" s="128"/>
      <c r="F29" s="128"/>
      <c r="G29" s="562"/>
      <c r="H29" s="128"/>
      <c r="I29" s="128"/>
      <c r="J29" s="562"/>
      <c r="K29" s="128"/>
      <c r="L29" s="128"/>
      <c r="M29" s="128"/>
    </row>
    <row r="30" spans="1:13" s="49" customFormat="1" ht="14.25" customHeight="1">
      <c r="A30" s="106" t="s">
        <v>65</v>
      </c>
      <c r="B30" s="109" t="s">
        <v>434</v>
      </c>
      <c r="C30" s="564"/>
      <c r="D30" s="130"/>
      <c r="E30" s="130"/>
      <c r="F30" s="130"/>
      <c r="G30" s="564"/>
      <c r="H30" s="130"/>
      <c r="I30" s="130"/>
      <c r="J30" s="564"/>
      <c r="K30" s="130"/>
      <c r="L30" s="130"/>
      <c r="M30" s="130"/>
    </row>
    <row r="31" spans="1:13" s="49" customFormat="1" ht="14.25" customHeight="1" thickBot="1">
      <c r="A31" s="108" t="s">
        <v>67</v>
      </c>
      <c r="B31" s="115" t="s">
        <v>457</v>
      </c>
      <c r="C31" s="568"/>
      <c r="D31" s="134"/>
      <c r="E31" s="134"/>
      <c r="F31" s="134"/>
      <c r="G31" s="568"/>
      <c r="H31" s="134"/>
      <c r="I31" s="134"/>
      <c r="J31" s="568"/>
      <c r="K31" s="134"/>
      <c r="L31" s="134"/>
      <c r="M31" s="134"/>
    </row>
    <row r="32" spans="1:13" s="49" customFormat="1" ht="14.25" customHeight="1" thickBot="1">
      <c r="A32" s="111" t="s">
        <v>71</v>
      </c>
      <c r="B32" s="114" t="s">
        <v>458</v>
      </c>
      <c r="C32" s="515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15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15">
        <f t="shared" si="2"/>
        <v>0</v>
      </c>
      <c r="K32" s="132">
        <f t="shared" si="2"/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345</v>
      </c>
      <c r="C33" s="566"/>
      <c r="D33" s="85"/>
      <c r="E33" s="85"/>
      <c r="F33" s="85"/>
      <c r="G33" s="566"/>
      <c r="H33" s="85"/>
      <c r="I33" s="85"/>
      <c r="J33" s="566"/>
      <c r="K33" s="85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62"/>
      <c r="D34" s="128"/>
      <c r="E34" s="128"/>
      <c r="F34" s="128"/>
      <c r="G34" s="562"/>
      <c r="H34" s="128"/>
      <c r="I34" s="128"/>
      <c r="J34" s="562"/>
      <c r="K34" s="128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64"/>
      <c r="D35" s="130"/>
      <c r="E35" s="130"/>
      <c r="F35" s="130"/>
      <c r="G35" s="564"/>
      <c r="H35" s="130"/>
      <c r="I35" s="130"/>
      <c r="J35" s="564"/>
      <c r="K35" s="130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8"/>
      <c r="D36" s="134"/>
      <c r="E36" s="134"/>
      <c r="F36" s="134"/>
      <c r="G36" s="568"/>
      <c r="H36" s="134"/>
      <c r="I36" s="134"/>
      <c r="J36" s="568"/>
      <c r="K36" s="134"/>
      <c r="L36" s="134"/>
      <c r="M36" s="134"/>
    </row>
    <row r="37" spans="1:13" s="49" customFormat="1" ht="14.25" customHeight="1" thickBot="1">
      <c r="A37" s="111" t="s">
        <v>96</v>
      </c>
      <c r="B37" s="114" t="s">
        <v>437</v>
      </c>
      <c r="C37" s="515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15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15">
        <f t="shared" si="3"/>
        <v>0</v>
      </c>
      <c r="K37" s="132">
        <f t="shared" si="3"/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298</v>
      </c>
      <c r="C38" s="567"/>
      <c r="D38" s="133"/>
      <c r="E38" s="133"/>
      <c r="F38" s="133"/>
      <c r="G38" s="567"/>
      <c r="H38" s="133"/>
      <c r="I38" s="133"/>
      <c r="J38" s="567"/>
      <c r="K38" s="133"/>
      <c r="L38" s="133"/>
      <c r="M38" s="133"/>
    </row>
    <row r="39" spans="1:13" s="72" customFormat="1" ht="14.25" customHeight="1" thickBot="1">
      <c r="A39" s="111" t="s">
        <v>120</v>
      </c>
      <c r="B39" s="114" t="s">
        <v>438</v>
      </c>
      <c r="C39" s="569"/>
      <c r="D39" s="135"/>
      <c r="E39" s="135"/>
      <c r="F39" s="135"/>
      <c r="G39" s="569"/>
      <c r="H39" s="135"/>
      <c r="I39" s="135"/>
      <c r="J39" s="569"/>
      <c r="K39" s="135"/>
      <c r="L39" s="135"/>
      <c r="M39" s="135"/>
    </row>
    <row r="40" spans="1:13" s="72" customFormat="1" ht="14.25" customHeight="1" thickBot="1">
      <c r="A40" s="111" t="s">
        <v>131</v>
      </c>
      <c r="B40" s="114" t="s">
        <v>459</v>
      </c>
      <c r="C40" s="534">
        <f>+C20+C26+C27+C32+C37+C38+C39</f>
        <v>69944</v>
      </c>
      <c r="D40" s="63">
        <f>+D20+D26+D27+D32+D37+D38+D39</f>
        <v>13587</v>
      </c>
      <c r="E40" s="63">
        <f>+E20+E26+E27+E32+E37+E38+E39</f>
        <v>56357</v>
      </c>
      <c r="F40" s="63">
        <f>+F20+F26+F27+F32+F37+F38+F39</f>
        <v>0</v>
      </c>
      <c r="G40" s="534">
        <f>+G20+G26+G27+G32+G37+G38+G39</f>
        <v>78830</v>
      </c>
      <c r="H40" s="63">
        <f aca="true" t="shared" si="4" ref="H40:M40">+H20+H26+H27+H32+H37+H38+H39</f>
        <v>860</v>
      </c>
      <c r="I40" s="63">
        <f t="shared" si="4"/>
        <v>0</v>
      </c>
      <c r="J40" s="534">
        <f t="shared" si="4"/>
        <v>79690</v>
      </c>
      <c r="K40" s="63">
        <f t="shared" si="4"/>
        <v>23333</v>
      </c>
      <c r="L40" s="63">
        <f t="shared" si="4"/>
        <v>56357</v>
      </c>
      <c r="M40" s="63">
        <f t="shared" si="4"/>
        <v>0</v>
      </c>
    </row>
    <row r="41" spans="1:13" ht="14.25" customHeight="1" thickBot="1">
      <c r="A41" s="113"/>
      <c r="B41" s="114" t="s">
        <v>440</v>
      </c>
      <c r="C41" s="566"/>
      <c r="D41" s="85"/>
      <c r="E41" s="85"/>
      <c r="F41" s="85"/>
      <c r="G41" s="566"/>
      <c r="H41" s="85"/>
      <c r="I41" s="85"/>
      <c r="J41" s="566"/>
      <c r="K41" s="85"/>
      <c r="L41" s="85"/>
      <c r="M41" s="85"/>
    </row>
    <row r="42" spans="1:13" s="72" customFormat="1" ht="14.25" customHeight="1">
      <c r="A42" s="106" t="s">
        <v>441</v>
      </c>
      <c r="B42" s="107" t="s">
        <v>353</v>
      </c>
      <c r="C42" s="562"/>
      <c r="D42" s="128"/>
      <c r="E42" s="128"/>
      <c r="F42" s="128"/>
      <c r="G42" s="562">
        <v>5724</v>
      </c>
      <c r="H42" s="128"/>
      <c r="I42" s="128"/>
      <c r="J42" s="562">
        <v>5724</v>
      </c>
      <c r="K42" s="128">
        <v>5724</v>
      </c>
      <c r="L42" s="128"/>
      <c r="M42" s="128"/>
    </row>
    <row r="43" spans="1:13" s="72" customFormat="1" ht="14.25" customHeight="1">
      <c r="A43" s="106" t="s">
        <v>442</v>
      </c>
      <c r="B43" s="109" t="s">
        <v>443</v>
      </c>
      <c r="C43" s="564"/>
      <c r="D43" s="130"/>
      <c r="E43" s="130"/>
      <c r="F43" s="130"/>
      <c r="G43" s="564"/>
      <c r="H43" s="130"/>
      <c r="I43" s="130"/>
      <c r="J43" s="564"/>
      <c r="K43" s="130"/>
      <c r="L43" s="130"/>
      <c r="M43" s="130"/>
    </row>
    <row r="44" spans="1:13" s="49" customFormat="1" ht="14.25" customHeight="1" thickBot="1">
      <c r="A44" s="108" t="s">
        <v>444</v>
      </c>
      <c r="B44" s="115" t="s">
        <v>445</v>
      </c>
      <c r="C44" s="568">
        <v>137008</v>
      </c>
      <c r="D44" s="134">
        <v>60930</v>
      </c>
      <c r="E44" s="134">
        <v>76078</v>
      </c>
      <c r="F44" s="134"/>
      <c r="G44" s="568">
        <v>149812</v>
      </c>
      <c r="H44" s="134">
        <v>5140</v>
      </c>
      <c r="I44" s="134"/>
      <c r="J44" s="568">
        <v>154952</v>
      </c>
      <c r="K44" s="134">
        <v>79700</v>
      </c>
      <c r="L44" s="134">
        <v>75252</v>
      </c>
      <c r="M44" s="134"/>
    </row>
    <row r="45" spans="1:13" s="72" customFormat="1" ht="14.25" customHeight="1" thickBot="1">
      <c r="A45" s="116" t="s">
        <v>278</v>
      </c>
      <c r="B45" s="114" t="s">
        <v>446</v>
      </c>
      <c r="C45" s="534">
        <f>+C42+C43+C44</f>
        <v>137008</v>
      </c>
      <c r="D45" s="63">
        <f>+D42+D43+D44</f>
        <v>60930</v>
      </c>
      <c r="E45" s="63">
        <f>+E42+E43+E44</f>
        <v>76078</v>
      </c>
      <c r="F45" s="63">
        <f>+F42+F43+F44</f>
        <v>0</v>
      </c>
      <c r="G45" s="534">
        <f>+G42+G43+G44</f>
        <v>155536</v>
      </c>
      <c r="H45" s="63">
        <f aca="true" t="shared" si="5" ref="H45:M45">+H42+H43+H44</f>
        <v>5140</v>
      </c>
      <c r="I45" s="63">
        <f t="shared" si="5"/>
        <v>0</v>
      </c>
      <c r="J45" s="534">
        <f t="shared" si="5"/>
        <v>160676</v>
      </c>
      <c r="K45" s="63">
        <f t="shared" si="5"/>
        <v>85424</v>
      </c>
      <c r="L45" s="63">
        <f t="shared" si="5"/>
        <v>75252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447</v>
      </c>
      <c r="C46" s="534">
        <f>+C40+C45</f>
        <v>206952</v>
      </c>
      <c r="D46" s="63">
        <f>+D40+D45</f>
        <v>74517</v>
      </c>
      <c r="E46" s="63">
        <f>+E40+E45</f>
        <v>132435</v>
      </c>
      <c r="F46" s="63">
        <f>+F40+F45</f>
        <v>0</v>
      </c>
      <c r="G46" s="534">
        <f>+G40+G45</f>
        <v>234366</v>
      </c>
      <c r="H46" s="63">
        <f aca="true" t="shared" si="6" ref="H46:M46">+H40+H45</f>
        <v>6000</v>
      </c>
      <c r="I46" s="63">
        <f t="shared" si="6"/>
        <v>0</v>
      </c>
      <c r="J46" s="534">
        <f t="shared" si="6"/>
        <v>240366</v>
      </c>
      <c r="K46" s="63">
        <f t="shared" si="6"/>
        <v>108757</v>
      </c>
      <c r="L46" s="63">
        <f t="shared" si="6"/>
        <v>131609</v>
      </c>
      <c r="M46" s="63">
        <f t="shared" si="6"/>
        <v>0</v>
      </c>
    </row>
    <row r="47" spans="1:10" s="49" customFormat="1" ht="15" customHeight="1">
      <c r="A47" s="74"/>
      <c r="B47" s="75"/>
      <c r="C47" s="76"/>
      <c r="D47" s="76"/>
      <c r="E47" s="76"/>
      <c r="F47" s="76"/>
      <c r="G47" s="598"/>
      <c r="J47" s="598"/>
    </row>
    <row r="48" spans="1:10" ht="15" thickBot="1">
      <c r="A48" s="74"/>
      <c r="B48" s="75"/>
      <c r="C48" s="76"/>
      <c r="D48" s="76"/>
      <c r="E48" s="76"/>
      <c r="F48" s="76"/>
      <c r="G48" s="599"/>
      <c r="J48" s="599"/>
    </row>
    <row r="49" spans="1:13" ht="18.75" customHeight="1" thickBot="1">
      <c r="A49" s="663" t="s">
        <v>1</v>
      </c>
      <c r="B49" s="665" t="s">
        <v>392</v>
      </c>
      <c r="C49" s="663" t="s">
        <v>485</v>
      </c>
      <c r="D49" s="668" t="s">
        <v>486</v>
      </c>
      <c r="E49" s="668"/>
      <c r="F49" s="669"/>
      <c r="G49" s="671" t="s">
        <v>499</v>
      </c>
      <c r="H49" s="709" t="s">
        <v>481</v>
      </c>
      <c r="I49" s="678"/>
      <c r="J49" s="679" t="s">
        <v>498</v>
      </c>
      <c r="K49" s="675" t="s">
        <v>491</v>
      </c>
      <c r="L49" s="675"/>
      <c r="M49" s="676"/>
    </row>
    <row r="50" spans="1:13" ht="27.75" customHeight="1" thickBot="1">
      <c r="A50" s="667"/>
      <c r="B50" s="730"/>
      <c r="C50" s="667"/>
      <c r="D50" s="95" t="s">
        <v>3</v>
      </c>
      <c r="E50" s="118" t="s">
        <v>4</v>
      </c>
      <c r="F50" s="97" t="s">
        <v>5</v>
      </c>
      <c r="G50" s="672"/>
      <c r="H50" s="94" t="s">
        <v>480</v>
      </c>
      <c r="I50" s="94" t="s">
        <v>337</v>
      </c>
      <c r="J50" s="710"/>
      <c r="K50" s="94" t="s">
        <v>3</v>
      </c>
      <c r="L50" s="96" t="s">
        <v>4</v>
      </c>
      <c r="M50" s="97" t="s">
        <v>5</v>
      </c>
    </row>
    <row r="51" spans="1:13" ht="1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7" t="s">
        <v>372</v>
      </c>
      <c r="H51" s="357" t="s">
        <v>477</v>
      </c>
      <c r="I51" s="357" t="s">
        <v>478</v>
      </c>
      <c r="J51" s="357" t="s">
        <v>479</v>
      </c>
      <c r="K51" s="357" t="s">
        <v>482</v>
      </c>
      <c r="L51" s="609" t="s">
        <v>483</v>
      </c>
      <c r="M51" s="187" t="s">
        <v>484</v>
      </c>
    </row>
    <row r="52" spans="1:13" ht="22.5" customHeight="1" thickBot="1">
      <c r="A52" s="718" t="s">
        <v>291</v>
      </c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20"/>
    </row>
    <row r="53" spans="1:13" ht="14.25" customHeight="1" thickBot="1">
      <c r="A53" s="104"/>
      <c r="B53" s="120" t="s">
        <v>448</v>
      </c>
      <c r="C53" s="561"/>
      <c r="D53" s="127"/>
      <c r="E53" s="127"/>
      <c r="F53" s="127"/>
      <c r="G53" s="561"/>
      <c r="H53" s="127"/>
      <c r="I53" s="127"/>
      <c r="J53" s="561"/>
      <c r="K53" s="127"/>
      <c r="L53" s="127"/>
      <c r="M53" s="127"/>
    </row>
    <row r="54" spans="1:13" ht="14.25" customHeight="1">
      <c r="A54" s="106" t="s">
        <v>14</v>
      </c>
      <c r="B54" s="107" t="s">
        <v>192</v>
      </c>
      <c r="C54" s="562">
        <v>106756</v>
      </c>
      <c r="D54" s="128">
        <v>40265</v>
      </c>
      <c r="E54" s="128">
        <v>66491</v>
      </c>
      <c r="F54" s="128"/>
      <c r="G54" s="562">
        <v>123580</v>
      </c>
      <c r="H54" s="128">
        <v>4567</v>
      </c>
      <c r="I54" s="128"/>
      <c r="J54" s="562">
        <v>128147</v>
      </c>
      <c r="K54" s="128">
        <v>61739</v>
      </c>
      <c r="L54" s="128">
        <v>66408</v>
      </c>
      <c r="M54" s="128"/>
    </row>
    <row r="55" spans="1:13" ht="14.25" customHeight="1">
      <c r="A55" s="108" t="s">
        <v>16</v>
      </c>
      <c r="B55" s="109" t="s">
        <v>193</v>
      </c>
      <c r="C55" s="563">
        <v>28978</v>
      </c>
      <c r="D55" s="129">
        <v>10568</v>
      </c>
      <c r="E55" s="129">
        <v>18410</v>
      </c>
      <c r="F55" s="129"/>
      <c r="G55" s="563">
        <v>33936</v>
      </c>
      <c r="H55" s="129">
        <v>1233</v>
      </c>
      <c r="I55" s="129"/>
      <c r="J55" s="563">
        <v>35169</v>
      </c>
      <c r="K55" s="129">
        <v>16434</v>
      </c>
      <c r="L55" s="129">
        <v>18735</v>
      </c>
      <c r="M55" s="129"/>
    </row>
    <row r="56" spans="1:13" ht="14.25" customHeight="1">
      <c r="A56" s="108" t="s">
        <v>18</v>
      </c>
      <c r="B56" s="109" t="s">
        <v>194</v>
      </c>
      <c r="C56" s="563">
        <v>68964</v>
      </c>
      <c r="D56" s="129">
        <v>21684</v>
      </c>
      <c r="E56" s="129">
        <v>47280</v>
      </c>
      <c r="F56" s="129"/>
      <c r="G56" s="563">
        <v>74596</v>
      </c>
      <c r="H56" s="129">
        <v>200</v>
      </c>
      <c r="I56" s="129"/>
      <c r="J56" s="563">
        <v>74796</v>
      </c>
      <c r="K56" s="129">
        <v>28584</v>
      </c>
      <c r="L56" s="129">
        <v>46212</v>
      </c>
      <c r="M56" s="129"/>
    </row>
    <row r="57" spans="1:13" ht="14.25" customHeight="1">
      <c r="A57" s="108" t="s">
        <v>20</v>
      </c>
      <c r="B57" s="109" t="s">
        <v>195</v>
      </c>
      <c r="C57" s="563"/>
      <c r="D57" s="129"/>
      <c r="E57" s="129"/>
      <c r="F57" s="129"/>
      <c r="G57" s="563"/>
      <c r="H57" s="129"/>
      <c r="I57" s="129"/>
      <c r="J57" s="563"/>
      <c r="K57" s="129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63"/>
      <c r="D58" s="129"/>
      <c r="E58" s="129"/>
      <c r="F58" s="129"/>
      <c r="G58" s="563"/>
      <c r="H58" s="129"/>
      <c r="I58" s="129"/>
      <c r="J58" s="563"/>
      <c r="K58" s="129"/>
      <c r="L58" s="129"/>
      <c r="M58" s="129"/>
    </row>
    <row r="59" spans="1:13" ht="14.25" customHeight="1" thickBot="1">
      <c r="A59" s="121" t="s">
        <v>24</v>
      </c>
      <c r="B59" s="122" t="s">
        <v>449</v>
      </c>
      <c r="C59" s="571">
        <f>SUM(C54:C58)</f>
        <v>204698</v>
      </c>
      <c r="D59" s="136">
        <f>SUM(D54:D58)</f>
        <v>72517</v>
      </c>
      <c r="E59" s="136">
        <f>SUM(E54:E58)</f>
        <v>132181</v>
      </c>
      <c r="F59" s="136">
        <f>SUM(F54:F58)</f>
        <v>0</v>
      </c>
      <c r="G59" s="571">
        <f>SUM(G54:G58)</f>
        <v>232112</v>
      </c>
      <c r="H59" s="136">
        <f aca="true" t="shared" si="7" ref="H59:M59">SUM(H54:H58)</f>
        <v>6000</v>
      </c>
      <c r="I59" s="136">
        <f t="shared" si="7"/>
        <v>0</v>
      </c>
      <c r="J59" s="571">
        <f t="shared" si="7"/>
        <v>238112</v>
      </c>
      <c r="K59" s="136">
        <f t="shared" si="7"/>
        <v>106757</v>
      </c>
      <c r="L59" s="136">
        <f t="shared" si="7"/>
        <v>131355</v>
      </c>
      <c r="M59" s="136">
        <f t="shared" si="7"/>
        <v>0</v>
      </c>
    </row>
    <row r="60" spans="1:13" ht="14.25" customHeight="1" thickBot="1">
      <c r="A60" s="113"/>
      <c r="B60" s="114" t="s">
        <v>462</v>
      </c>
      <c r="C60" s="566"/>
      <c r="D60" s="85"/>
      <c r="E60" s="85"/>
      <c r="F60" s="85"/>
      <c r="G60" s="566"/>
      <c r="H60" s="85"/>
      <c r="I60" s="85"/>
      <c r="J60" s="566"/>
      <c r="K60" s="85"/>
      <c r="L60" s="85"/>
      <c r="M60" s="85"/>
    </row>
    <row r="61" spans="1:13" ht="14.25" customHeight="1">
      <c r="A61" s="106" t="s">
        <v>27</v>
      </c>
      <c r="B61" s="107" t="s">
        <v>230</v>
      </c>
      <c r="C61" s="562">
        <v>2254</v>
      </c>
      <c r="D61" s="128">
        <v>2000</v>
      </c>
      <c r="E61" s="128">
        <v>254</v>
      </c>
      <c r="F61" s="128"/>
      <c r="G61" s="562">
        <v>2254</v>
      </c>
      <c r="H61" s="128"/>
      <c r="I61" s="128"/>
      <c r="J61" s="562">
        <v>2254</v>
      </c>
      <c r="K61" s="128">
        <v>2000</v>
      </c>
      <c r="L61" s="128">
        <v>254</v>
      </c>
      <c r="M61" s="128"/>
    </row>
    <row r="62" spans="1:13" ht="14.25" customHeight="1">
      <c r="A62" s="108" t="s">
        <v>29</v>
      </c>
      <c r="B62" s="109" t="s">
        <v>232</v>
      </c>
      <c r="C62" s="563"/>
      <c r="D62" s="129"/>
      <c r="E62" s="129"/>
      <c r="F62" s="129"/>
      <c r="G62" s="563"/>
      <c r="H62" s="129"/>
      <c r="I62" s="129"/>
      <c r="J62" s="563"/>
      <c r="K62" s="129"/>
      <c r="L62" s="129"/>
      <c r="M62" s="129"/>
    </row>
    <row r="63" spans="1:13" ht="14.25" customHeight="1">
      <c r="A63" s="108" t="s">
        <v>31</v>
      </c>
      <c r="B63" s="109" t="s">
        <v>451</v>
      </c>
      <c r="C63" s="563"/>
      <c r="D63" s="129"/>
      <c r="E63" s="129"/>
      <c r="F63" s="129"/>
      <c r="G63" s="563"/>
      <c r="H63" s="129"/>
      <c r="I63" s="129"/>
      <c r="J63" s="563"/>
      <c r="K63" s="129"/>
      <c r="L63" s="129"/>
      <c r="M63" s="129"/>
    </row>
    <row r="64" spans="1:13" ht="14.25" customHeight="1" thickBot="1">
      <c r="A64" s="108" t="s">
        <v>33</v>
      </c>
      <c r="B64" s="109" t="s">
        <v>463</v>
      </c>
      <c r="C64" s="563"/>
      <c r="D64" s="129"/>
      <c r="E64" s="129"/>
      <c r="F64" s="129"/>
      <c r="G64" s="563"/>
      <c r="H64" s="129"/>
      <c r="I64" s="129"/>
      <c r="J64" s="563"/>
      <c r="K64" s="129"/>
      <c r="L64" s="129"/>
      <c r="M64" s="129"/>
    </row>
    <row r="65" spans="1:13" ht="14.25" customHeight="1" thickBot="1">
      <c r="A65" s="111" t="s">
        <v>39</v>
      </c>
      <c r="B65" s="114" t="s">
        <v>464</v>
      </c>
      <c r="C65" s="515">
        <f>SUM(C61:C63)</f>
        <v>2254</v>
      </c>
      <c r="D65" s="132">
        <f>SUM(D61:D63)</f>
        <v>2000</v>
      </c>
      <c r="E65" s="132">
        <f>SUM(E61:E63)</f>
        <v>254</v>
      </c>
      <c r="F65" s="132">
        <f>SUM(F61:F63)</f>
        <v>0</v>
      </c>
      <c r="G65" s="515">
        <f>SUM(G61:G63)</f>
        <v>2254</v>
      </c>
      <c r="H65" s="132">
        <f aca="true" t="shared" si="8" ref="H65:M65">SUM(H61:H63)</f>
        <v>0</v>
      </c>
      <c r="I65" s="132">
        <f t="shared" si="8"/>
        <v>0</v>
      </c>
      <c r="J65" s="515">
        <f t="shared" si="8"/>
        <v>2254</v>
      </c>
      <c r="K65" s="132">
        <f t="shared" si="8"/>
        <v>2000</v>
      </c>
      <c r="L65" s="132">
        <f t="shared" si="8"/>
        <v>254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453</v>
      </c>
      <c r="C66" s="567"/>
      <c r="D66" s="133"/>
      <c r="E66" s="133"/>
      <c r="F66" s="133"/>
      <c r="G66" s="567"/>
      <c r="H66" s="133"/>
      <c r="I66" s="133"/>
      <c r="J66" s="567"/>
      <c r="K66" s="133"/>
      <c r="L66" s="133"/>
      <c r="M66" s="133"/>
    </row>
    <row r="67" spans="1:13" ht="14.25" customHeight="1" thickBot="1">
      <c r="A67" s="111" t="s">
        <v>71</v>
      </c>
      <c r="B67" s="112" t="s">
        <v>454</v>
      </c>
      <c r="C67" s="515">
        <f>+C59+C65+C66</f>
        <v>206952</v>
      </c>
      <c r="D67" s="132">
        <f>+D59+D65+D66</f>
        <v>74517</v>
      </c>
      <c r="E67" s="132">
        <f>+E59+E65+E66</f>
        <v>132435</v>
      </c>
      <c r="F67" s="132">
        <f>+F59+F65+F66</f>
        <v>0</v>
      </c>
      <c r="G67" s="515">
        <f>+G59+G65+G66</f>
        <v>234366</v>
      </c>
      <c r="H67" s="132">
        <f aca="true" t="shared" si="9" ref="H67:M67">+H59+H65+H66</f>
        <v>6000</v>
      </c>
      <c r="I67" s="132">
        <f t="shared" si="9"/>
        <v>0</v>
      </c>
      <c r="J67" s="515">
        <f t="shared" si="9"/>
        <v>240366</v>
      </c>
      <c r="K67" s="132">
        <f t="shared" si="9"/>
        <v>108757</v>
      </c>
      <c r="L67" s="132">
        <f t="shared" si="9"/>
        <v>131609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97"/>
      <c r="H68" s="50"/>
      <c r="I68" s="50"/>
      <c r="J68" s="597"/>
      <c r="K68" s="50"/>
      <c r="L68" s="50"/>
      <c r="M68" s="50"/>
    </row>
    <row r="69" spans="1:13" ht="14.25" customHeight="1" thickBot="1">
      <c r="A69" s="125" t="s">
        <v>425</v>
      </c>
      <c r="B69" s="126"/>
      <c r="C69" s="550">
        <v>58</v>
      </c>
      <c r="D69" s="137">
        <v>25</v>
      </c>
      <c r="E69" s="137">
        <v>33</v>
      </c>
      <c r="F69" s="137"/>
      <c r="G69" s="596">
        <v>60.75</v>
      </c>
      <c r="H69" s="428"/>
      <c r="I69" s="137"/>
      <c r="J69" s="596">
        <v>60.75</v>
      </c>
      <c r="K69" s="642">
        <v>31.75</v>
      </c>
      <c r="L69" s="137">
        <v>29</v>
      </c>
      <c r="M69" s="137"/>
    </row>
    <row r="70" spans="1:13" ht="14.25" customHeight="1" thickBot="1">
      <c r="A70" s="125" t="s">
        <v>426</v>
      </c>
      <c r="B70" s="126"/>
      <c r="C70" s="550">
        <v>2</v>
      </c>
      <c r="D70" s="137"/>
      <c r="E70" s="137">
        <v>2</v>
      </c>
      <c r="F70" s="137"/>
      <c r="G70" s="550">
        <v>2</v>
      </c>
      <c r="H70" s="137"/>
      <c r="I70" s="137"/>
      <c r="J70" s="550">
        <v>2</v>
      </c>
      <c r="K70" s="137"/>
      <c r="L70" s="137">
        <v>2</v>
      </c>
      <c r="M70" s="137"/>
    </row>
  </sheetData>
  <sheetProtection selectLockedCells="1" selectUnlockedCells="1"/>
  <mergeCells count="21">
    <mergeCell ref="A1:D1"/>
    <mergeCell ref="H4:I4"/>
    <mergeCell ref="J4:J5"/>
    <mergeCell ref="K4:M4"/>
    <mergeCell ref="B2:M2"/>
    <mergeCell ref="C49:C50"/>
    <mergeCell ref="D49:F49"/>
    <mergeCell ref="A49:A50"/>
    <mergeCell ref="A52:M52"/>
    <mergeCell ref="A4:A5"/>
    <mergeCell ref="B4:B5"/>
    <mergeCell ref="C4:C5"/>
    <mergeCell ref="D4:F4"/>
    <mergeCell ref="B3:M3"/>
    <mergeCell ref="H49:I49"/>
    <mergeCell ref="K49:M49"/>
    <mergeCell ref="G49:G50"/>
    <mergeCell ref="J49:J50"/>
    <mergeCell ref="B49:B50"/>
    <mergeCell ref="A7:M7"/>
    <mergeCell ref="G4:G5"/>
  </mergeCells>
  <printOptions horizontalCentered="1"/>
  <pageMargins left="0.3937007874015748" right="0.2755905511811024" top="0.4330708661417323" bottom="0.27" header="0.5118110236220472" footer="0.18"/>
  <pageSetup horizontalDpi="300" verticalDpi="300" orientation="landscape" paperSize="9" scale="67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67"/>
  <sheetViews>
    <sheetView zoomScalePageLayoutView="0" workbookViewId="0" topLeftCell="A1">
      <selection activeCell="L44" sqref="L44"/>
    </sheetView>
  </sheetViews>
  <sheetFormatPr defaultColWidth="9.00390625" defaultRowHeight="12.75"/>
  <cols>
    <col min="1" max="1" width="6.875" style="31" customWidth="1"/>
    <col min="2" max="2" width="46.875" style="32" customWidth="1"/>
    <col min="3" max="3" width="14.00390625" style="31" customWidth="1"/>
    <col min="4" max="4" width="13.50390625" style="31" customWidth="1"/>
    <col min="5" max="6" width="15.00390625" style="31" customWidth="1"/>
    <col min="7" max="7" width="14.125" style="31" customWidth="1"/>
    <col min="8" max="12" width="15.00390625" style="31" customWidth="1"/>
    <col min="13" max="13" width="4.875" style="33" customWidth="1"/>
    <col min="14" max="16384" width="9.375" style="33" customWidth="1"/>
  </cols>
  <sheetData>
    <row r="1" spans="10:13" ht="30.75" customHeight="1">
      <c r="J1" s="691" t="str">
        <f>+CONCATENATE("2.1. melléklet a .../",2016,". (…...) önkormányzati rendelethez")</f>
        <v>2.1. melléklet a .../2016. (…...) önkormányzati rendelethez</v>
      </c>
      <c r="K1" s="691"/>
      <c r="L1" s="691"/>
      <c r="M1" s="34"/>
    </row>
    <row r="2" spans="2:13" ht="34.5" customHeight="1">
      <c r="B2" s="691" t="s">
        <v>287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3" t="str">
        <f>J1</f>
        <v>2.1. melléklet a .../2016. (…...) önkormányzati rendelethez</v>
      </c>
    </row>
    <row r="3" ht="15.75" thickBot="1">
      <c r="M3" s="693"/>
    </row>
    <row r="4" spans="1:13" ht="18" customHeight="1" thickBot="1">
      <c r="A4" s="688" t="s">
        <v>290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90"/>
      <c r="M4" s="693"/>
    </row>
    <row r="5" spans="1:13" s="37" customFormat="1" ht="25.5" customHeight="1" thickBot="1">
      <c r="A5" s="684" t="s">
        <v>289</v>
      </c>
      <c r="B5" s="696" t="s">
        <v>2</v>
      </c>
      <c r="C5" s="694" t="s">
        <v>485</v>
      </c>
      <c r="D5" s="665" t="s">
        <v>487</v>
      </c>
      <c r="E5" s="692"/>
      <c r="F5" s="671" t="s">
        <v>499</v>
      </c>
      <c r="G5" s="686" t="s">
        <v>481</v>
      </c>
      <c r="H5" s="687"/>
      <c r="I5" s="679" t="s">
        <v>498</v>
      </c>
      <c r="J5" s="700" t="s">
        <v>491</v>
      </c>
      <c r="K5" s="700"/>
      <c r="L5" s="701"/>
      <c r="M5" s="693"/>
    </row>
    <row r="6" spans="1:13" s="37" customFormat="1" ht="50.25" customHeight="1" thickBot="1">
      <c r="A6" s="685"/>
      <c r="B6" s="697"/>
      <c r="C6" s="695"/>
      <c r="D6" s="138" t="s">
        <v>3</v>
      </c>
      <c r="E6" s="55" t="s">
        <v>4</v>
      </c>
      <c r="F6" s="672"/>
      <c r="G6" s="184" t="s">
        <v>480</v>
      </c>
      <c r="H6" s="184" t="s">
        <v>337</v>
      </c>
      <c r="I6" s="680"/>
      <c r="J6" s="184" t="s">
        <v>3</v>
      </c>
      <c r="K6" s="139" t="s">
        <v>4</v>
      </c>
      <c r="L6" s="185" t="s">
        <v>5</v>
      </c>
      <c r="M6" s="693"/>
    </row>
    <row r="7" spans="1:13" s="39" customFormat="1" ht="16.5" customHeight="1" thickBot="1">
      <c r="A7" s="186" t="s">
        <v>6</v>
      </c>
      <c r="B7" s="187" t="s">
        <v>7</v>
      </c>
      <c r="C7" s="188" t="s">
        <v>8</v>
      </c>
      <c r="D7" s="184" t="s">
        <v>9</v>
      </c>
      <c r="E7" s="189" t="s">
        <v>10</v>
      </c>
      <c r="F7" s="94" t="s">
        <v>11</v>
      </c>
      <c r="G7" s="600" t="s">
        <v>372</v>
      </c>
      <c r="H7" s="94" t="s">
        <v>477</v>
      </c>
      <c r="I7" s="378" t="s">
        <v>478</v>
      </c>
      <c r="J7" s="94" t="s">
        <v>479</v>
      </c>
      <c r="K7" s="190" t="s">
        <v>482</v>
      </c>
      <c r="L7" s="606" t="s">
        <v>483</v>
      </c>
      <c r="M7" s="693"/>
    </row>
    <row r="8" spans="1:13" ht="13.5" customHeight="1">
      <c r="A8" s="191" t="s">
        <v>24</v>
      </c>
      <c r="B8" s="192" t="s">
        <v>292</v>
      </c>
      <c r="C8" s="493">
        <v>505664</v>
      </c>
      <c r="D8" s="268">
        <v>505664</v>
      </c>
      <c r="E8" s="269"/>
      <c r="F8" s="514">
        <v>549713</v>
      </c>
      <c r="G8" s="222">
        <v>22941</v>
      </c>
      <c r="H8" s="223">
        <v>5792</v>
      </c>
      <c r="I8" s="514">
        <v>566862</v>
      </c>
      <c r="J8" s="222">
        <v>566862</v>
      </c>
      <c r="K8" s="222"/>
      <c r="L8" s="224">
        <v>32018</v>
      </c>
      <c r="M8" s="693"/>
    </row>
    <row r="9" spans="1:13" ht="24.75" customHeight="1">
      <c r="A9" s="193" t="s">
        <v>39</v>
      </c>
      <c r="B9" s="194" t="s">
        <v>26</v>
      </c>
      <c r="C9" s="494">
        <v>200149</v>
      </c>
      <c r="D9" s="270">
        <v>78874</v>
      </c>
      <c r="E9" s="230">
        <v>121275</v>
      </c>
      <c r="F9" s="504">
        <v>191934</v>
      </c>
      <c r="G9" s="228">
        <v>7148</v>
      </c>
      <c r="H9" s="229">
        <v>25370</v>
      </c>
      <c r="I9" s="504">
        <v>173712</v>
      </c>
      <c r="J9" s="228">
        <v>59507</v>
      </c>
      <c r="K9" s="228">
        <v>114205</v>
      </c>
      <c r="L9" s="230"/>
      <c r="M9" s="693"/>
    </row>
    <row r="10" spans="1:13" ht="13.5" customHeight="1">
      <c r="A10" s="193" t="s">
        <v>54</v>
      </c>
      <c r="B10" s="194" t="s">
        <v>294</v>
      </c>
      <c r="C10" s="494"/>
      <c r="D10" s="270"/>
      <c r="E10" s="230"/>
      <c r="F10" s="504"/>
      <c r="G10" s="228"/>
      <c r="H10" s="229"/>
      <c r="I10" s="504"/>
      <c r="J10" s="228"/>
      <c r="K10" s="228"/>
      <c r="L10" s="230"/>
      <c r="M10" s="693"/>
    </row>
    <row r="11" spans="1:13" ht="13.5" customHeight="1">
      <c r="A11" s="193" t="s">
        <v>71</v>
      </c>
      <c r="B11" s="194" t="s">
        <v>296</v>
      </c>
      <c r="C11" s="494">
        <v>347600</v>
      </c>
      <c r="D11" s="270">
        <v>287867</v>
      </c>
      <c r="E11" s="230">
        <v>59733</v>
      </c>
      <c r="F11" s="504">
        <v>363600</v>
      </c>
      <c r="G11" s="228">
        <v>20000</v>
      </c>
      <c r="H11" s="229"/>
      <c r="I11" s="504">
        <v>383600</v>
      </c>
      <c r="J11" s="228">
        <v>295680</v>
      </c>
      <c r="K11" s="228">
        <v>87920</v>
      </c>
      <c r="L11" s="230"/>
      <c r="M11" s="693"/>
    </row>
    <row r="12" spans="1:13" ht="13.5" customHeight="1">
      <c r="A12" s="193" t="s">
        <v>96</v>
      </c>
      <c r="B12" s="195" t="s">
        <v>297</v>
      </c>
      <c r="C12" s="495">
        <v>147498</v>
      </c>
      <c r="D12" s="271">
        <v>90124</v>
      </c>
      <c r="E12" s="235">
        <v>57374</v>
      </c>
      <c r="F12" s="504">
        <v>175053</v>
      </c>
      <c r="G12" s="233">
        <v>13918</v>
      </c>
      <c r="H12" s="234"/>
      <c r="I12" s="504">
        <v>188971</v>
      </c>
      <c r="J12" s="233">
        <v>117679</v>
      </c>
      <c r="K12" s="233">
        <v>71292</v>
      </c>
      <c r="L12" s="235">
        <v>500</v>
      </c>
      <c r="M12" s="693"/>
    </row>
    <row r="13" spans="1:13" ht="13.5" customHeight="1">
      <c r="A13" s="193" t="s">
        <v>109</v>
      </c>
      <c r="B13" s="196" t="s">
        <v>298</v>
      </c>
      <c r="C13" s="494">
        <v>7500</v>
      </c>
      <c r="D13" s="270"/>
      <c r="E13" s="272">
        <v>7500</v>
      </c>
      <c r="F13" s="504">
        <v>7500</v>
      </c>
      <c r="G13" s="228"/>
      <c r="H13" s="225"/>
      <c r="I13" s="504">
        <v>7500</v>
      </c>
      <c r="J13" s="228"/>
      <c r="K13" s="273">
        <v>7500</v>
      </c>
      <c r="L13" s="272"/>
      <c r="M13" s="693"/>
    </row>
    <row r="14" spans="1:13" ht="13.5" customHeight="1">
      <c r="A14" s="193" t="s">
        <v>120</v>
      </c>
      <c r="B14" s="196" t="s">
        <v>299</v>
      </c>
      <c r="C14" s="494"/>
      <c r="D14" s="270"/>
      <c r="E14" s="272"/>
      <c r="F14" s="504"/>
      <c r="G14" s="228"/>
      <c r="H14" s="225"/>
      <c r="I14" s="504"/>
      <c r="J14" s="228"/>
      <c r="K14" s="273"/>
      <c r="L14" s="272"/>
      <c r="M14" s="693"/>
    </row>
    <row r="15" spans="1:13" ht="13.5" customHeight="1">
      <c r="A15" s="193" t="s">
        <v>131</v>
      </c>
      <c r="B15" s="197"/>
      <c r="C15" s="494"/>
      <c r="D15" s="270"/>
      <c r="E15" s="272"/>
      <c r="F15" s="504"/>
      <c r="G15" s="228"/>
      <c r="H15" s="225"/>
      <c r="I15" s="504"/>
      <c r="J15" s="228"/>
      <c r="K15" s="273"/>
      <c r="L15" s="272"/>
      <c r="M15" s="693"/>
    </row>
    <row r="16" spans="1:13" ht="13.5" customHeight="1">
      <c r="A16" s="193" t="s">
        <v>278</v>
      </c>
      <c r="B16" s="198"/>
      <c r="C16" s="494"/>
      <c r="D16" s="270"/>
      <c r="E16" s="272"/>
      <c r="F16" s="504"/>
      <c r="G16" s="228"/>
      <c r="H16" s="225"/>
      <c r="I16" s="504"/>
      <c r="J16" s="228"/>
      <c r="K16" s="273"/>
      <c r="L16" s="272"/>
      <c r="M16" s="693"/>
    </row>
    <row r="17" spans="1:13" ht="13.5" customHeight="1">
      <c r="A17" s="193" t="s">
        <v>142</v>
      </c>
      <c r="B17" s="199"/>
      <c r="C17" s="493"/>
      <c r="D17" s="274"/>
      <c r="E17" s="224"/>
      <c r="F17" s="504"/>
      <c r="G17" s="222"/>
      <c r="H17" s="223"/>
      <c r="I17" s="504"/>
      <c r="J17" s="222"/>
      <c r="K17" s="222"/>
      <c r="L17" s="224"/>
      <c r="M17" s="693"/>
    </row>
    <row r="18" spans="1:13" ht="13.5" customHeight="1">
      <c r="A18" s="193" t="s">
        <v>281</v>
      </c>
      <c r="B18" s="199"/>
      <c r="C18" s="494"/>
      <c r="D18" s="270"/>
      <c r="E18" s="230"/>
      <c r="F18" s="504"/>
      <c r="G18" s="228"/>
      <c r="H18" s="229"/>
      <c r="I18" s="504"/>
      <c r="J18" s="228"/>
      <c r="K18" s="228"/>
      <c r="L18" s="230"/>
      <c r="M18" s="693"/>
    </row>
    <row r="19" spans="1:13" ht="13.5" customHeight="1" thickBot="1">
      <c r="A19" s="200" t="s">
        <v>300</v>
      </c>
      <c r="B19" s="201"/>
      <c r="C19" s="495"/>
      <c r="D19" s="271"/>
      <c r="E19" s="235"/>
      <c r="F19" s="505"/>
      <c r="G19" s="233"/>
      <c r="H19" s="234"/>
      <c r="I19" s="505"/>
      <c r="J19" s="233"/>
      <c r="K19" s="233"/>
      <c r="L19" s="235"/>
      <c r="M19" s="693"/>
    </row>
    <row r="20" spans="1:13" ht="30.75" customHeight="1" thickBot="1">
      <c r="A20" s="202" t="s">
        <v>301</v>
      </c>
      <c r="B20" s="203" t="s">
        <v>302</v>
      </c>
      <c r="C20" s="496">
        <f>SUM(C8:C19)</f>
        <v>1208411</v>
      </c>
      <c r="D20" s="276">
        <f>SUM(D8:D19)</f>
        <v>962529</v>
      </c>
      <c r="E20" s="277">
        <f>SUM(E8:E19)</f>
        <v>245882</v>
      </c>
      <c r="F20" s="506">
        <f>SUM(F8:F19)</f>
        <v>1287800</v>
      </c>
      <c r="G20" s="278">
        <f aca="true" t="shared" si="0" ref="G20:L20">SUM(G8:G19)</f>
        <v>64007</v>
      </c>
      <c r="H20" s="275">
        <f t="shared" si="0"/>
        <v>31162</v>
      </c>
      <c r="I20" s="506">
        <f t="shared" si="0"/>
        <v>1320645</v>
      </c>
      <c r="J20" s="278">
        <f t="shared" si="0"/>
        <v>1039728</v>
      </c>
      <c r="K20" s="280">
        <f t="shared" si="0"/>
        <v>280917</v>
      </c>
      <c r="L20" s="277">
        <f t="shared" si="0"/>
        <v>32518</v>
      </c>
      <c r="M20" s="693"/>
    </row>
    <row r="21" spans="1:13" ht="28.5" customHeight="1">
      <c r="A21" s="204" t="s">
        <v>304</v>
      </c>
      <c r="B21" s="205" t="s">
        <v>305</v>
      </c>
      <c r="C21" s="497"/>
      <c r="D21" s="281"/>
      <c r="E21" s="244"/>
      <c r="F21" s="507"/>
      <c r="G21" s="242"/>
      <c r="H21" s="243"/>
      <c r="I21" s="507"/>
      <c r="J21" s="242"/>
      <c r="K21" s="242"/>
      <c r="L21" s="244"/>
      <c r="M21" s="693"/>
    </row>
    <row r="22" spans="1:13" ht="13.5" customHeight="1">
      <c r="A22" s="193" t="s">
        <v>307</v>
      </c>
      <c r="B22" s="194" t="s">
        <v>308</v>
      </c>
      <c r="C22" s="494"/>
      <c r="D22" s="270"/>
      <c r="E22" s="230"/>
      <c r="F22" s="504"/>
      <c r="G22" s="228"/>
      <c r="H22" s="229"/>
      <c r="I22" s="504"/>
      <c r="J22" s="228"/>
      <c r="K22" s="228"/>
      <c r="L22" s="230"/>
      <c r="M22" s="693"/>
    </row>
    <row r="23" spans="1:13" ht="13.5" customHeight="1">
      <c r="A23" s="193" t="s">
        <v>310</v>
      </c>
      <c r="B23" s="194" t="s">
        <v>311</v>
      </c>
      <c r="C23" s="494"/>
      <c r="D23" s="270"/>
      <c r="E23" s="230"/>
      <c r="F23" s="504"/>
      <c r="G23" s="228"/>
      <c r="H23" s="229"/>
      <c r="I23" s="504"/>
      <c r="J23" s="228"/>
      <c r="K23" s="228"/>
      <c r="L23" s="230"/>
      <c r="M23" s="693"/>
    </row>
    <row r="24" spans="1:13" ht="13.5" customHeight="1">
      <c r="A24" s="193" t="s">
        <v>313</v>
      </c>
      <c r="B24" s="194" t="s">
        <v>314</v>
      </c>
      <c r="C24" s="494"/>
      <c r="D24" s="270"/>
      <c r="E24" s="230"/>
      <c r="F24" s="504"/>
      <c r="G24" s="228"/>
      <c r="H24" s="229"/>
      <c r="I24" s="504"/>
      <c r="J24" s="228"/>
      <c r="K24" s="228"/>
      <c r="L24" s="230"/>
      <c r="M24" s="693"/>
    </row>
    <row r="25" spans="1:13" ht="13.5" customHeight="1">
      <c r="A25" s="193" t="s">
        <v>316</v>
      </c>
      <c r="B25" s="194" t="s">
        <v>317</v>
      </c>
      <c r="C25" s="494"/>
      <c r="D25" s="282"/>
      <c r="E25" s="249"/>
      <c r="F25" s="504"/>
      <c r="G25" s="247"/>
      <c r="H25" s="248"/>
      <c r="I25" s="504"/>
      <c r="J25" s="247"/>
      <c r="K25" s="247"/>
      <c r="L25" s="249"/>
      <c r="M25" s="693"/>
    </row>
    <row r="26" spans="1:13" ht="13.5" customHeight="1">
      <c r="A26" s="193" t="s">
        <v>319</v>
      </c>
      <c r="B26" s="194" t="s">
        <v>320</v>
      </c>
      <c r="C26" s="498">
        <v>76524</v>
      </c>
      <c r="D26" s="284">
        <v>76524</v>
      </c>
      <c r="E26" s="285">
        <f>+E27+E28</f>
        <v>0</v>
      </c>
      <c r="F26" s="508">
        <v>68929</v>
      </c>
      <c r="G26" s="252"/>
      <c r="H26" s="283"/>
      <c r="I26" s="508">
        <v>52472</v>
      </c>
      <c r="J26" s="252">
        <v>52472</v>
      </c>
      <c r="K26" s="286">
        <f>+K27+K28</f>
        <v>0</v>
      </c>
      <c r="L26" s="285">
        <f>+L27+L28</f>
        <v>0</v>
      </c>
      <c r="M26" s="693"/>
    </row>
    <row r="27" spans="1:13" ht="13.5" customHeight="1">
      <c r="A27" s="204" t="s">
        <v>322</v>
      </c>
      <c r="B27" s="205" t="s">
        <v>323</v>
      </c>
      <c r="C27" s="499">
        <v>76524</v>
      </c>
      <c r="D27" s="282">
        <v>76524</v>
      </c>
      <c r="E27" s="249"/>
      <c r="F27" s="504">
        <v>68929</v>
      </c>
      <c r="G27" s="247"/>
      <c r="H27" s="248"/>
      <c r="I27" s="504">
        <v>52472</v>
      </c>
      <c r="J27" s="247">
        <v>52472</v>
      </c>
      <c r="K27" s="247"/>
      <c r="L27" s="249"/>
      <c r="M27" s="693"/>
    </row>
    <row r="28" spans="1:13" ht="13.5" customHeight="1">
      <c r="A28" s="193" t="s">
        <v>324</v>
      </c>
      <c r="B28" s="194" t="s">
        <v>325</v>
      </c>
      <c r="C28" s="494"/>
      <c r="D28" s="270"/>
      <c r="E28" s="230"/>
      <c r="F28" s="504"/>
      <c r="G28" s="228"/>
      <c r="H28" s="229"/>
      <c r="I28" s="504"/>
      <c r="J28" s="228"/>
      <c r="K28" s="228"/>
      <c r="L28" s="230"/>
      <c r="M28" s="693"/>
    </row>
    <row r="29" spans="1:13" ht="13.5" customHeight="1">
      <c r="A29" s="193" t="s">
        <v>326</v>
      </c>
      <c r="B29" s="194" t="s">
        <v>183</v>
      </c>
      <c r="C29" s="494"/>
      <c r="D29" s="270"/>
      <c r="E29" s="230"/>
      <c r="F29" s="504"/>
      <c r="G29" s="228"/>
      <c r="H29" s="229"/>
      <c r="I29" s="504"/>
      <c r="J29" s="228"/>
      <c r="K29" s="228"/>
      <c r="L29" s="230"/>
      <c r="M29" s="693"/>
    </row>
    <row r="30" spans="1:13" ht="15" customHeight="1" thickBot="1">
      <c r="A30" s="204" t="s">
        <v>327</v>
      </c>
      <c r="B30" s="205" t="s">
        <v>185</v>
      </c>
      <c r="C30" s="499"/>
      <c r="D30" s="282"/>
      <c r="E30" s="249"/>
      <c r="F30" s="505"/>
      <c r="G30" s="247"/>
      <c r="H30" s="248"/>
      <c r="I30" s="505"/>
      <c r="J30" s="247"/>
      <c r="K30" s="247"/>
      <c r="L30" s="249"/>
      <c r="M30" s="693"/>
    </row>
    <row r="31" spans="1:13" ht="28.5" customHeight="1" thickBot="1">
      <c r="A31" s="206" t="s">
        <v>328</v>
      </c>
      <c r="B31" s="207" t="s">
        <v>329</v>
      </c>
      <c r="C31" s="496">
        <f>+C21+C26+C29+C30</f>
        <v>76524</v>
      </c>
      <c r="D31" s="276">
        <f>+D21+D26+D29+D30</f>
        <v>76524</v>
      </c>
      <c r="E31" s="277">
        <f>+E21+E26+E29+E30</f>
        <v>0</v>
      </c>
      <c r="F31" s="506">
        <f>+F21+F26+F29+F30</f>
        <v>68929</v>
      </c>
      <c r="G31" s="278">
        <f aca="true" t="shared" si="1" ref="G31:L31">+G21+G26+G29+G30</f>
        <v>0</v>
      </c>
      <c r="H31" s="275">
        <f t="shared" si="1"/>
        <v>0</v>
      </c>
      <c r="I31" s="506">
        <f t="shared" si="1"/>
        <v>52472</v>
      </c>
      <c r="J31" s="278">
        <f t="shared" si="1"/>
        <v>52472</v>
      </c>
      <c r="K31" s="280">
        <f t="shared" si="1"/>
        <v>0</v>
      </c>
      <c r="L31" s="277">
        <f t="shared" si="1"/>
        <v>0</v>
      </c>
      <c r="M31" s="693"/>
    </row>
    <row r="32" spans="1:13" ht="15" thickBot="1">
      <c r="A32" s="208" t="s">
        <v>331</v>
      </c>
      <c r="B32" s="209" t="s">
        <v>332</v>
      </c>
      <c r="C32" s="500">
        <f>+C20+C31</f>
        <v>1284935</v>
      </c>
      <c r="D32" s="287">
        <f>+D20+D31</f>
        <v>1039053</v>
      </c>
      <c r="E32" s="288">
        <f>+E20+E31</f>
        <v>245882</v>
      </c>
      <c r="F32" s="509">
        <f>+F20+F31</f>
        <v>1356729</v>
      </c>
      <c r="G32" s="289">
        <f aca="true" t="shared" si="2" ref="G32:L32">+G20+G31</f>
        <v>64007</v>
      </c>
      <c r="H32" s="76">
        <f t="shared" si="2"/>
        <v>31162</v>
      </c>
      <c r="I32" s="509">
        <f t="shared" si="2"/>
        <v>1373117</v>
      </c>
      <c r="J32" s="76">
        <f t="shared" si="2"/>
        <v>1092200</v>
      </c>
      <c r="K32" s="290">
        <f t="shared" si="2"/>
        <v>280917</v>
      </c>
      <c r="L32" s="288">
        <f t="shared" si="2"/>
        <v>32518</v>
      </c>
      <c r="M32" s="693"/>
    </row>
    <row r="33" spans="1:13" ht="15" thickBot="1">
      <c r="A33" s="210" t="s">
        <v>334</v>
      </c>
      <c r="B33" s="211" t="s">
        <v>335</v>
      </c>
      <c r="C33" s="501"/>
      <c r="D33" s="292"/>
      <c r="E33" s="259"/>
      <c r="F33" s="510"/>
      <c r="G33" s="293"/>
      <c r="H33" s="257"/>
      <c r="I33" s="510"/>
      <c r="J33" s="257"/>
      <c r="K33" s="258"/>
      <c r="L33" s="259"/>
      <c r="M33" s="693"/>
    </row>
    <row r="34" spans="1:13" ht="15" thickBot="1">
      <c r="A34" s="212" t="s">
        <v>338</v>
      </c>
      <c r="B34" s="213" t="s">
        <v>339</v>
      </c>
      <c r="C34" s="502"/>
      <c r="D34" s="294"/>
      <c r="E34" s="267"/>
      <c r="F34" s="511"/>
      <c r="G34" s="295"/>
      <c r="H34" s="261"/>
      <c r="I34" s="511"/>
      <c r="J34" s="261"/>
      <c r="K34" s="266"/>
      <c r="L34" s="267"/>
      <c r="M34" s="693"/>
    </row>
    <row r="35" spans="2:12" ht="12.75" customHeight="1">
      <c r="B35" s="702"/>
      <c r="C35" s="702"/>
      <c r="D35" s="702"/>
      <c r="E35" s="702"/>
      <c r="F35" s="702"/>
      <c r="G35" s="702"/>
      <c r="H35" s="702"/>
      <c r="I35" s="702"/>
      <c r="J35" s="702"/>
      <c r="K35" s="702"/>
      <c r="L35" s="702"/>
    </row>
    <row r="36" ht="15.75" thickBot="1"/>
    <row r="37" spans="1:12" ht="21" customHeight="1" thickBot="1">
      <c r="A37" s="688" t="s">
        <v>291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690"/>
    </row>
    <row r="38" spans="1:12" ht="25.5" customHeight="1" thickBot="1">
      <c r="A38" s="684" t="s">
        <v>289</v>
      </c>
      <c r="B38" s="698" t="s">
        <v>2</v>
      </c>
      <c r="C38" s="694" t="s">
        <v>485</v>
      </c>
      <c r="D38" s="665" t="s">
        <v>487</v>
      </c>
      <c r="E38" s="692"/>
      <c r="F38" s="671" t="s">
        <v>499</v>
      </c>
      <c r="G38" s="686" t="s">
        <v>481</v>
      </c>
      <c r="H38" s="687"/>
      <c r="I38" s="679" t="s">
        <v>498</v>
      </c>
      <c r="J38" s="700" t="s">
        <v>491</v>
      </c>
      <c r="K38" s="700"/>
      <c r="L38" s="701"/>
    </row>
    <row r="39" spans="1:12" ht="26.25" thickBot="1">
      <c r="A39" s="685"/>
      <c r="B39" s="699"/>
      <c r="C39" s="695"/>
      <c r="D39" s="138" t="s">
        <v>3</v>
      </c>
      <c r="E39" s="55" t="s">
        <v>4</v>
      </c>
      <c r="F39" s="672"/>
      <c r="G39" s="184" t="s">
        <v>480</v>
      </c>
      <c r="H39" s="94" t="s">
        <v>337</v>
      </c>
      <c r="I39" s="680"/>
      <c r="J39" s="94" t="s">
        <v>3</v>
      </c>
      <c r="K39" s="139" t="s">
        <v>4</v>
      </c>
      <c r="L39" s="185" t="s">
        <v>5</v>
      </c>
    </row>
    <row r="40" spans="1:12" ht="13.5" thickBot="1">
      <c r="A40" s="186" t="s">
        <v>6</v>
      </c>
      <c r="B40" s="214" t="s">
        <v>7</v>
      </c>
      <c r="C40" s="215" t="s">
        <v>8</v>
      </c>
      <c r="D40" s="111" t="s">
        <v>9</v>
      </c>
      <c r="E40" s="216" t="s">
        <v>10</v>
      </c>
      <c r="F40" s="94" t="s">
        <v>11</v>
      </c>
      <c r="G40" s="600" t="s">
        <v>372</v>
      </c>
      <c r="H40" s="94" t="s">
        <v>477</v>
      </c>
      <c r="I40" s="378" t="s">
        <v>478</v>
      </c>
      <c r="J40" s="94" t="s">
        <v>479</v>
      </c>
      <c r="K40" s="190" t="s">
        <v>482</v>
      </c>
      <c r="L40" s="606" t="s">
        <v>483</v>
      </c>
    </row>
    <row r="41" spans="1:12" ht="15">
      <c r="A41" s="191" t="s">
        <v>24</v>
      </c>
      <c r="B41" s="192" t="s">
        <v>293</v>
      </c>
      <c r="C41" s="493">
        <v>485901</v>
      </c>
      <c r="D41" s="220">
        <v>416200</v>
      </c>
      <c r="E41" s="221">
        <v>69701</v>
      </c>
      <c r="F41" s="503">
        <v>499253</v>
      </c>
      <c r="G41" s="222">
        <v>8366</v>
      </c>
      <c r="H41" s="223">
        <v>120</v>
      </c>
      <c r="I41" s="503">
        <v>507499</v>
      </c>
      <c r="J41" s="222">
        <v>437881</v>
      </c>
      <c r="K41" s="222">
        <v>69618</v>
      </c>
      <c r="L41" s="224">
        <v>21668</v>
      </c>
    </row>
    <row r="42" spans="1:12" ht="25.5">
      <c r="A42" s="193" t="s">
        <v>39</v>
      </c>
      <c r="B42" s="194" t="s">
        <v>193</v>
      </c>
      <c r="C42" s="494">
        <v>135036</v>
      </c>
      <c r="D42" s="226">
        <v>115766</v>
      </c>
      <c r="E42" s="227">
        <v>19270</v>
      </c>
      <c r="F42" s="504">
        <v>139440</v>
      </c>
      <c r="G42" s="228">
        <v>2259</v>
      </c>
      <c r="H42" s="229">
        <v>29</v>
      </c>
      <c r="I42" s="504">
        <v>141670</v>
      </c>
      <c r="J42" s="228">
        <v>122075</v>
      </c>
      <c r="K42" s="228">
        <v>19595</v>
      </c>
      <c r="L42" s="230">
        <v>5850</v>
      </c>
    </row>
    <row r="43" spans="1:12" ht="15">
      <c r="A43" s="193" t="s">
        <v>54</v>
      </c>
      <c r="B43" s="194" t="s">
        <v>295</v>
      </c>
      <c r="C43" s="494">
        <v>422683</v>
      </c>
      <c r="D43" s="226">
        <v>344503</v>
      </c>
      <c r="E43" s="227">
        <v>78180</v>
      </c>
      <c r="F43" s="504">
        <v>451891</v>
      </c>
      <c r="G43" s="228">
        <v>8815</v>
      </c>
      <c r="H43" s="229"/>
      <c r="I43" s="504">
        <v>460706</v>
      </c>
      <c r="J43" s="228">
        <v>380732</v>
      </c>
      <c r="K43" s="228">
        <v>79974</v>
      </c>
      <c r="L43" s="230">
        <v>5000</v>
      </c>
    </row>
    <row r="44" spans="1:12" ht="15">
      <c r="A44" s="193" t="s">
        <v>71</v>
      </c>
      <c r="B44" s="194" t="s">
        <v>195</v>
      </c>
      <c r="C44" s="494">
        <v>32171</v>
      </c>
      <c r="D44" s="226">
        <v>32171</v>
      </c>
      <c r="E44" s="227"/>
      <c r="F44" s="504">
        <v>32272</v>
      </c>
      <c r="G44" s="228"/>
      <c r="H44" s="229"/>
      <c r="I44" s="504">
        <v>32272</v>
      </c>
      <c r="J44" s="228">
        <v>32272</v>
      </c>
      <c r="K44" s="228"/>
      <c r="L44" s="230"/>
    </row>
    <row r="45" spans="1:12" ht="15">
      <c r="A45" s="193" t="s">
        <v>96</v>
      </c>
      <c r="B45" s="194" t="s">
        <v>197</v>
      </c>
      <c r="C45" s="494">
        <v>99144</v>
      </c>
      <c r="D45" s="231"/>
      <c r="E45" s="232">
        <v>99144</v>
      </c>
      <c r="F45" s="504">
        <v>123157</v>
      </c>
      <c r="G45" s="233">
        <v>149</v>
      </c>
      <c r="H45" s="234"/>
      <c r="I45" s="504">
        <v>123306</v>
      </c>
      <c r="J45" s="233">
        <v>24172</v>
      </c>
      <c r="K45" s="233">
        <v>99134</v>
      </c>
      <c r="L45" s="235"/>
    </row>
    <row r="46" spans="1:12" ht="15">
      <c r="A46" s="193" t="s">
        <v>109</v>
      </c>
      <c r="B46" s="194" t="s">
        <v>223</v>
      </c>
      <c r="C46" s="494">
        <v>20000</v>
      </c>
      <c r="D46" s="226">
        <v>20000</v>
      </c>
      <c r="E46" s="129"/>
      <c r="F46" s="504">
        <v>3052</v>
      </c>
      <c r="G46" s="228"/>
      <c r="H46" s="229">
        <v>3052</v>
      </c>
      <c r="I46" s="504"/>
      <c r="J46" s="228"/>
      <c r="K46" s="228"/>
      <c r="L46" s="230"/>
    </row>
    <row r="47" spans="1:12" ht="15">
      <c r="A47" s="193" t="s">
        <v>120</v>
      </c>
      <c r="B47" s="199"/>
      <c r="C47" s="494"/>
      <c r="D47" s="226"/>
      <c r="E47" s="129"/>
      <c r="F47" s="504"/>
      <c r="G47" s="228"/>
      <c r="H47" s="229"/>
      <c r="I47" s="504"/>
      <c r="J47" s="228"/>
      <c r="K47" s="228"/>
      <c r="L47" s="230"/>
    </row>
    <row r="48" spans="1:12" ht="15">
      <c r="A48" s="193" t="s">
        <v>131</v>
      </c>
      <c r="B48" s="199"/>
      <c r="C48" s="494"/>
      <c r="D48" s="226"/>
      <c r="E48" s="129"/>
      <c r="F48" s="504"/>
      <c r="G48" s="228"/>
      <c r="H48" s="229"/>
      <c r="I48" s="504"/>
      <c r="J48" s="228"/>
      <c r="K48" s="228"/>
      <c r="L48" s="230"/>
    </row>
    <row r="49" spans="1:12" ht="15">
      <c r="A49" s="193" t="s">
        <v>278</v>
      </c>
      <c r="B49" s="199"/>
      <c r="C49" s="494"/>
      <c r="D49" s="226"/>
      <c r="E49" s="129"/>
      <c r="F49" s="504"/>
      <c r="G49" s="228"/>
      <c r="H49" s="229"/>
      <c r="I49" s="504"/>
      <c r="J49" s="228"/>
      <c r="K49" s="228"/>
      <c r="L49" s="230"/>
    </row>
    <row r="50" spans="1:12" ht="15">
      <c r="A50" s="193" t="s">
        <v>142</v>
      </c>
      <c r="B50" s="199"/>
      <c r="C50" s="494"/>
      <c r="D50" s="226"/>
      <c r="E50" s="129"/>
      <c r="F50" s="504"/>
      <c r="G50" s="222"/>
      <c r="H50" s="223"/>
      <c r="I50" s="504"/>
      <c r="J50" s="222"/>
      <c r="K50" s="222"/>
      <c r="L50" s="224"/>
    </row>
    <row r="51" spans="1:12" ht="15">
      <c r="A51" s="193" t="s">
        <v>281</v>
      </c>
      <c r="B51" s="199"/>
      <c r="C51" s="494"/>
      <c r="D51" s="220"/>
      <c r="E51" s="221"/>
      <c r="F51" s="504"/>
      <c r="G51" s="228"/>
      <c r="H51" s="229"/>
      <c r="I51" s="504"/>
      <c r="J51" s="228"/>
      <c r="K51" s="228"/>
      <c r="L51" s="230"/>
    </row>
    <row r="52" spans="1:12" ht="15.75" thickBot="1">
      <c r="A52" s="193" t="s">
        <v>300</v>
      </c>
      <c r="B52" s="199"/>
      <c r="C52" s="495"/>
      <c r="D52" s="231"/>
      <c r="E52" s="232"/>
      <c r="F52" s="514"/>
      <c r="G52" s="233"/>
      <c r="H52" s="234"/>
      <c r="I52" s="514"/>
      <c r="J52" s="233"/>
      <c r="K52" s="233"/>
      <c r="L52" s="235"/>
    </row>
    <row r="53" spans="1:12" ht="15" thickBot="1">
      <c r="A53" s="217" t="s">
        <v>301</v>
      </c>
      <c r="B53" s="218" t="s">
        <v>303</v>
      </c>
      <c r="C53" s="512">
        <f>SUM(C41:C52)</f>
        <v>1194935</v>
      </c>
      <c r="D53" s="84">
        <f>SUM(D41:D52)</f>
        <v>928640</v>
      </c>
      <c r="E53" s="132">
        <f>SUM(E41:E52)</f>
        <v>266295</v>
      </c>
      <c r="F53" s="515">
        <f>SUM(F41:F52)</f>
        <v>1249065</v>
      </c>
      <c r="G53" s="132">
        <f aca="true" t="shared" si="3" ref="G53:L53">SUM(G41:G52)</f>
        <v>19589</v>
      </c>
      <c r="H53" s="132">
        <f t="shared" si="3"/>
        <v>3201</v>
      </c>
      <c r="I53" s="515">
        <f t="shared" si="3"/>
        <v>1265453</v>
      </c>
      <c r="J53" s="132">
        <f t="shared" si="3"/>
        <v>997132</v>
      </c>
      <c r="K53" s="132">
        <f t="shared" si="3"/>
        <v>268321</v>
      </c>
      <c r="L53" s="317">
        <f t="shared" si="3"/>
        <v>32518</v>
      </c>
    </row>
    <row r="54" spans="1:12" ht="15">
      <c r="A54" s="204" t="s">
        <v>304</v>
      </c>
      <c r="B54" s="194" t="s">
        <v>306</v>
      </c>
      <c r="C54" s="499"/>
      <c r="D54" s="240"/>
      <c r="E54" s="241"/>
      <c r="F54" s="516"/>
      <c r="G54" s="242"/>
      <c r="H54" s="243"/>
      <c r="I54" s="516"/>
      <c r="J54" s="242"/>
      <c r="K54" s="242"/>
      <c r="L54" s="244"/>
    </row>
    <row r="55" spans="1:12" ht="15">
      <c r="A55" s="193" t="s">
        <v>307</v>
      </c>
      <c r="B55" s="194" t="s">
        <v>309</v>
      </c>
      <c r="C55" s="494">
        <v>90000</v>
      </c>
      <c r="D55" s="226">
        <v>90000</v>
      </c>
      <c r="E55" s="227"/>
      <c r="F55" s="504">
        <v>90000</v>
      </c>
      <c r="G55" s="228"/>
      <c r="H55" s="229"/>
      <c r="I55" s="504">
        <v>90000</v>
      </c>
      <c r="J55" s="228">
        <v>90000</v>
      </c>
      <c r="K55" s="228"/>
      <c r="L55" s="230"/>
    </row>
    <row r="56" spans="1:12" ht="15">
      <c r="A56" s="193" t="s">
        <v>310</v>
      </c>
      <c r="B56" s="194" t="s">
        <v>312</v>
      </c>
      <c r="C56" s="494"/>
      <c r="D56" s="226"/>
      <c r="E56" s="227"/>
      <c r="F56" s="504"/>
      <c r="G56" s="228"/>
      <c r="H56" s="229"/>
      <c r="I56" s="504"/>
      <c r="J56" s="228"/>
      <c r="K56" s="228"/>
      <c r="L56" s="230"/>
    </row>
    <row r="57" spans="1:12" ht="15">
      <c r="A57" s="193" t="s">
        <v>313</v>
      </c>
      <c r="B57" s="194" t="s">
        <v>315</v>
      </c>
      <c r="C57" s="494"/>
      <c r="D57" s="226"/>
      <c r="E57" s="227"/>
      <c r="F57" s="504"/>
      <c r="G57" s="228"/>
      <c r="H57" s="229"/>
      <c r="I57" s="504"/>
      <c r="J57" s="228"/>
      <c r="K57" s="228"/>
      <c r="L57" s="230"/>
    </row>
    <row r="58" spans="1:12" ht="25.5">
      <c r="A58" s="193" t="s">
        <v>316</v>
      </c>
      <c r="B58" s="445" t="s">
        <v>490</v>
      </c>
      <c r="C58" s="494"/>
      <c r="D58" s="245"/>
      <c r="E58" s="246"/>
      <c r="F58" s="504">
        <v>17664</v>
      </c>
      <c r="G58" s="247"/>
      <c r="H58" s="248"/>
      <c r="I58" s="504">
        <v>17664</v>
      </c>
      <c r="J58" s="247">
        <v>17664</v>
      </c>
      <c r="K58" s="247"/>
      <c r="L58" s="249"/>
    </row>
    <row r="59" spans="1:12" ht="25.5">
      <c r="A59" s="193" t="s">
        <v>319</v>
      </c>
      <c r="B59" s="194" t="s">
        <v>321</v>
      </c>
      <c r="C59" s="494"/>
      <c r="D59" s="250"/>
      <c r="E59" s="251"/>
      <c r="F59" s="508"/>
      <c r="G59" s="252"/>
      <c r="H59" s="253"/>
      <c r="I59" s="508"/>
      <c r="J59" s="252"/>
      <c r="K59" s="252"/>
      <c r="L59" s="254"/>
    </row>
    <row r="60" spans="1:12" ht="15">
      <c r="A60" s="204" t="s">
        <v>322</v>
      </c>
      <c r="B60" s="192" t="s">
        <v>266</v>
      </c>
      <c r="C60" s="499"/>
      <c r="D60" s="245"/>
      <c r="E60" s="246"/>
      <c r="F60" s="504"/>
      <c r="G60" s="247"/>
      <c r="H60" s="248"/>
      <c r="I60" s="504"/>
      <c r="J60" s="247"/>
      <c r="K60" s="247"/>
      <c r="L60" s="249"/>
    </row>
    <row r="61" spans="1:12" ht="25.5">
      <c r="A61" s="193" t="s">
        <v>324</v>
      </c>
      <c r="B61" s="194" t="s">
        <v>277</v>
      </c>
      <c r="C61" s="494"/>
      <c r="D61" s="226"/>
      <c r="E61" s="227"/>
      <c r="F61" s="504"/>
      <c r="G61" s="228"/>
      <c r="H61" s="229"/>
      <c r="I61" s="504"/>
      <c r="J61" s="228"/>
      <c r="K61" s="228"/>
      <c r="L61" s="230"/>
    </row>
    <row r="62" spans="1:12" ht="15">
      <c r="A62" s="193" t="s">
        <v>326</v>
      </c>
      <c r="B62" s="194" t="s">
        <v>279</v>
      </c>
      <c r="C62" s="494"/>
      <c r="D62" s="226"/>
      <c r="E62" s="227"/>
      <c r="F62" s="504"/>
      <c r="G62" s="228"/>
      <c r="H62" s="229"/>
      <c r="I62" s="504"/>
      <c r="J62" s="228"/>
      <c r="K62" s="228"/>
      <c r="L62" s="230"/>
    </row>
    <row r="63" spans="1:12" ht="15.75" thickBot="1">
      <c r="A63" s="204" t="s">
        <v>327</v>
      </c>
      <c r="B63" s="219"/>
      <c r="C63" s="499"/>
      <c r="D63" s="245"/>
      <c r="E63" s="246"/>
      <c r="F63" s="514"/>
      <c r="G63" s="247"/>
      <c r="H63" s="248"/>
      <c r="I63" s="514"/>
      <c r="J63" s="247"/>
      <c r="K63" s="247"/>
      <c r="L63" s="249"/>
    </row>
    <row r="64" spans="1:12" ht="26.25" thickBot="1">
      <c r="A64" s="217" t="s">
        <v>328</v>
      </c>
      <c r="B64" s="218" t="s">
        <v>330</v>
      </c>
      <c r="C64" s="512">
        <f>SUM(C54:C63)</f>
        <v>90000</v>
      </c>
      <c r="D64" s="260">
        <f>SUM(D54:D63)</f>
        <v>90000</v>
      </c>
      <c r="E64" s="260">
        <f aca="true" t="shared" si="4" ref="E64:L64">SUM(E54:E63)</f>
        <v>0</v>
      </c>
      <c r="F64" s="517">
        <f>SUM(F54:F63)</f>
        <v>107664</v>
      </c>
      <c r="G64" s="260">
        <f t="shared" si="4"/>
        <v>0</v>
      </c>
      <c r="H64" s="260">
        <f t="shared" si="4"/>
        <v>0</v>
      </c>
      <c r="I64" s="517">
        <f t="shared" si="4"/>
        <v>107664</v>
      </c>
      <c r="J64" s="260">
        <f t="shared" si="4"/>
        <v>107664</v>
      </c>
      <c r="K64" s="260">
        <f t="shared" si="4"/>
        <v>0</v>
      </c>
      <c r="L64" s="451">
        <f t="shared" si="4"/>
        <v>0</v>
      </c>
    </row>
    <row r="65" spans="1:12" ht="15" thickBot="1">
      <c r="A65" s="217" t="s">
        <v>331</v>
      </c>
      <c r="B65" s="218" t="s">
        <v>333</v>
      </c>
      <c r="C65" s="513">
        <f>+C53+C64</f>
        <v>1284935</v>
      </c>
      <c r="D65" s="450">
        <f>+D53+D64</f>
        <v>1018640</v>
      </c>
      <c r="E65" s="279">
        <f>+E53+E64</f>
        <v>266295</v>
      </c>
      <c r="F65" s="518">
        <f>+F53+F64</f>
        <v>1356729</v>
      </c>
      <c r="G65" s="332">
        <f aca="true" t="shared" si="5" ref="G65:L65">+G53+G64</f>
        <v>19589</v>
      </c>
      <c r="H65" s="279">
        <f t="shared" si="5"/>
        <v>3201</v>
      </c>
      <c r="I65" s="518">
        <f t="shared" si="5"/>
        <v>1373117</v>
      </c>
      <c r="J65" s="279">
        <f t="shared" si="5"/>
        <v>1104796</v>
      </c>
      <c r="K65" s="332">
        <f t="shared" si="5"/>
        <v>268321</v>
      </c>
      <c r="L65" s="279">
        <f t="shared" si="5"/>
        <v>32518</v>
      </c>
    </row>
    <row r="66" spans="1:12" ht="15" thickBot="1">
      <c r="A66" s="217" t="s">
        <v>334</v>
      </c>
      <c r="B66" s="218" t="s">
        <v>336</v>
      </c>
      <c r="C66" s="513" t="s">
        <v>337</v>
      </c>
      <c r="D66" s="446"/>
      <c r="E66" s="328"/>
      <c r="F66" s="519"/>
      <c r="G66" s="447"/>
      <c r="H66" s="448"/>
      <c r="I66" s="519"/>
      <c r="J66" s="328"/>
      <c r="K66" s="449"/>
      <c r="L66" s="329"/>
    </row>
    <row r="67" spans="1:12" ht="15" thickBot="1">
      <c r="A67" s="212" t="s">
        <v>338</v>
      </c>
      <c r="B67" s="213" t="s">
        <v>340</v>
      </c>
      <c r="C67" s="502"/>
      <c r="D67" s="262"/>
      <c r="E67" s="261"/>
      <c r="F67" s="511"/>
      <c r="G67" s="263"/>
      <c r="H67" s="264"/>
      <c r="I67" s="511"/>
      <c r="J67" s="261"/>
      <c r="K67" s="266"/>
      <c r="L67" s="267"/>
    </row>
  </sheetData>
  <sheetProtection selectLockedCells="1" selectUnlockedCells="1"/>
  <mergeCells count="22">
    <mergeCell ref="A38:A39"/>
    <mergeCell ref="B38:B39"/>
    <mergeCell ref="J1:L1"/>
    <mergeCell ref="G38:H38"/>
    <mergeCell ref="I38:I39"/>
    <mergeCell ref="J38:L38"/>
    <mergeCell ref="B35:L35"/>
    <mergeCell ref="A37:L37"/>
    <mergeCell ref="J5:L5"/>
    <mergeCell ref="C38:C39"/>
    <mergeCell ref="D38:E38"/>
    <mergeCell ref="F38:F39"/>
    <mergeCell ref="M2:M34"/>
    <mergeCell ref="C5:C6"/>
    <mergeCell ref="D5:E5"/>
    <mergeCell ref="B5:B6"/>
    <mergeCell ref="A5:A6"/>
    <mergeCell ref="G5:H5"/>
    <mergeCell ref="A4:L4"/>
    <mergeCell ref="I5:I6"/>
    <mergeCell ref="B2:L2"/>
    <mergeCell ref="F5:F6"/>
  </mergeCells>
  <printOptions horizontalCentered="1"/>
  <pageMargins left="0.2362204724409449" right="0.1968503937007874" top="0.6299212598425197" bottom="0.2362204724409449" header="0.3937007874015748" footer="0.5118110236220472"/>
  <pageSetup horizontalDpi="300" verticalDpi="300" orientation="portrait" paperSize="9" scale="54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68"/>
  <sheetViews>
    <sheetView zoomScalePageLayoutView="0" workbookViewId="0" topLeftCell="A43">
      <selection activeCell="K57" sqref="K57"/>
    </sheetView>
  </sheetViews>
  <sheetFormatPr defaultColWidth="9.00390625" defaultRowHeight="12.75"/>
  <cols>
    <col min="1" max="1" width="6.875" style="31" customWidth="1"/>
    <col min="2" max="2" width="55.125" style="32" customWidth="1"/>
    <col min="3" max="3" width="16.375" style="31" customWidth="1"/>
    <col min="4" max="4" width="12.875" style="31" customWidth="1"/>
    <col min="5" max="11" width="15.00390625" style="31" customWidth="1"/>
    <col min="12" max="12" width="17.00390625" style="31" customWidth="1"/>
    <col min="13" max="13" width="4.875" style="31" customWidth="1"/>
    <col min="14" max="16384" width="9.375" style="33" customWidth="1"/>
  </cols>
  <sheetData>
    <row r="1" spans="10:12" ht="30" customHeight="1">
      <c r="J1" s="691" t="str">
        <f>+CONCATENATE("2.2. melléklet a .../",2016,". (......) önkormányzati rendelethez")</f>
        <v>2.2. melléklet a .../2016. (......) önkormányzati rendelethez</v>
      </c>
      <c r="K1" s="691"/>
      <c r="L1" s="691"/>
    </row>
    <row r="2" spans="1:13" ht="36.75" customHeight="1">
      <c r="A2" s="691" t="s">
        <v>341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3" t="str">
        <f>J1</f>
        <v>2.2. melléklet a .../2016. (......) önkormányzati rendelethez</v>
      </c>
    </row>
    <row r="3" spans="1:13" ht="22.5" customHeight="1" thickBot="1">
      <c r="A3" s="35"/>
      <c r="B3" s="92"/>
      <c r="C3" s="92"/>
      <c r="D3" s="92"/>
      <c r="E3" s="92"/>
      <c r="F3" s="92"/>
      <c r="G3" s="92"/>
      <c r="H3" s="92"/>
      <c r="I3" s="92"/>
      <c r="J3" s="92"/>
      <c r="K3" s="92"/>
      <c r="L3" s="40" t="s">
        <v>0</v>
      </c>
      <c r="M3" s="693"/>
    </row>
    <row r="4" spans="1:13" ht="20.25" customHeight="1" thickBot="1">
      <c r="A4" s="706" t="s">
        <v>289</v>
      </c>
      <c r="B4" s="688" t="s">
        <v>290</v>
      </c>
      <c r="C4" s="689"/>
      <c r="D4" s="689"/>
      <c r="E4" s="689"/>
      <c r="F4" s="689"/>
      <c r="G4" s="689"/>
      <c r="H4" s="689"/>
      <c r="I4" s="689"/>
      <c r="J4" s="689"/>
      <c r="K4" s="689"/>
      <c r="L4" s="690"/>
      <c r="M4" s="693"/>
    </row>
    <row r="5" spans="1:13" s="37" customFormat="1" ht="24.75" customHeight="1" thickBot="1">
      <c r="A5" s="707"/>
      <c r="B5" s="708" t="s">
        <v>2</v>
      </c>
      <c r="C5" s="694" t="s">
        <v>485</v>
      </c>
      <c r="D5" s="665" t="s">
        <v>487</v>
      </c>
      <c r="E5" s="692"/>
      <c r="F5" s="671" t="s">
        <v>499</v>
      </c>
      <c r="G5" s="686" t="s">
        <v>481</v>
      </c>
      <c r="H5" s="687"/>
      <c r="I5" s="679" t="s">
        <v>498</v>
      </c>
      <c r="J5" s="700" t="s">
        <v>491</v>
      </c>
      <c r="K5" s="700"/>
      <c r="L5" s="701"/>
      <c r="M5" s="693"/>
    </row>
    <row r="6" spans="1:13" s="37" customFormat="1" ht="49.5" customHeight="1" thickBot="1">
      <c r="A6" s="296"/>
      <c r="B6" s="703"/>
      <c r="C6" s="695"/>
      <c r="D6" s="138" t="s">
        <v>3</v>
      </c>
      <c r="E6" s="55" t="s">
        <v>4</v>
      </c>
      <c r="F6" s="672"/>
      <c r="G6" s="184" t="s">
        <v>480</v>
      </c>
      <c r="H6" s="184" t="s">
        <v>337</v>
      </c>
      <c r="I6" s="680"/>
      <c r="J6" s="184" t="s">
        <v>3</v>
      </c>
      <c r="K6" s="139" t="s">
        <v>4</v>
      </c>
      <c r="L6" s="185" t="s">
        <v>5</v>
      </c>
      <c r="M6" s="693"/>
    </row>
    <row r="7" spans="1:13" s="39" customFormat="1" ht="15.75" customHeight="1" thickBot="1">
      <c r="A7" s="296" t="s">
        <v>6</v>
      </c>
      <c r="B7" s="298" t="s">
        <v>7</v>
      </c>
      <c r="C7" s="216" t="s">
        <v>8</v>
      </c>
      <c r="D7" s="86" t="s">
        <v>9</v>
      </c>
      <c r="E7" s="215" t="s">
        <v>10</v>
      </c>
      <c r="F7" s="94" t="s">
        <v>11</v>
      </c>
      <c r="G7" s="600" t="s">
        <v>372</v>
      </c>
      <c r="H7" s="94" t="s">
        <v>477</v>
      </c>
      <c r="I7" s="378" t="s">
        <v>478</v>
      </c>
      <c r="J7" s="94" t="s">
        <v>479</v>
      </c>
      <c r="K7" s="190" t="s">
        <v>482</v>
      </c>
      <c r="L7" s="606" t="s">
        <v>483</v>
      </c>
      <c r="M7" s="693"/>
    </row>
    <row r="8" spans="1:13" ht="13.5" customHeight="1">
      <c r="A8" s="191" t="s">
        <v>24</v>
      </c>
      <c r="B8" s="192" t="s">
        <v>342</v>
      </c>
      <c r="C8" s="529"/>
      <c r="D8" s="222"/>
      <c r="E8" s="222"/>
      <c r="F8" s="521">
        <v>3689</v>
      </c>
      <c r="G8" s="222"/>
      <c r="H8" s="223"/>
      <c r="I8" s="521">
        <v>3689</v>
      </c>
      <c r="J8" s="222">
        <v>751</v>
      </c>
      <c r="K8" s="222">
        <v>2938</v>
      </c>
      <c r="L8" s="224"/>
      <c r="M8" s="693"/>
    </row>
    <row r="9" spans="1:13" ht="13.5" customHeight="1">
      <c r="A9" s="193" t="s">
        <v>39</v>
      </c>
      <c r="B9" s="194" t="s">
        <v>343</v>
      </c>
      <c r="C9" s="530"/>
      <c r="D9" s="228"/>
      <c r="E9" s="228"/>
      <c r="F9" s="522"/>
      <c r="G9" s="228"/>
      <c r="H9" s="229"/>
      <c r="I9" s="522"/>
      <c r="J9" s="228"/>
      <c r="K9" s="228"/>
      <c r="L9" s="230"/>
      <c r="M9" s="693"/>
    </row>
    <row r="10" spans="1:13" ht="13.5" customHeight="1">
      <c r="A10" s="193" t="s">
        <v>54</v>
      </c>
      <c r="B10" s="194" t="s">
        <v>345</v>
      </c>
      <c r="C10" s="530">
        <v>61000</v>
      </c>
      <c r="D10" s="228"/>
      <c r="E10" s="228">
        <v>61000</v>
      </c>
      <c r="F10" s="522">
        <v>61000</v>
      </c>
      <c r="G10" s="228"/>
      <c r="H10" s="229"/>
      <c r="I10" s="522">
        <v>61000</v>
      </c>
      <c r="J10" s="228"/>
      <c r="K10" s="228">
        <v>61000</v>
      </c>
      <c r="L10" s="230"/>
      <c r="M10" s="693"/>
    </row>
    <row r="11" spans="1:13" ht="13.5" customHeight="1">
      <c r="A11" s="193" t="s">
        <v>71</v>
      </c>
      <c r="B11" s="194" t="s">
        <v>346</v>
      </c>
      <c r="C11" s="531">
        <v>800</v>
      </c>
      <c r="D11" s="233"/>
      <c r="E11" s="233">
        <v>800</v>
      </c>
      <c r="F11" s="523">
        <v>2300</v>
      </c>
      <c r="G11" s="233"/>
      <c r="H11" s="234"/>
      <c r="I11" s="523">
        <v>2300</v>
      </c>
      <c r="J11" s="233">
        <v>1500</v>
      </c>
      <c r="K11" s="233">
        <v>800</v>
      </c>
      <c r="L11" s="235"/>
      <c r="M11" s="693"/>
    </row>
    <row r="12" spans="1:13" ht="13.5" customHeight="1">
      <c r="A12" s="193" t="s">
        <v>96</v>
      </c>
      <c r="B12" s="196" t="s">
        <v>348</v>
      </c>
      <c r="C12" s="530"/>
      <c r="D12" s="273"/>
      <c r="E12" s="273"/>
      <c r="F12" s="522"/>
      <c r="G12" s="273"/>
      <c r="H12" s="225"/>
      <c r="I12" s="522"/>
      <c r="J12" s="228"/>
      <c r="K12" s="273"/>
      <c r="L12" s="272"/>
      <c r="M12" s="693"/>
    </row>
    <row r="13" spans="1:13" ht="13.5" customHeight="1">
      <c r="A13" s="193" t="s">
        <v>109</v>
      </c>
      <c r="B13" s="196" t="s">
        <v>349</v>
      </c>
      <c r="C13" s="530"/>
      <c r="D13" s="273"/>
      <c r="E13" s="273"/>
      <c r="F13" s="522"/>
      <c r="G13" s="273"/>
      <c r="H13" s="225"/>
      <c r="I13" s="522"/>
      <c r="J13" s="228"/>
      <c r="K13" s="273"/>
      <c r="L13" s="272"/>
      <c r="M13" s="693"/>
    </row>
    <row r="14" spans="1:13" ht="13.5" customHeight="1">
      <c r="A14" s="193" t="s">
        <v>120</v>
      </c>
      <c r="B14" s="197"/>
      <c r="C14" s="530"/>
      <c r="D14" s="273"/>
      <c r="E14" s="273"/>
      <c r="F14" s="522"/>
      <c r="G14" s="273"/>
      <c r="H14" s="225"/>
      <c r="I14" s="522"/>
      <c r="J14" s="228"/>
      <c r="K14" s="273"/>
      <c r="L14" s="272"/>
      <c r="M14" s="693"/>
    </row>
    <row r="15" spans="1:13" ht="13.5" customHeight="1">
      <c r="A15" s="193" t="s">
        <v>131</v>
      </c>
      <c r="B15" s="197"/>
      <c r="C15" s="530"/>
      <c r="D15" s="273"/>
      <c r="E15" s="273"/>
      <c r="F15" s="522"/>
      <c r="G15" s="273"/>
      <c r="H15" s="225"/>
      <c r="I15" s="522"/>
      <c r="J15" s="228"/>
      <c r="K15" s="273"/>
      <c r="L15" s="272"/>
      <c r="M15" s="693"/>
    </row>
    <row r="16" spans="1:13" ht="13.5" customHeight="1">
      <c r="A16" s="193" t="s">
        <v>278</v>
      </c>
      <c r="B16" s="299"/>
      <c r="C16" s="530"/>
      <c r="D16" s="273"/>
      <c r="E16" s="273"/>
      <c r="F16" s="522"/>
      <c r="G16" s="273"/>
      <c r="H16" s="225"/>
      <c r="I16" s="522"/>
      <c r="J16" s="228"/>
      <c r="K16" s="273"/>
      <c r="L16" s="272"/>
      <c r="M16" s="693"/>
    </row>
    <row r="17" spans="1:13" ht="13.5" customHeight="1">
      <c r="A17" s="193" t="s">
        <v>142</v>
      </c>
      <c r="B17" s="197"/>
      <c r="C17" s="530"/>
      <c r="D17" s="273"/>
      <c r="E17" s="273"/>
      <c r="F17" s="522"/>
      <c r="G17" s="273"/>
      <c r="H17" s="225"/>
      <c r="I17" s="522"/>
      <c r="J17" s="228"/>
      <c r="K17" s="273"/>
      <c r="L17" s="272"/>
      <c r="M17" s="693"/>
    </row>
    <row r="18" spans="1:13" ht="13.5" customHeight="1" thickBot="1">
      <c r="A18" s="204" t="s">
        <v>281</v>
      </c>
      <c r="B18" s="219"/>
      <c r="C18" s="499"/>
      <c r="D18" s="333"/>
      <c r="E18" s="247"/>
      <c r="F18" s="514"/>
      <c r="G18" s="247"/>
      <c r="H18" s="248"/>
      <c r="I18" s="514"/>
      <c r="J18" s="247"/>
      <c r="K18" s="247"/>
      <c r="L18" s="249"/>
      <c r="M18" s="693"/>
    </row>
    <row r="19" spans="1:13" ht="30" customHeight="1" thickBot="1">
      <c r="A19" s="217" t="s">
        <v>300</v>
      </c>
      <c r="B19" s="218" t="s">
        <v>350</v>
      </c>
      <c r="C19" s="520">
        <f>+C8+C10+C11+C13+C14+C15+C16+C17+C18</f>
        <v>61800</v>
      </c>
      <c r="D19" s="316">
        <f>+D8+D10+D11+D13+D14+D15+D16+D17+D18</f>
        <v>0</v>
      </c>
      <c r="E19" s="316">
        <f>+E8+E10+E11+E13+E14+E15+E16+E17+E18</f>
        <v>61800</v>
      </c>
      <c r="F19" s="536">
        <f>+F8+F10+F11+F13+F14+F15+F16+F17+F18</f>
        <v>66989</v>
      </c>
      <c r="G19" s="316">
        <f aca="true" t="shared" si="0" ref="G19:L19">+G8+G10+G11+G13+G14+G15+G16+G17+G18</f>
        <v>0</v>
      </c>
      <c r="H19" s="236">
        <f t="shared" si="0"/>
        <v>0</v>
      </c>
      <c r="I19" s="536">
        <f t="shared" si="0"/>
        <v>66989</v>
      </c>
      <c r="J19" s="237">
        <f t="shared" si="0"/>
        <v>2251</v>
      </c>
      <c r="K19" s="316">
        <f t="shared" si="0"/>
        <v>64738</v>
      </c>
      <c r="L19" s="317">
        <f t="shared" si="0"/>
        <v>0</v>
      </c>
      <c r="M19" s="693"/>
    </row>
    <row r="20" spans="1:13" ht="13.5" customHeight="1">
      <c r="A20" s="191" t="s">
        <v>301</v>
      </c>
      <c r="B20" s="300" t="s">
        <v>352</v>
      </c>
      <c r="C20" s="532">
        <v>25000</v>
      </c>
      <c r="D20" s="319">
        <f>D21+D22+D23+D24+D25</f>
        <v>0</v>
      </c>
      <c r="E20" s="319">
        <v>25000</v>
      </c>
      <c r="F20" s="524">
        <v>31686</v>
      </c>
      <c r="G20" s="319"/>
      <c r="H20" s="320"/>
      <c r="I20" s="524">
        <v>31686</v>
      </c>
      <c r="J20" s="321">
        <v>15798</v>
      </c>
      <c r="K20" s="319">
        <v>15888</v>
      </c>
      <c r="L20" s="322"/>
      <c r="M20" s="693"/>
    </row>
    <row r="21" spans="1:13" ht="13.5" customHeight="1">
      <c r="A21" s="193" t="s">
        <v>304</v>
      </c>
      <c r="B21" s="301" t="s">
        <v>353</v>
      </c>
      <c r="C21" s="530">
        <v>25000</v>
      </c>
      <c r="D21" s="286"/>
      <c r="E21" s="252">
        <v>25000</v>
      </c>
      <c r="F21" s="525">
        <v>31686</v>
      </c>
      <c r="G21" s="252"/>
      <c r="H21" s="253"/>
      <c r="I21" s="525">
        <v>31686</v>
      </c>
      <c r="J21" s="252">
        <v>15798</v>
      </c>
      <c r="K21" s="252">
        <v>15888</v>
      </c>
      <c r="L21" s="254"/>
      <c r="M21" s="693"/>
    </row>
    <row r="22" spans="1:13" ht="13.5" customHeight="1">
      <c r="A22" s="191" t="s">
        <v>307</v>
      </c>
      <c r="B22" s="301" t="s">
        <v>355</v>
      </c>
      <c r="C22" s="530"/>
      <c r="D22" s="228"/>
      <c r="E22" s="228"/>
      <c r="F22" s="522"/>
      <c r="G22" s="228"/>
      <c r="H22" s="229"/>
      <c r="I22" s="522"/>
      <c r="J22" s="228"/>
      <c r="K22" s="228"/>
      <c r="L22" s="230"/>
      <c r="M22" s="693"/>
    </row>
    <row r="23" spans="1:13" ht="13.5" customHeight="1">
      <c r="A23" s="193" t="s">
        <v>310</v>
      </c>
      <c r="B23" s="301" t="s">
        <v>356</v>
      </c>
      <c r="C23" s="530"/>
      <c r="D23" s="228"/>
      <c r="E23" s="228"/>
      <c r="F23" s="522"/>
      <c r="G23" s="228"/>
      <c r="H23" s="229"/>
      <c r="I23" s="522"/>
      <c r="J23" s="228"/>
      <c r="K23" s="228"/>
      <c r="L23" s="230"/>
      <c r="M23" s="693"/>
    </row>
    <row r="24" spans="1:13" ht="13.5" customHeight="1">
      <c r="A24" s="191" t="s">
        <v>313</v>
      </c>
      <c r="B24" s="301" t="s">
        <v>357</v>
      </c>
      <c r="C24" s="530"/>
      <c r="D24" s="228"/>
      <c r="E24" s="228"/>
      <c r="F24" s="522"/>
      <c r="G24" s="228"/>
      <c r="H24" s="229"/>
      <c r="I24" s="522"/>
      <c r="J24" s="228"/>
      <c r="K24" s="228"/>
      <c r="L24" s="230"/>
      <c r="M24" s="693"/>
    </row>
    <row r="25" spans="1:13" ht="13.5" customHeight="1">
      <c r="A25" s="193" t="s">
        <v>316</v>
      </c>
      <c r="B25" s="302" t="s">
        <v>358</v>
      </c>
      <c r="C25" s="530"/>
      <c r="D25" s="247"/>
      <c r="E25" s="247"/>
      <c r="F25" s="514"/>
      <c r="G25" s="247"/>
      <c r="H25" s="248"/>
      <c r="I25" s="514"/>
      <c r="J25" s="247"/>
      <c r="K25" s="247"/>
      <c r="L25" s="249"/>
      <c r="M25" s="693"/>
    </row>
    <row r="26" spans="1:13" ht="13.5" customHeight="1">
      <c r="A26" s="191" t="s">
        <v>319</v>
      </c>
      <c r="B26" s="303" t="s">
        <v>360</v>
      </c>
      <c r="C26" s="533">
        <v>13476</v>
      </c>
      <c r="D26" s="286">
        <v>13476</v>
      </c>
      <c r="E26" s="286">
        <f>E27+E28+E29+E30+E31</f>
        <v>0</v>
      </c>
      <c r="F26" s="525">
        <v>21071</v>
      </c>
      <c r="G26" s="286"/>
      <c r="H26" s="283"/>
      <c r="I26" s="525">
        <v>37528</v>
      </c>
      <c r="J26" s="252">
        <v>37528</v>
      </c>
      <c r="K26" s="286"/>
      <c r="L26" s="285">
        <f>L27+L28+L29+L30+L31</f>
        <v>0</v>
      </c>
      <c r="M26" s="693"/>
    </row>
    <row r="27" spans="1:13" ht="13.5" customHeight="1">
      <c r="A27" s="193" t="s">
        <v>322</v>
      </c>
      <c r="B27" s="302" t="s">
        <v>362</v>
      </c>
      <c r="C27" s="530"/>
      <c r="D27" s="247"/>
      <c r="E27" s="247"/>
      <c r="F27" s="514"/>
      <c r="G27" s="247"/>
      <c r="H27" s="248"/>
      <c r="I27" s="514"/>
      <c r="J27" s="247"/>
      <c r="K27" s="247"/>
      <c r="L27" s="249"/>
      <c r="M27" s="693"/>
    </row>
    <row r="28" spans="1:13" ht="13.5" customHeight="1">
      <c r="A28" s="191" t="s">
        <v>324</v>
      </c>
      <c r="B28" s="302" t="s">
        <v>363</v>
      </c>
      <c r="C28" s="530">
        <v>13476</v>
      </c>
      <c r="D28" s="228">
        <v>13476</v>
      </c>
      <c r="E28" s="228"/>
      <c r="F28" s="522">
        <v>21071</v>
      </c>
      <c r="G28" s="228"/>
      <c r="H28" s="229"/>
      <c r="I28" s="522">
        <v>37528</v>
      </c>
      <c r="J28" s="228">
        <v>37528</v>
      </c>
      <c r="K28" s="228"/>
      <c r="L28" s="230"/>
      <c r="M28" s="693"/>
    </row>
    <row r="29" spans="1:13" ht="13.5" customHeight="1">
      <c r="A29" s="193" t="s">
        <v>326</v>
      </c>
      <c r="B29" s="301" t="s">
        <v>364</v>
      </c>
      <c r="C29" s="530"/>
      <c r="D29" s="228"/>
      <c r="E29" s="228"/>
      <c r="F29" s="522"/>
      <c r="G29" s="228"/>
      <c r="H29" s="229"/>
      <c r="I29" s="522"/>
      <c r="J29" s="228"/>
      <c r="K29" s="228"/>
      <c r="L29" s="230"/>
      <c r="M29" s="693"/>
    </row>
    <row r="30" spans="1:13" ht="13.5" customHeight="1">
      <c r="A30" s="191" t="s">
        <v>327</v>
      </c>
      <c r="B30" s="304" t="s">
        <v>365</v>
      </c>
      <c r="C30" s="530"/>
      <c r="D30" s="334"/>
      <c r="E30" s="323"/>
      <c r="F30" s="526"/>
      <c r="G30" s="323"/>
      <c r="H30" s="324"/>
      <c r="I30" s="526"/>
      <c r="J30" s="323"/>
      <c r="K30" s="323"/>
      <c r="L30" s="325"/>
      <c r="M30" s="693"/>
    </row>
    <row r="31" spans="1:13" ht="13.5" customHeight="1" thickBot="1">
      <c r="A31" s="193" t="s">
        <v>328</v>
      </c>
      <c r="B31" s="305" t="s">
        <v>366</v>
      </c>
      <c r="C31" s="530"/>
      <c r="D31" s="327"/>
      <c r="E31" s="327"/>
      <c r="F31" s="519"/>
      <c r="G31" s="327"/>
      <c r="H31" s="328"/>
      <c r="I31" s="519"/>
      <c r="J31" s="327"/>
      <c r="K31" s="327"/>
      <c r="L31" s="329"/>
      <c r="M31" s="693"/>
    </row>
    <row r="32" spans="1:13" ht="30.75" customHeight="1" thickBot="1">
      <c r="A32" s="217" t="s">
        <v>331</v>
      </c>
      <c r="B32" s="218" t="s">
        <v>367</v>
      </c>
      <c r="C32" s="520">
        <f>+C20+C26</f>
        <v>38476</v>
      </c>
      <c r="D32" s="316">
        <f>+D20+D26</f>
        <v>13476</v>
      </c>
      <c r="E32" s="316">
        <f>+E20+E26</f>
        <v>25000</v>
      </c>
      <c r="F32" s="536">
        <f>+F20+F26</f>
        <v>52757</v>
      </c>
      <c r="G32" s="537">
        <f aca="true" t="shared" si="1" ref="G32:L32">+G20+G26</f>
        <v>0</v>
      </c>
      <c r="H32" s="236">
        <f t="shared" si="1"/>
        <v>0</v>
      </c>
      <c r="I32" s="536">
        <f t="shared" si="1"/>
        <v>69214</v>
      </c>
      <c r="J32" s="237">
        <f t="shared" si="1"/>
        <v>53326</v>
      </c>
      <c r="K32" s="316">
        <f t="shared" si="1"/>
        <v>15888</v>
      </c>
      <c r="L32" s="317">
        <f t="shared" si="1"/>
        <v>0</v>
      </c>
      <c r="M32" s="693"/>
    </row>
    <row r="33" spans="1:13" ht="15" thickBot="1">
      <c r="A33" s="217" t="s">
        <v>334</v>
      </c>
      <c r="B33" s="218" t="s">
        <v>369</v>
      </c>
      <c r="C33" s="534">
        <f>+C19+C32</f>
        <v>100276</v>
      </c>
      <c r="D33" s="77">
        <f>+D19+D32</f>
        <v>13476</v>
      </c>
      <c r="E33" s="63">
        <f>+E19+E32</f>
        <v>86800</v>
      </c>
      <c r="F33" s="527">
        <f>+F19+F32</f>
        <v>119746</v>
      </c>
      <c r="G33" s="77">
        <f aca="true" t="shared" si="2" ref="G33:L33">+G19+G32</f>
        <v>0</v>
      </c>
      <c r="H33" s="238">
        <f t="shared" si="2"/>
        <v>0</v>
      </c>
      <c r="I33" s="527">
        <f t="shared" si="2"/>
        <v>136203</v>
      </c>
      <c r="J33" s="63">
        <f t="shared" si="2"/>
        <v>55577</v>
      </c>
      <c r="K33" s="77">
        <f t="shared" si="2"/>
        <v>80626</v>
      </c>
      <c r="L33" s="255">
        <f t="shared" si="2"/>
        <v>0</v>
      </c>
      <c r="M33" s="693"/>
    </row>
    <row r="34" spans="1:13" ht="15" thickBot="1">
      <c r="A34" s="306" t="s">
        <v>338</v>
      </c>
      <c r="B34" s="307" t="s">
        <v>335</v>
      </c>
      <c r="C34" s="535">
        <f>C66-C33</f>
        <v>0</v>
      </c>
      <c r="D34" s="331"/>
      <c r="E34" s="83"/>
      <c r="F34" s="528"/>
      <c r="G34" s="331"/>
      <c r="H34" s="83"/>
      <c r="I34" s="528"/>
      <c r="J34" s="83"/>
      <c r="K34" s="331"/>
      <c r="L34" s="331"/>
      <c r="M34" s="693"/>
    </row>
    <row r="35" spans="1:13" ht="15" thickBot="1">
      <c r="A35" s="202" t="s">
        <v>371</v>
      </c>
      <c r="B35" s="203" t="s">
        <v>339</v>
      </c>
      <c r="C35" s="518">
        <f>C66-C33</f>
        <v>0</v>
      </c>
      <c r="D35" s="279"/>
      <c r="E35" s="332"/>
      <c r="F35" s="506"/>
      <c r="G35" s="279"/>
      <c r="H35" s="332"/>
      <c r="I35" s="506"/>
      <c r="J35" s="332"/>
      <c r="K35" s="279"/>
      <c r="L35" s="279"/>
      <c r="M35" s="693"/>
    </row>
    <row r="36" spans="1:12" ht="15.75" thickBot="1">
      <c r="A36" s="90"/>
      <c r="B36" s="91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21" customHeight="1" thickBot="1">
      <c r="A37" s="704" t="s">
        <v>289</v>
      </c>
      <c r="B37" s="689" t="s">
        <v>291</v>
      </c>
      <c r="C37" s="689"/>
      <c r="D37" s="689"/>
      <c r="E37" s="689"/>
      <c r="F37" s="689"/>
      <c r="G37" s="689"/>
      <c r="H37" s="689"/>
      <c r="I37" s="689"/>
      <c r="J37" s="689"/>
      <c r="K37" s="689"/>
      <c r="L37" s="690"/>
    </row>
    <row r="38" spans="1:12" ht="27.75" customHeight="1" thickBot="1">
      <c r="A38" s="705"/>
      <c r="B38" s="698" t="s">
        <v>2</v>
      </c>
      <c r="C38" s="694" t="s">
        <v>485</v>
      </c>
      <c r="D38" s="665" t="s">
        <v>487</v>
      </c>
      <c r="E38" s="692"/>
      <c r="F38" s="671" t="s">
        <v>499</v>
      </c>
      <c r="G38" s="686" t="s">
        <v>481</v>
      </c>
      <c r="H38" s="687"/>
      <c r="I38" s="679" t="s">
        <v>498</v>
      </c>
      <c r="J38" s="700" t="s">
        <v>491</v>
      </c>
      <c r="K38" s="700"/>
      <c r="L38" s="701"/>
    </row>
    <row r="39" spans="1:12" ht="26.25" thickBot="1">
      <c r="A39" s="297"/>
      <c r="B39" s="703"/>
      <c r="C39" s="695"/>
      <c r="D39" s="138" t="s">
        <v>3</v>
      </c>
      <c r="E39" s="55" t="s">
        <v>4</v>
      </c>
      <c r="F39" s="672"/>
      <c r="G39" s="184" t="s">
        <v>480</v>
      </c>
      <c r="H39" s="184" t="s">
        <v>337</v>
      </c>
      <c r="I39" s="680"/>
      <c r="J39" s="184" t="s">
        <v>3</v>
      </c>
      <c r="K39" s="139" t="s">
        <v>4</v>
      </c>
      <c r="L39" s="185" t="s">
        <v>5</v>
      </c>
    </row>
    <row r="40" spans="1:12" ht="15.75" thickBot="1">
      <c r="A40" s="308" t="s">
        <v>6</v>
      </c>
      <c r="B40" s="298" t="s">
        <v>7</v>
      </c>
      <c r="C40" s="215" t="s">
        <v>8</v>
      </c>
      <c r="D40" s="111" t="s">
        <v>9</v>
      </c>
      <c r="E40" s="216" t="s">
        <v>10</v>
      </c>
      <c r="F40" s="94" t="s">
        <v>11</v>
      </c>
      <c r="G40" s="600" t="s">
        <v>372</v>
      </c>
      <c r="H40" s="94" t="s">
        <v>477</v>
      </c>
      <c r="I40" s="378" t="s">
        <v>478</v>
      </c>
      <c r="J40" s="94" t="s">
        <v>479</v>
      </c>
      <c r="K40" s="190" t="s">
        <v>482</v>
      </c>
      <c r="L40" s="606" t="s">
        <v>483</v>
      </c>
    </row>
    <row r="41" spans="1:12" ht="15">
      <c r="A41" s="309" t="s">
        <v>24</v>
      </c>
      <c r="B41" s="192" t="s">
        <v>230</v>
      </c>
      <c r="C41" s="493">
        <v>62448</v>
      </c>
      <c r="D41" s="220">
        <v>17875</v>
      </c>
      <c r="E41" s="221">
        <v>44573</v>
      </c>
      <c r="F41" s="521">
        <v>72492</v>
      </c>
      <c r="G41" s="222">
        <v>461</v>
      </c>
      <c r="H41" s="223"/>
      <c r="I41" s="521">
        <v>72953</v>
      </c>
      <c r="J41" s="222">
        <v>25713</v>
      </c>
      <c r="K41" s="222">
        <v>47240</v>
      </c>
      <c r="L41" s="224"/>
    </row>
    <row r="42" spans="1:12" ht="15">
      <c r="A42" s="310" t="s">
        <v>39</v>
      </c>
      <c r="B42" s="194" t="s">
        <v>344</v>
      </c>
      <c r="C42" s="494"/>
      <c r="D42" s="226"/>
      <c r="E42" s="227"/>
      <c r="F42" s="522"/>
      <c r="G42" s="228"/>
      <c r="H42" s="229"/>
      <c r="I42" s="522"/>
      <c r="J42" s="228"/>
      <c r="K42" s="228"/>
      <c r="L42" s="230"/>
    </row>
    <row r="43" spans="1:12" ht="15">
      <c r="A43" s="310" t="s">
        <v>54</v>
      </c>
      <c r="B43" s="194" t="s">
        <v>232</v>
      </c>
      <c r="C43" s="494">
        <v>22268</v>
      </c>
      <c r="D43" s="226">
        <v>15268</v>
      </c>
      <c r="E43" s="227">
        <v>6000</v>
      </c>
      <c r="F43" s="522">
        <v>23268</v>
      </c>
      <c r="G43" s="228">
        <v>15996</v>
      </c>
      <c r="H43" s="229"/>
      <c r="I43" s="522">
        <v>39264</v>
      </c>
      <c r="J43" s="228">
        <v>17268</v>
      </c>
      <c r="K43" s="228">
        <v>21996</v>
      </c>
      <c r="L43" s="230"/>
    </row>
    <row r="44" spans="1:12" ht="15">
      <c r="A44" s="310" t="s">
        <v>71</v>
      </c>
      <c r="B44" s="194" t="s">
        <v>347</v>
      </c>
      <c r="C44" s="494"/>
      <c r="D44" s="226"/>
      <c r="E44" s="227"/>
      <c r="F44" s="523"/>
      <c r="G44" s="233"/>
      <c r="H44" s="234"/>
      <c r="I44" s="523"/>
      <c r="J44" s="233"/>
      <c r="K44" s="233"/>
      <c r="L44" s="235"/>
    </row>
    <row r="45" spans="1:12" ht="15">
      <c r="A45" s="310" t="s">
        <v>96</v>
      </c>
      <c r="B45" s="194" t="s">
        <v>234</v>
      </c>
      <c r="C45" s="494">
        <v>9360</v>
      </c>
      <c r="D45" s="226"/>
      <c r="E45" s="232">
        <v>9360</v>
      </c>
      <c r="F45" s="522">
        <v>17786</v>
      </c>
      <c r="G45" s="228"/>
      <c r="H45" s="225"/>
      <c r="I45" s="522">
        <v>17786</v>
      </c>
      <c r="J45" s="228"/>
      <c r="K45" s="273">
        <v>17786</v>
      </c>
      <c r="L45" s="272"/>
    </row>
    <row r="46" spans="1:12" ht="15">
      <c r="A46" s="310" t="s">
        <v>109</v>
      </c>
      <c r="B46" s="311"/>
      <c r="C46" s="494"/>
      <c r="D46" s="315"/>
      <c r="E46" s="129"/>
      <c r="F46" s="522"/>
      <c r="G46" s="228"/>
      <c r="H46" s="225"/>
      <c r="I46" s="522"/>
      <c r="J46" s="228"/>
      <c r="K46" s="273"/>
      <c r="L46" s="272"/>
    </row>
    <row r="47" spans="1:12" ht="15">
      <c r="A47" s="310" t="s">
        <v>120</v>
      </c>
      <c r="B47" s="311"/>
      <c r="C47" s="494"/>
      <c r="D47" s="315"/>
      <c r="E47" s="129"/>
      <c r="F47" s="522"/>
      <c r="G47" s="228"/>
      <c r="H47" s="225"/>
      <c r="I47" s="522"/>
      <c r="J47" s="228"/>
      <c r="K47" s="273"/>
      <c r="L47" s="272"/>
    </row>
    <row r="48" spans="1:12" ht="15">
      <c r="A48" s="310" t="s">
        <v>131</v>
      </c>
      <c r="B48" s="311"/>
      <c r="C48" s="494"/>
      <c r="D48" s="315"/>
      <c r="E48" s="129"/>
      <c r="F48" s="522"/>
      <c r="G48" s="228"/>
      <c r="H48" s="225"/>
      <c r="I48" s="522"/>
      <c r="J48" s="228"/>
      <c r="K48" s="273"/>
      <c r="L48" s="272"/>
    </row>
    <row r="49" spans="1:12" ht="15">
      <c r="A49" s="310" t="s">
        <v>278</v>
      </c>
      <c r="B49" s="311"/>
      <c r="C49" s="494"/>
      <c r="D49" s="315"/>
      <c r="E49" s="129"/>
      <c r="F49" s="522"/>
      <c r="G49" s="228"/>
      <c r="H49" s="225"/>
      <c r="I49" s="522"/>
      <c r="J49" s="228"/>
      <c r="K49" s="273"/>
      <c r="L49" s="272"/>
    </row>
    <row r="50" spans="1:12" ht="15">
      <c r="A50" s="310" t="s">
        <v>142</v>
      </c>
      <c r="B50" s="311"/>
      <c r="C50" s="494"/>
      <c r="D50" s="315"/>
      <c r="E50" s="129"/>
      <c r="F50" s="522"/>
      <c r="G50" s="228"/>
      <c r="H50" s="225"/>
      <c r="I50" s="522"/>
      <c r="J50" s="228"/>
      <c r="K50" s="273"/>
      <c r="L50" s="272"/>
    </row>
    <row r="51" spans="1:12" ht="15.75" thickBot="1">
      <c r="A51" s="312" t="s">
        <v>281</v>
      </c>
      <c r="B51" s="205" t="s">
        <v>223</v>
      </c>
      <c r="C51" s="499"/>
      <c r="D51" s="231"/>
      <c r="E51" s="246"/>
      <c r="F51" s="514"/>
      <c r="G51" s="247"/>
      <c r="H51" s="248"/>
      <c r="I51" s="514"/>
      <c r="J51" s="247"/>
      <c r="K51" s="247"/>
      <c r="L51" s="249"/>
    </row>
    <row r="52" spans="1:12" ht="15.75" thickBot="1">
      <c r="A52" s="313" t="s">
        <v>300</v>
      </c>
      <c r="B52" s="218" t="s">
        <v>351</v>
      </c>
      <c r="C52" s="512">
        <f>+C41+C43+C45+C46+C47+C48+C49+C50+C51</f>
        <v>94076</v>
      </c>
      <c r="D52" s="84">
        <f>+D41+D43+D45+D46+D47+D48+D49+D50+D51</f>
        <v>33143</v>
      </c>
      <c r="E52" s="132">
        <f>+E41+E43+E45+E46+E47+E48+E49+E50+E51</f>
        <v>59933</v>
      </c>
      <c r="F52" s="515">
        <f>+F41+F43+F45+F46+F47+F48+F49+F50+F51</f>
        <v>113546</v>
      </c>
      <c r="G52" s="132">
        <f aca="true" t="shared" si="3" ref="G52:L52">+G41+G43+G45+G46+G47+G48+G49+G50+G51</f>
        <v>16457</v>
      </c>
      <c r="H52" s="132">
        <f t="shared" si="3"/>
        <v>0</v>
      </c>
      <c r="I52" s="515">
        <f t="shared" si="3"/>
        <v>130003</v>
      </c>
      <c r="J52" s="132">
        <f t="shared" si="3"/>
        <v>42981</v>
      </c>
      <c r="K52" s="132">
        <f t="shared" si="3"/>
        <v>87022</v>
      </c>
      <c r="L52" s="132">
        <f t="shared" si="3"/>
        <v>0</v>
      </c>
    </row>
    <row r="53" spans="1:12" ht="15">
      <c r="A53" s="309" t="s">
        <v>301</v>
      </c>
      <c r="B53" s="192" t="s">
        <v>306</v>
      </c>
      <c r="C53" s="493"/>
      <c r="D53" s="318"/>
      <c r="E53" s="291"/>
      <c r="F53" s="524"/>
      <c r="G53" s="321"/>
      <c r="H53" s="320"/>
      <c r="I53" s="524"/>
      <c r="J53" s="321"/>
      <c r="K53" s="319"/>
      <c r="L53" s="322"/>
    </row>
    <row r="54" spans="1:12" ht="15">
      <c r="A54" s="310" t="s">
        <v>304</v>
      </c>
      <c r="B54" s="194" t="s">
        <v>354</v>
      </c>
      <c r="C54" s="494"/>
      <c r="D54" s="250"/>
      <c r="E54" s="251"/>
      <c r="F54" s="525"/>
      <c r="G54" s="252"/>
      <c r="H54" s="253"/>
      <c r="I54" s="525"/>
      <c r="J54" s="252"/>
      <c r="K54" s="252"/>
      <c r="L54" s="254"/>
    </row>
    <row r="55" spans="1:12" ht="15">
      <c r="A55" s="309" t="s">
        <v>307</v>
      </c>
      <c r="B55" s="194" t="s">
        <v>312</v>
      </c>
      <c r="C55" s="494"/>
      <c r="D55" s="226"/>
      <c r="E55" s="227"/>
      <c r="F55" s="522"/>
      <c r="G55" s="228"/>
      <c r="H55" s="229"/>
      <c r="I55" s="522"/>
      <c r="J55" s="228"/>
      <c r="K55" s="228"/>
      <c r="L55" s="230"/>
    </row>
    <row r="56" spans="1:12" ht="15">
      <c r="A56" s="310" t="s">
        <v>310</v>
      </c>
      <c r="B56" s="194" t="s">
        <v>315</v>
      </c>
      <c r="C56" s="494">
        <v>6200</v>
      </c>
      <c r="D56" s="226"/>
      <c r="E56" s="227">
        <v>6200</v>
      </c>
      <c r="F56" s="522">
        <v>6200</v>
      </c>
      <c r="G56" s="228"/>
      <c r="H56" s="229"/>
      <c r="I56" s="522">
        <v>6200</v>
      </c>
      <c r="J56" s="228"/>
      <c r="K56" s="228">
        <v>6200</v>
      </c>
      <c r="L56" s="230"/>
    </row>
    <row r="57" spans="1:12" ht="15">
      <c r="A57" s="309" t="s">
        <v>313</v>
      </c>
      <c r="B57" s="205" t="s">
        <v>318</v>
      </c>
      <c r="C57" s="494"/>
      <c r="D57" s="226"/>
      <c r="E57" s="227"/>
      <c r="F57" s="522"/>
      <c r="G57" s="228"/>
      <c r="H57" s="229"/>
      <c r="I57" s="522"/>
      <c r="J57" s="228"/>
      <c r="K57" s="228"/>
      <c r="L57" s="230"/>
    </row>
    <row r="58" spans="1:12" ht="15">
      <c r="A58" s="310" t="s">
        <v>316</v>
      </c>
      <c r="B58" s="194" t="s">
        <v>359</v>
      </c>
      <c r="C58" s="494"/>
      <c r="D58" s="245"/>
      <c r="E58" s="246"/>
      <c r="F58" s="514"/>
      <c r="G58" s="247"/>
      <c r="H58" s="248"/>
      <c r="I58" s="514"/>
      <c r="J58" s="247"/>
      <c r="K58" s="247"/>
      <c r="L58" s="249"/>
    </row>
    <row r="59" spans="1:12" ht="15">
      <c r="A59" s="309" t="s">
        <v>319</v>
      </c>
      <c r="B59" s="192" t="s">
        <v>361</v>
      </c>
      <c r="C59" s="494"/>
      <c r="D59" s="250"/>
      <c r="E59" s="251"/>
      <c r="F59" s="525">
        <f>F60+F61+F62+F63+F64</f>
        <v>0</v>
      </c>
      <c r="G59" s="252">
        <f aca="true" t="shared" si="4" ref="G59:L59">G60+G61+G62+G63+G64</f>
        <v>0</v>
      </c>
      <c r="H59" s="283">
        <f t="shared" si="4"/>
        <v>0</v>
      </c>
      <c r="I59" s="525">
        <f t="shared" si="4"/>
        <v>0</v>
      </c>
      <c r="J59" s="252">
        <f t="shared" si="4"/>
        <v>0</v>
      </c>
      <c r="K59" s="286">
        <f t="shared" si="4"/>
        <v>0</v>
      </c>
      <c r="L59" s="285">
        <f t="shared" si="4"/>
        <v>0</v>
      </c>
    </row>
    <row r="60" spans="1:12" ht="15">
      <c r="A60" s="310" t="s">
        <v>322</v>
      </c>
      <c r="B60" s="192" t="s">
        <v>267</v>
      </c>
      <c r="C60" s="494"/>
      <c r="D60" s="245"/>
      <c r="E60" s="246"/>
      <c r="F60" s="514"/>
      <c r="G60" s="247"/>
      <c r="H60" s="248"/>
      <c r="I60" s="514"/>
      <c r="J60" s="247"/>
      <c r="K60" s="247"/>
      <c r="L60" s="249"/>
    </row>
    <row r="61" spans="1:12" ht="15">
      <c r="A61" s="309" t="s">
        <v>324</v>
      </c>
      <c r="B61" s="314"/>
      <c r="C61" s="494"/>
      <c r="D61" s="226"/>
      <c r="E61" s="227"/>
      <c r="F61" s="522"/>
      <c r="G61" s="228"/>
      <c r="H61" s="229"/>
      <c r="I61" s="522"/>
      <c r="J61" s="228"/>
      <c r="K61" s="228"/>
      <c r="L61" s="230"/>
    </row>
    <row r="62" spans="1:12" ht="15">
      <c r="A62" s="310" t="s">
        <v>326</v>
      </c>
      <c r="B62" s="314"/>
      <c r="C62" s="494"/>
      <c r="D62" s="226"/>
      <c r="E62" s="227"/>
      <c r="F62" s="522"/>
      <c r="G62" s="228"/>
      <c r="H62" s="229"/>
      <c r="I62" s="522"/>
      <c r="J62" s="228"/>
      <c r="K62" s="228"/>
      <c r="L62" s="230"/>
    </row>
    <row r="63" spans="1:12" ht="15.75" thickBot="1">
      <c r="A63" s="309" t="s">
        <v>327</v>
      </c>
      <c r="B63" s="199"/>
      <c r="C63" s="494"/>
      <c r="D63" s="245"/>
      <c r="E63" s="246"/>
      <c r="F63" s="526"/>
      <c r="G63" s="323"/>
      <c r="H63" s="324"/>
      <c r="I63" s="526"/>
      <c r="J63" s="323"/>
      <c r="K63" s="323"/>
      <c r="L63" s="325"/>
    </row>
    <row r="64" spans="1:12" ht="15.75" thickBot="1">
      <c r="A64" s="310" t="s">
        <v>328</v>
      </c>
      <c r="B64" s="314"/>
      <c r="C64" s="494"/>
      <c r="D64" s="326"/>
      <c r="E64" s="238"/>
      <c r="F64" s="519"/>
      <c r="G64" s="327"/>
      <c r="H64" s="328"/>
      <c r="I64" s="519"/>
      <c r="J64" s="327"/>
      <c r="K64" s="327"/>
      <c r="L64" s="329"/>
    </row>
    <row r="65" spans="1:12" ht="26.25" thickBot="1">
      <c r="A65" s="313" t="s">
        <v>331</v>
      </c>
      <c r="B65" s="218" t="s">
        <v>368</v>
      </c>
      <c r="C65" s="512">
        <f>SUM(C53:C64)</f>
        <v>6200</v>
      </c>
      <c r="D65" s="84">
        <f>SUM(D53:D64)</f>
        <v>0</v>
      </c>
      <c r="E65" s="132">
        <f>SUM(E53:E64)</f>
        <v>6200</v>
      </c>
      <c r="F65" s="515">
        <f>SUM(F53:F64)</f>
        <v>6200</v>
      </c>
      <c r="G65" s="132">
        <f aca="true" t="shared" si="5" ref="G65:L65">SUM(G53:G64)</f>
        <v>0</v>
      </c>
      <c r="H65" s="132">
        <f t="shared" si="5"/>
        <v>0</v>
      </c>
      <c r="I65" s="515">
        <f t="shared" si="5"/>
        <v>6200</v>
      </c>
      <c r="J65" s="132">
        <f t="shared" si="5"/>
        <v>0</v>
      </c>
      <c r="K65" s="132">
        <f t="shared" si="5"/>
        <v>6200</v>
      </c>
      <c r="L65" s="132">
        <f t="shared" si="5"/>
        <v>0</v>
      </c>
    </row>
    <row r="66" spans="1:12" ht="15.75" thickBot="1">
      <c r="A66" s="313" t="s">
        <v>334</v>
      </c>
      <c r="B66" s="218" t="s">
        <v>370</v>
      </c>
      <c r="C66" s="513">
        <f aca="true" t="shared" si="6" ref="C66:L66">+C52+C65</f>
        <v>100276</v>
      </c>
      <c r="D66" s="330">
        <f t="shared" si="6"/>
        <v>33143</v>
      </c>
      <c r="E66" s="238">
        <f t="shared" si="6"/>
        <v>66133</v>
      </c>
      <c r="F66" s="527">
        <f>+F52+F65</f>
        <v>119746</v>
      </c>
      <c r="G66" s="77">
        <f t="shared" si="6"/>
        <v>16457</v>
      </c>
      <c r="H66" s="238">
        <f t="shared" si="6"/>
        <v>0</v>
      </c>
      <c r="I66" s="527">
        <f t="shared" si="6"/>
        <v>136203</v>
      </c>
      <c r="J66" s="63">
        <f t="shared" si="6"/>
        <v>42981</v>
      </c>
      <c r="K66" s="77">
        <f t="shared" si="6"/>
        <v>93222</v>
      </c>
      <c r="L66" s="255">
        <f t="shared" si="6"/>
        <v>0</v>
      </c>
    </row>
    <row r="67" spans="1:12" ht="15.75" thickBot="1">
      <c r="A67" s="313" t="s">
        <v>338</v>
      </c>
      <c r="B67" s="218" t="s">
        <v>336</v>
      </c>
      <c r="C67" s="513" t="str">
        <f>IF(C19-C52&gt;0,C19-C52,"-")</f>
        <v>-</v>
      </c>
      <c r="D67" s="256"/>
      <c r="E67" s="63"/>
      <c r="F67" s="528"/>
      <c r="G67" s="331"/>
      <c r="H67" s="83"/>
      <c r="I67" s="528"/>
      <c r="J67" s="83"/>
      <c r="K67" s="331"/>
      <c r="L67" s="331"/>
    </row>
    <row r="68" spans="1:12" ht="15.75" thickBot="1">
      <c r="A68" s="313" t="s">
        <v>371</v>
      </c>
      <c r="B68" s="218" t="s">
        <v>340</v>
      </c>
      <c r="C68" s="513"/>
      <c r="D68" s="265"/>
      <c r="E68" s="238"/>
      <c r="F68" s="506"/>
      <c r="G68" s="607"/>
      <c r="H68" s="332"/>
      <c r="I68" s="506"/>
      <c r="J68" s="332"/>
      <c r="K68" s="279"/>
      <c r="L68" s="279"/>
    </row>
  </sheetData>
  <sheetProtection selectLockedCells="1" selectUnlockedCells="1"/>
  <mergeCells count="21">
    <mergeCell ref="B5:B6"/>
    <mergeCell ref="F5:F6"/>
    <mergeCell ref="B37:L37"/>
    <mergeCell ref="B4:L4"/>
    <mergeCell ref="C5:C6"/>
    <mergeCell ref="J38:L38"/>
    <mergeCell ref="C38:C39"/>
    <mergeCell ref="J5:L5"/>
    <mergeCell ref="M2:M35"/>
    <mergeCell ref="D38:E38"/>
    <mergeCell ref="I38:I39"/>
    <mergeCell ref="D5:E5"/>
    <mergeCell ref="B38:B39"/>
    <mergeCell ref="F38:F39"/>
    <mergeCell ref="J1:L1"/>
    <mergeCell ref="A2:L2"/>
    <mergeCell ref="A37:A38"/>
    <mergeCell ref="G5:H5"/>
    <mergeCell ref="I5:I6"/>
    <mergeCell ref="G38:H38"/>
    <mergeCell ref="A4:A5"/>
  </mergeCells>
  <printOptions horizontalCentered="1"/>
  <pageMargins left="0.2362204724409449" right="0.35433070866141736" top="0.4724409448818898" bottom="0.7874015748031497" header="0.5118110236220472" footer="0.5118110236220472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22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5.50390625" style="41" customWidth="1"/>
    <col min="2" max="2" width="16.625" style="42" customWidth="1"/>
    <col min="3" max="3" width="12.875" style="42" customWidth="1"/>
    <col min="4" max="4" width="13.375" style="42" customWidth="1"/>
    <col min="5" max="6" width="18.125" style="42" customWidth="1"/>
    <col min="7" max="7" width="13.50390625" style="42" customWidth="1"/>
    <col min="8" max="8" width="15.00390625" style="42" customWidth="1"/>
    <col min="9" max="9" width="15.125" style="42" customWidth="1"/>
    <col min="10" max="10" width="15.00390625" style="42" customWidth="1"/>
    <col min="11" max="11" width="12.875" style="42" customWidth="1"/>
    <col min="12" max="12" width="19.00390625" style="42" customWidth="1"/>
    <col min="13" max="16384" width="9.375" style="42" customWidth="1"/>
  </cols>
  <sheetData>
    <row r="1" spans="1:12" ht="25.5" customHeight="1">
      <c r="A1" s="711" t="s">
        <v>373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ht="22.5" customHeight="1" thickBot="1">
      <c r="A2" s="44"/>
      <c r="L2" s="45" t="s">
        <v>288</v>
      </c>
    </row>
    <row r="3" spans="1:12" ht="24" customHeight="1" thickBot="1">
      <c r="A3" s="712" t="s">
        <v>374</v>
      </c>
      <c r="B3" s="663" t="s">
        <v>485</v>
      </c>
      <c r="C3" s="668" t="s">
        <v>486</v>
      </c>
      <c r="D3" s="668"/>
      <c r="E3" s="669"/>
      <c r="F3" s="671" t="s">
        <v>499</v>
      </c>
      <c r="G3" s="709" t="s">
        <v>481</v>
      </c>
      <c r="H3" s="678"/>
      <c r="I3" s="679" t="s">
        <v>498</v>
      </c>
      <c r="J3" s="675" t="s">
        <v>491</v>
      </c>
      <c r="K3" s="675"/>
      <c r="L3" s="676"/>
    </row>
    <row r="4" spans="1:12" s="46" customFormat="1" ht="48" customHeight="1" thickBot="1">
      <c r="A4" s="712"/>
      <c r="B4" s="667"/>
      <c r="C4" s="95" t="s">
        <v>3</v>
      </c>
      <c r="D4" s="118" t="s">
        <v>4</v>
      </c>
      <c r="E4" s="97" t="s">
        <v>5</v>
      </c>
      <c r="F4" s="672"/>
      <c r="G4" s="94" t="s">
        <v>480</v>
      </c>
      <c r="H4" s="94" t="s">
        <v>337</v>
      </c>
      <c r="I4" s="710"/>
      <c r="J4" s="94" t="s">
        <v>3</v>
      </c>
      <c r="K4" s="96" t="s">
        <v>4</v>
      </c>
      <c r="L4" s="97" t="s">
        <v>5</v>
      </c>
    </row>
    <row r="5" spans="1:12" s="33" customFormat="1" ht="16.5" customHeight="1" thickBot="1">
      <c r="A5" s="335" t="s">
        <v>6</v>
      </c>
      <c r="B5" s="336" t="s">
        <v>7</v>
      </c>
      <c r="C5" s="441" t="s">
        <v>8</v>
      </c>
      <c r="D5" s="297" t="s">
        <v>9</v>
      </c>
      <c r="E5" s="608" t="s">
        <v>10</v>
      </c>
      <c r="F5" s="187" t="s">
        <v>11</v>
      </c>
      <c r="G5" s="436" t="s">
        <v>372</v>
      </c>
      <c r="H5" s="436" t="s">
        <v>477</v>
      </c>
      <c r="I5" s="436" t="s">
        <v>478</v>
      </c>
      <c r="J5" s="436" t="s">
        <v>479</v>
      </c>
      <c r="K5" s="436" t="s">
        <v>482</v>
      </c>
      <c r="L5" s="436" t="s">
        <v>483</v>
      </c>
    </row>
    <row r="6" spans="1:12" ht="15.75" customHeight="1">
      <c r="A6" s="337" t="s">
        <v>375</v>
      </c>
      <c r="B6" s="538">
        <v>30000</v>
      </c>
      <c r="C6" s="340"/>
      <c r="D6" s="340">
        <v>30000</v>
      </c>
      <c r="E6" s="341"/>
      <c r="F6" s="540">
        <v>30000</v>
      </c>
      <c r="G6" s="342"/>
      <c r="H6" s="343"/>
      <c r="I6" s="540">
        <v>30000</v>
      </c>
      <c r="J6" s="343"/>
      <c r="K6" s="651">
        <v>30000</v>
      </c>
      <c r="L6" s="344"/>
    </row>
    <row r="7" spans="1:12" ht="15.75" customHeight="1">
      <c r="A7" s="443" t="s">
        <v>492</v>
      </c>
      <c r="B7" s="538">
        <v>9360</v>
      </c>
      <c r="C7" s="340"/>
      <c r="D7" s="340">
        <v>9360</v>
      </c>
      <c r="E7" s="341"/>
      <c r="F7" s="541">
        <v>9360</v>
      </c>
      <c r="G7" s="345"/>
      <c r="H7" s="343"/>
      <c r="I7" s="541">
        <v>9360</v>
      </c>
      <c r="J7" s="343"/>
      <c r="K7" s="650">
        <v>9360</v>
      </c>
      <c r="L7" s="344"/>
    </row>
    <row r="8" spans="1:12" ht="15.75" customHeight="1">
      <c r="A8" s="337" t="s">
        <v>376</v>
      </c>
      <c r="B8" s="538">
        <v>10973</v>
      </c>
      <c r="C8" s="340"/>
      <c r="D8" s="340">
        <v>10973</v>
      </c>
      <c r="E8" s="341"/>
      <c r="F8" s="541">
        <v>10973</v>
      </c>
      <c r="G8" s="345"/>
      <c r="H8" s="343"/>
      <c r="I8" s="541">
        <v>10973</v>
      </c>
      <c r="J8" s="343"/>
      <c r="K8" s="650">
        <v>10973</v>
      </c>
      <c r="L8" s="344"/>
    </row>
    <row r="9" spans="1:12" ht="15.75" customHeight="1">
      <c r="A9" s="337" t="s">
        <v>377</v>
      </c>
      <c r="B9" s="538">
        <v>800</v>
      </c>
      <c r="C9" s="340"/>
      <c r="D9" s="340">
        <v>800</v>
      </c>
      <c r="E9" s="341"/>
      <c r="F9" s="541">
        <v>800</v>
      </c>
      <c r="G9" s="345"/>
      <c r="H9" s="343"/>
      <c r="I9" s="541">
        <v>800</v>
      </c>
      <c r="J9" s="343"/>
      <c r="K9" s="650">
        <v>800</v>
      </c>
      <c r="L9" s="344"/>
    </row>
    <row r="10" spans="1:12" ht="15.75" customHeight="1">
      <c r="A10" s="338" t="s">
        <v>378</v>
      </c>
      <c r="B10" s="538">
        <v>3000</v>
      </c>
      <c r="C10" s="340">
        <v>3000</v>
      </c>
      <c r="D10" s="340"/>
      <c r="E10" s="341"/>
      <c r="F10" s="541">
        <v>3000</v>
      </c>
      <c r="G10" s="345"/>
      <c r="H10" s="343"/>
      <c r="I10" s="541">
        <v>3000</v>
      </c>
      <c r="J10" s="343">
        <v>3000</v>
      </c>
      <c r="K10" s="650"/>
      <c r="L10" s="344"/>
    </row>
    <row r="11" spans="1:12" ht="15.75" customHeight="1">
      <c r="A11" s="337" t="s">
        <v>379</v>
      </c>
      <c r="B11" s="538">
        <v>2800</v>
      </c>
      <c r="C11" s="340"/>
      <c r="D11" s="340">
        <v>2800</v>
      </c>
      <c r="E11" s="341"/>
      <c r="F11" s="541">
        <v>2800</v>
      </c>
      <c r="G11" s="345"/>
      <c r="H11" s="343"/>
      <c r="I11" s="541">
        <v>2800</v>
      </c>
      <c r="J11" s="343"/>
      <c r="K11" s="650">
        <v>2800</v>
      </c>
      <c r="L11" s="344"/>
    </row>
    <row r="12" spans="1:12" ht="15.75" customHeight="1">
      <c r="A12" s="338" t="s">
        <v>380</v>
      </c>
      <c r="B12" s="538">
        <v>6000</v>
      </c>
      <c r="C12" s="340">
        <v>6000</v>
      </c>
      <c r="D12" s="340"/>
      <c r="E12" s="341"/>
      <c r="F12" s="541">
        <v>6000</v>
      </c>
      <c r="G12" s="345"/>
      <c r="H12" s="343"/>
      <c r="I12" s="541">
        <v>6000</v>
      </c>
      <c r="J12" s="343">
        <v>6000</v>
      </c>
      <c r="K12" s="650"/>
      <c r="L12" s="344"/>
    </row>
    <row r="13" spans="1:12" ht="15.75" customHeight="1">
      <c r="A13" s="443" t="s">
        <v>488</v>
      </c>
      <c r="B13" s="538"/>
      <c r="C13" s="340"/>
      <c r="D13" s="340"/>
      <c r="E13" s="341"/>
      <c r="F13" s="541">
        <v>3791</v>
      </c>
      <c r="G13" s="345"/>
      <c r="H13" s="343"/>
      <c r="I13" s="541">
        <v>3791</v>
      </c>
      <c r="J13" s="343">
        <v>3791</v>
      </c>
      <c r="K13" s="650"/>
      <c r="L13" s="344"/>
    </row>
    <row r="14" spans="1:12" ht="15.75" customHeight="1">
      <c r="A14" s="443" t="s">
        <v>493</v>
      </c>
      <c r="B14" s="538"/>
      <c r="C14" s="340"/>
      <c r="D14" s="340"/>
      <c r="E14" s="341"/>
      <c r="F14" s="541">
        <v>2413</v>
      </c>
      <c r="G14" s="345"/>
      <c r="H14" s="343"/>
      <c r="I14" s="541">
        <v>2413</v>
      </c>
      <c r="J14" s="343"/>
      <c r="K14" s="650">
        <v>2413</v>
      </c>
      <c r="L14" s="344"/>
    </row>
    <row r="15" spans="1:12" ht="26.25" customHeight="1">
      <c r="A15" s="443" t="s">
        <v>489</v>
      </c>
      <c r="B15" s="538"/>
      <c r="C15" s="340"/>
      <c r="D15" s="340"/>
      <c r="E15" s="341"/>
      <c r="F15" s="541">
        <v>3747</v>
      </c>
      <c r="G15" s="345"/>
      <c r="H15" s="343"/>
      <c r="I15" s="541">
        <v>3747</v>
      </c>
      <c r="J15" s="343">
        <v>3747</v>
      </c>
      <c r="K15" s="345"/>
      <c r="L15" s="344"/>
    </row>
    <row r="16" spans="1:12" ht="15.75" customHeight="1">
      <c r="A16" s="443" t="s">
        <v>494</v>
      </c>
      <c r="B16" s="538"/>
      <c r="C16" s="340"/>
      <c r="D16" s="340"/>
      <c r="E16" s="341"/>
      <c r="F16" s="541">
        <v>7626</v>
      </c>
      <c r="G16" s="345"/>
      <c r="H16" s="343"/>
      <c r="I16" s="541">
        <v>7626</v>
      </c>
      <c r="J16" s="343"/>
      <c r="K16" s="650">
        <v>7626</v>
      </c>
      <c r="L16" s="344"/>
    </row>
    <row r="17" spans="1:12" ht="15.75" customHeight="1">
      <c r="A17" s="337"/>
      <c r="B17" s="538"/>
      <c r="C17" s="340"/>
      <c r="D17" s="340"/>
      <c r="E17" s="341"/>
      <c r="F17" s="541"/>
      <c r="G17" s="345"/>
      <c r="H17" s="343"/>
      <c r="I17" s="541"/>
      <c r="J17" s="343"/>
      <c r="K17" s="345"/>
      <c r="L17" s="344"/>
    </row>
    <row r="18" spans="1:12" ht="15.75" customHeight="1">
      <c r="A18" s="337"/>
      <c r="B18" s="538"/>
      <c r="C18" s="340"/>
      <c r="D18" s="340"/>
      <c r="E18" s="341"/>
      <c r="F18" s="541"/>
      <c r="G18" s="345"/>
      <c r="H18" s="343"/>
      <c r="I18" s="541"/>
      <c r="J18" s="343"/>
      <c r="K18" s="345"/>
      <c r="L18" s="344"/>
    </row>
    <row r="19" spans="1:12" ht="15.75" customHeight="1">
      <c r="A19" s="337"/>
      <c r="B19" s="538"/>
      <c r="C19" s="340"/>
      <c r="D19" s="340"/>
      <c r="E19" s="341"/>
      <c r="F19" s="541"/>
      <c r="G19" s="345"/>
      <c r="H19" s="343"/>
      <c r="I19" s="541"/>
      <c r="J19" s="343"/>
      <c r="K19" s="345"/>
      <c r="L19" s="344"/>
    </row>
    <row r="20" spans="1:12" ht="15.75" customHeight="1">
      <c r="A20" s="337"/>
      <c r="B20" s="538"/>
      <c r="C20" s="340"/>
      <c r="D20" s="340"/>
      <c r="E20" s="341"/>
      <c r="F20" s="541"/>
      <c r="G20" s="345"/>
      <c r="H20" s="343"/>
      <c r="I20" s="541"/>
      <c r="J20" s="343"/>
      <c r="K20" s="345"/>
      <c r="L20" s="344"/>
    </row>
    <row r="21" spans="1:12" ht="15.75" customHeight="1" thickBot="1">
      <c r="A21" s="337"/>
      <c r="B21" s="538"/>
      <c r="C21" s="340"/>
      <c r="D21" s="340"/>
      <c r="E21" s="341"/>
      <c r="F21" s="541"/>
      <c r="G21" s="345"/>
      <c r="H21" s="343"/>
      <c r="I21" s="541"/>
      <c r="J21" s="343"/>
      <c r="K21" s="345"/>
      <c r="L21" s="344"/>
    </row>
    <row r="22" spans="1:12" s="47" customFormat="1" ht="18" customHeight="1" thickBot="1">
      <c r="A22" s="339" t="s">
        <v>381</v>
      </c>
      <c r="B22" s="539">
        <f>SUM(B6:B21)</f>
        <v>62933</v>
      </c>
      <c r="C22" s="346">
        <f>SUM(C6:C21)</f>
        <v>9000</v>
      </c>
      <c r="D22" s="346">
        <f>SUM(D6:D21)</f>
        <v>53933</v>
      </c>
      <c r="E22" s="347">
        <f>SUM(E6:E21)</f>
        <v>0</v>
      </c>
      <c r="F22" s="542">
        <f>SUM(F6:F21)</f>
        <v>80510</v>
      </c>
      <c r="G22" s="348">
        <f aca="true" t="shared" si="0" ref="G22:L22">SUM(G6:G21)</f>
        <v>0</v>
      </c>
      <c r="H22" s="349">
        <f t="shared" si="0"/>
        <v>0</v>
      </c>
      <c r="I22" s="542">
        <f>SUM(I6:I21)</f>
        <v>80510</v>
      </c>
      <c r="J22" s="349">
        <f t="shared" si="0"/>
        <v>16538</v>
      </c>
      <c r="K22" s="348">
        <f t="shared" si="0"/>
        <v>63972</v>
      </c>
      <c r="L22" s="89">
        <f t="shared" si="0"/>
        <v>0</v>
      </c>
    </row>
  </sheetData>
  <sheetProtection selectLockedCells="1" selectUnlockedCells="1"/>
  <mergeCells count="8">
    <mergeCell ref="G3:H3"/>
    <mergeCell ref="I3:I4"/>
    <mergeCell ref="J3:L3"/>
    <mergeCell ref="A1:L1"/>
    <mergeCell ref="A3:A4"/>
    <mergeCell ref="B3:B4"/>
    <mergeCell ref="C3:E3"/>
    <mergeCell ref="F3:F4"/>
  </mergeCells>
  <printOptions horizontalCentered="1"/>
  <pageMargins left="0.17" right="0.1968503937007874" top="1.299212598425197" bottom="0.2362204724409449" header="1.062992125984252" footer="0.5118110236220472"/>
  <pageSetup horizontalDpi="300" verticalDpi="300" orientation="landscape" paperSize="9" scale="70" r:id="rId1"/>
  <headerFooter alignWithMargins="0">
    <oddHeader>&amp;R&amp;"Times New Roman CE,Félkövér dőlt"&amp;11 6. melléklet  a .../2016. (......)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19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48.50390625" style="41" customWidth="1"/>
    <col min="2" max="2" width="15.125" style="42" customWidth="1"/>
    <col min="3" max="3" width="14.625" style="42" customWidth="1"/>
    <col min="4" max="4" width="14.50390625" style="42" customWidth="1"/>
    <col min="5" max="5" width="18.125" style="42" customWidth="1"/>
    <col min="6" max="6" width="15.375" style="42" customWidth="1"/>
    <col min="7" max="7" width="13.875" style="42" customWidth="1"/>
    <col min="8" max="8" width="12.625" style="42" customWidth="1"/>
    <col min="9" max="9" width="14.125" style="42" customWidth="1"/>
    <col min="10" max="10" width="14.50390625" style="42" customWidth="1"/>
    <col min="11" max="11" width="13.625" style="42" customWidth="1"/>
    <col min="12" max="12" width="18.125" style="42" customWidth="1"/>
    <col min="13" max="16384" width="9.375" style="42" customWidth="1"/>
  </cols>
  <sheetData>
    <row r="1" spans="1:12" ht="24.75" customHeight="1">
      <c r="A1" s="711" t="s">
        <v>382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</row>
    <row r="2" spans="1:12" ht="24.75" customHeight="1" thickBot="1">
      <c r="A2" s="43"/>
      <c r="B2" s="43"/>
      <c r="L2" s="45" t="s">
        <v>288</v>
      </c>
    </row>
    <row r="3" spans="1:12" ht="23.25" customHeight="1" thickBot="1">
      <c r="A3" s="712" t="s">
        <v>383</v>
      </c>
      <c r="B3" s="663" t="s">
        <v>485</v>
      </c>
      <c r="C3" s="668" t="s">
        <v>486</v>
      </c>
      <c r="D3" s="668"/>
      <c r="E3" s="669"/>
      <c r="F3" s="671" t="s">
        <v>499</v>
      </c>
      <c r="G3" s="709" t="s">
        <v>481</v>
      </c>
      <c r="H3" s="678"/>
      <c r="I3" s="679" t="s">
        <v>498</v>
      </c>
      <c r="J3" s="675" t="s">
        <v>491</v>
      </c>
      <c r="K3" s="675"/>
      <c r="L3" s="676"/>
    </row>
    <row r="4" spans="1:12" s="46" customFormat="1" ht="45" customHeight="1" thickBot="1">
      <c r="A4" s="712"/>
      <c r="B4" s="667"/>
      <c r="C4" s="95" t="s">
        <v>3</v>
      </c>
      <c r="D4" s="118" t="s">
        <v>4</v>
      </c>
      <c r="E4" s="97" t="s">
        <v>5</v>
      </c>
      <c r="F4" s="672"/>
      <c r="G4" s="94" t="s">
        <v>480</v>
      </c>
      <c r="H4" s="94" t="s">
        <v>337</v>
      </c>
      <c r="I4" s="710"/>
      <c r="J4" s="94" t="s">
        <v>3</v>
      </c>
      <c r="K4" s="96" t="s">
        <v>4</v>
      </c>
      <c r="L4" s="97" t="s">
        <v>5</v>
      </c>
    </row>
    <row r="5" spans="1:12" s="33" customFormat="1" ht="15" customHeight="1" thickBot="1">
      <c r="A5" s="335" t="s">
        <v>6</v>
      </c>
      <c r="B5" s="336" t="s">
        <v>7</v>
      </c>
      <c r="C5" s="441" t="s">
        <v>8</v>
      </c>
      <c r="D5" s="297" t="s">
        <v>9</v>
      </c>
      <c r="E5" s="608" t="s">
        <v>10</v>
      </c>
      <c r="F5" s="187" t="s">
        <v>11</v>
      </c>
      <c r="G5" s="436" t="s">
        <v>372</v>
      </c>
      <c r="H5" s="436" t="s">
        <v>477</v>
      </c>
      <c r="I5" s="436" t="s">
        <v>478</v>
      </c>
      <c r="J5" s="436" t="s">
        <v>479</v>
      </c>
      <c r="K5" s="436" t="s">
        <v>482</v>
      </c>
      <c r="L5" s="436" t="s">
        <v>483</v>
      </c>
    </row>
    <row r="6" spans="1:12" ht="15.75" customHeight="1">
      <c r="A6" s="199" t="s">
        <v>384</v>
      </c>
      <c r="B6" s="538">
        <v>3000</v>
      </c>
      <c r="C6" s="340">
        <v>3000</v>
      </c>
      <c r="D6" s="340"/>
      <c r="E6" s="341"/>
      <c r="F6" s="540">
        <v>3000</v>
      </c>
      <c r="G6" s="350"/>
      <c r="H6" s="343"/>
      <c r="I6" s="540">
        <v>3000</v>
      </c>
      <c r="J6" s="343">
        <v>3000</v>
      </c>
      <c r="K6" s="651"/>
      <c r="L6" s="344"/>
    </row>
    <row r="7" spans="1:12" ht="15.75" customHeight="1">
      <c r="A7" s="199" t="s">
        <v>385</v>
      </c>
      <c r="B7" s="538">
        <v>12268</v>
      </c>
      <c r="C7" s="340">
        <v>12268</v>
      </c>
      <c r="D7" s="340"/>
      <c r="E7" s="341"/>
      <c r="F7" s="541">
        <v>12268</v>
      </c>
      <c r="G7" s="345"/>
      <c r="H7" s="343"/>
      <c r="I7" s="541">
        <v>12268</v>
      </c>
      <c r="J7" s="343">
        <v>12268</v>
      </c>
      <c r="K7" s="650"/>
      <c r="L7" s="344"/>
    </row>
    <row r="8" spans="1:12" ht="30.75" customHeight="1">
      <c r="A8" s="199" t="s">
        <v>386</v>
      </c>
      <c r="B8" s="538">
        <v>6000</v>
      </c>
      <c r="C8" s="340"/>
      <c r="D8" s="340">
        <v>6000</v>
      </c>
      <c r="E8" s="341"/>
      <c r="F8" s="541">
        <v>6000</v>
      </c>
      <c r="G8" s="345"/>
      <c r="H8" s="343"/>
      <c r="I8" s="541">
        <v>6000</v>
      </c>
      <c r="J8" s="343"/>
      <c r="K8" s="650">
        <v>6000</v>
      </c>
      <c r="L8" s="344"/>
    </row>
    <row r="9" spans="1:12" ht="30.75" customHeight="1">
      <c r="A9" s="444" t="s">
        <v>501</v>
      </c>
      <c r="B9" s="538"/>
      <c r="C9" s="340"/>
      <c r="D9" s="340"/>
      <c r="E9" s="341"/>
      <c r="F9" s="541"/>
      <c r="G9" s="345">
        <v>13918</v>
      </c>
      <c r="H9" s="343"/>
      <c r="I9" s="541">
        <v>13918</v>
      </c>
      <c r="J9" s="343"/>
      <c r="K9" s="650">
        <v>13918</v>
      </c>
      <c r="L9" s="344"/>
    </row>
    <row r="10" spans="1:12" ht="15.75" customHeight="1">
      <c r="A10" s="199" t="s">
        <v>387</v>
      </c>
      <c r="B10" s="538">
        <v>1000</v>
      </c>
      <c r="C10" s="340">
        <v>1000</v>
      </c>
      <c r="D10" s="340"/>
      <c r="E10" s="341"/>
      <c r="F10" s="541">
        <v>1000</v>
      </c>
      <c r="G10" s="345"/>
      <c r="H10" s="343"/>
      <c r="I10" s="541">
        <v>1000</v>
      </c>
      <c r="J10" s="343">
        <v>1000</v>
      </c>
      <c r="K10" s="650"/>
      <c r="L10" s="344"/>
    </row>
    <row r="11" spans="1:12" ht="15.75" customHeight="1">
      <c r="A11" s="444" t="s">
        <v>497</v>
      </c>
      <c r="B11" s="538"/>
      <c r="C11" s="340"/>
      <c r="D11" s="340"/>
      <c r="E11" s="341"/>
      <c r="F11" s="541">
        <v>1000</v>
      </c>
      <c r="G11" s="345"/>
      <c r="H11" s="343"/>
      <c r="I11" s="541">
        <v>1000</v>
      </c>
      <c r="J11" s="343">
        <v>1000</v>
      </c>
      <c r="K11" s="650"/>
      <c r="L11" s="344"/>
    </row>
    <row r="12" spans="1:12" ht="15.75" customHeight="1">
      <c r="A12" s="444" t="s">
        <v>500</v>
      </c>
      <c r="B12" s="538"/>
      <c r="C12" s="340"/>
      <c r="D12" s="340"/>
      <c r="E12" s="341"/>
      <c r="F12" s="541"/>
      <c r="G12" s="345">
        <v>2078</v>
      </c>
      <c r="H12" s="343"/>
      <c r="I12" s="541">
        <v>2078</v>
      </c>
      <c r="J12" s="343"/>
      <c r="K12" s="345">
        <v>2078</v>
      </c>
      <c r="L12" s="344"/>
    </row>
    <row r="13" spans="1:12" ht="15.75" customHeight="1">
      <c r="A13" s="199"/>
      <c r="B13" s="538"/>
      <c r="C13" s="340"/>
      <c r="D13" s="340"/>
      <c r="E13" s="341"/>
      <c r="F13" s="541"/>
      <c r="G13" s="345"/>
      <c r="H13" s="343"/>
      <c r="I13" s="541"/>
      <c r="J13" s="343"/>
      <c r="K13" s="345"/>
      <c r="L13" s="344"/>
    </row>
    <row r="14" spans="1:12" ht="15.75" customHeight="1">
      <c r="A14" s="199"/>
      <c r="B14" s="538"/>
      <c r="C14" s="340"/>
      <c r="D14" s="340"/>
      <c r="E14" s="341"/>
      <c r="F14" s="541"/>
      <c r="G14" s="345"/>
      <c r="H14" s="343"/>
      <c r="I14" s="541"/>
      <c r="J14" s="343"/>
      <c r="K14" s="345"/>
      <c r="L14" s="344"/>
    </row>
    <row r="15" spans="1:12" ht="15.75" customHeight="1">
      <c r="A15" s="199"/>
      <c r="B15" s="538"/>
      <c r="C15" s="340"/>
      <c r="D15" s="340"/>
      <c r="E15" s="341"/>
      <c r="F15" s="541"/>
      <c r="G15" s="345"/>
      <c r="H15" s="343"/>
      <c r="I15" s="541"/>
      <c r="J15" s="343"/>
      <c r="K15" s="345"/>
      <c r="L15" s="344"/>
    </row>
    <row r="16" spans="1:12" ht="15.75" customHeight="1">
      <c r="A16" s="199"/>
      <c r="B16" s="538"/>
      <c r="C16" s="340"/>
      <c r="D16" s="340"/>
      <c r="E16" s="341"/>
      <c r="F16" s="541"/>
      <c r="G16" s="345"/>
      <c r="H16" s="343"/>
      <c r="I16" s="541"/>
      <c r="J16" s="343"/>
      <c r="K16" s="345"/>
      <c r="L16" s="344"/>
    </row>
    <row r="17" spans="1:12" ht="15.75" customHeight="1">
      <c r="A17" s="199"/>
      <c r="B17" s="538"/>
      <c r="C17" s="340"/>
      <c r="D17" s="340"/>
      <c r="E17" s="341"/>
      <c r="F17" s="541"/>
      <c r="G17" s="345"/>
      <c r="H17" s="343"/>
      <c r="I17" s="541"/>
      <c r="J17" s="343"/>
      <c r="K17" s="345"/>
      <c r="L17" s="344"/>
    </row>
    <row r="18" spans="1:12" ht="15.75" customHeight="1" thickBot="1">
      <c r="A18" s="201"/>
      <c r="B18" s="543"/>
      <c r="C18" s="351"/>
      <c r="D18" s="351"/>
      <c r="E18" s="352"/>
      <c r="F18" s="544"/>
      <c r="G18" s="353"/>
      <c r="H18" s="354"/>
      <c r="I18" s="544"/>
      <c r="J18" s="354"/>
      <c r="K18" s="355"/>
      <c r="L18" s="356"/>
    </row>
    <row r="19" spans="1:12" s="47" customFormat="1" ht="18" customHeight="1" thickBot="1">
      <c r="A19" s="339" t="s">
        <v>381</v>
      </c>
      <c r="B19" s="539">
        <f>SUM(B6:B18)</f>
        <v>22268</v>
      </c>
      <c r="C19" s="346">
        <f>SUM(C6:C18)</f>
        <v>16268</v>
      </c>
      <c r="D19" s="346">
        <f>SUM(D6:D18)</f>
        <v>6000</v>
      </c>
      <c r="E19" s="347">
        <f>SUM(E6:E18)</f>
        <v>0</v>
      </c>
      <c r="F19" s="542">
        <f>SUM(F6:F18)</f>
        <v>23268</v>
      </c>
      <c r="G19" s="348">
        <f aca="true" t="shared" si="0" ref="G19:L19">SUM(G6:G18)</f>
        <v>15996</v>
      </c>
      <c r="H19" s="349">
        <f t="shared" si="0"/>
        <v>0</v>
      </c>
      <c r="I19" s="542">
        <f>SUM(I6:I18)</f>
        <v>39264</v>
      </c>
      <c r="J19" s="349">
        <f t="shared" si="0"/>
        <v>17268</v>
      </c>
      <c r="K19" s="348">
        <f t="shared" si="0"/>
        <v>21996</v>
      </c>
      <c r="L19" s="89">
        <f t="shared" si="0"/>
        <v>0</v>
      </c>
    </row>
  </sheetData>
  <sheetProtection selectLockedCells="1" selectUnlockedCells="1"/>
  <mergeCells count="8">
    <mergeCell ref="G3:H3"/>
    <mergeCell ref="I3:I4"/>
    <mergeCell ref="J3:L3"/>
    <mergeCell ref="A1:L1"/>
    <mergeCell ref="A3:A4"/>
    <mergeCell ref="B3:B4"/>
    <mergeCell ref="C3:E3"/>
    <mergeCell ref="F3:F4"/>
  </mergeCells>
  <printOptions horizontalCentered="1"/>
  <pageMargins left="0.15748031496062992" right="0.1968503937007874" top="1.7322834645669292" bottom="0.984251968503937" header="1.2598425196850394" footer="0.5118110236220472"/>
  <pageSetup horizontalDpi="300" verticalDpi="300" orientation="landscape" paperSize="9" scale="70" r:id="rId1"/>
  <headerFooter alignWithMargins="0">
    <oddHeader xml:space="preserve">&amp;R&amp;"Times New Roman CE,Félkövér dőlt"&amp;12 &amp;11 7. melléklet a .../2016. (......) önkormányzati rendelethez 
&amp;"Times New Roman CE,Általános"&amp;10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177"/>
  <sheetViews>
    <sheetView zoomScalePageLayoutView="0" workbookViewId="0" topLeftCell="A169">
      <selection activeCell="L21" sqref="L21"/>
    </sheetView>
  </sheetViews>
  <sheetFormatPr defaultColWidth="9.00390625" defaultRowHeight="12.75"/>
  <cols>
    <col min="1" max="1" width="10.125" style="48" customWidth="1"/>
    <col min="2" max="2" width="69.00390625" style="49" customWidth="1"/>
    <col min="3" max="3" width="13.375" style="50" customWidth="1"/>
    <col min="4" max="4" width="12.375" style="50" customWidth="1"/>
    <col min="5" max="5" width="14.125" style="50" customWidth="1"/>
    <col min="6" max="6" width="17.875" style="50" customWidth="1"/>
    <col min="7" max="7" width="13.625" style="51" customWidth="1"/>
    <col min="8" max="8" width="13.00390625" style="51" customWidth="1"/>
    <col min="9" max="9" width="12.625" style="51" customWidth="1"/>
    <col min="10" max="10" width="13.625" style="51" customWidth="1"/>
    <col min="11" max="11" width="14.125" style="51" customWidth="1"/>
    <col min="12" max="12" width="13.50390625" style="51" customWidth="1"/>
    <col min="13" max="13" width="18.375" style="51" customWidth="1"/>
    <col min="14" max="16384" width="9.375" style="51" customWidth="1"/>
  </cols>
  <sheetData>
    <row r="1" spans="1:13" s="54" customFormat="1" ht="16.5" customHeight="1" thickBot="1">
      <c r="A1" s="717" t="str">
        <f>+CONCATENATE("9.1. melléklet a .../",2016,". (…...) önkormányzati rendelethez")</f>
        <v>9.1. melléklet a .../2016. (…...) önkormányzati rendelethez</v>
      </c>
      <c r="B1" s="717"/>
      <c r="C1" s="717"/>
      <c r="D1" s="717"/>
      <c r="E1" s="53"/>
      <c r="M1" s="36" t="s">
        <v>288</v>
      </c>
    </row>
    <row r="2" spans="1:13" s="56" customFormat="1" ht="37.5" customHeight="1" thickBot="1">
      <c r="A2" s="93" t="s">
        <v>388</v>
      </c>
      <c r="B2" s="721" t="s">
        <v>389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30" customHeight="1" thickBot="1">
      <c r="A3" s="93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26.25" customHeight="1" thickBot="1">
      <c r="A4" s="695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s="8" customFormat="1" ht="39" customHeight="1" thickBot="1">
      <c r="A5" s="695"/>
      <c r="B5" s="695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94" t="s">
        <v>3</v>
      </c>
      <c r="L5" s="96" t="s">
        <v>4</v>
      </c>
      <c r="M5" s="97" t="s">
        <v>5</v>
      </c>
    </row>
    <row r="6" spans="1:13" s="9" customFormat="1" ht="16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357" t="s">
        <v>482</v>
      </c>
      <c r="L6" s="609" t="s">
        <v>483</v>
      </c>
      <c r="M6" s="187" t="s">
        <v>484</v>
      </c>
    </row>
    <row r="7" spans="1:13" s="57" customFormat="1" ht="21.75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20" t="s">
        <v>393</v>
      </c>
      <c r="C8" s="545"/>
      <c r="D8" s="376"/>
      <c r="E8" s="376"/>
      <c r="F8" s="376"/>
      <c r="G8" s="545"/>
      <c r="H8" s="376"/>
      <c r="I8" s="376"/>
      <c r="J8" s="545"/>
      <c r="K8" s="376"/>
      <c r="L8" s="376"/>
      <c r="M8" s="376"/>
    </row>
    <row r="9" spans="1:13" s="59" customFormat="1" ht="14.25" customHeight="1">
      <c r="A9" s="358" t="s">
        <v>14</v>
      </c>
      <c r="B9" s="141" t="s">
        <v>15</v>
      </c>
      <c r="C9" s="480">
        <v>134216</v>
      </c>
      <c r="D9" s="163">
        <v>134216</v>
      </c>
      <c r="E9" s="163"/>
      <c r="F9" s="163"/>
      <c r="G9" s="480">
        <v>134216</v>
      </c>
      <c r="H9" s="163"/>
      <c r="I9" s="163"/>
      <c r="J9" s="480">
        <v>134216</v>
      </c>
      <c r="K9" s="648">
        <v>134216</v>
      </c>
      <c r="L9" s="163"/>
      <c r="M9" s="163"/>
    </row>
    <row r="10" spans="1:13" s="60" customFormat="1" ht="14.25" customHeight="1">
      <c r="A10" s="359" t="s">
        <v>16</v>
      </c>
      <c r="B10" s="142" t="s">
        <v>17</v>
      </c>
      <c r="C10" s="477">
        <v>136147</v>
      </c>
      <c r="D10" s="165">
        <v>136147</v>
      </c>
      <c r="E10" s="165"/>
      <c r="F10" s="165"/>
      <c r="G10" s="477">
        <v>136147</v>
      </c>
      <c r="H10" s="165"/>
      <c r="I10" s="165"/>
      <c r="J10" s="477">
        <v>136147</v>
      </c>
      <c r="K10" s="649">
        <v>136147</v>
      </c>
      <c r="L10" s="165"/>
      <c r="M10" s="165"/>
    </row>
    <row r="11" spans="1:13" s="60" customFormat="1" ht="14.25" customHeight="1">
      <c r="A11" s="359" t="s">
        <v>18</v>
      </c>
      <c r="B11" s="142" t="s">
        <v>19</v>
      </c>
      <c r="C11" s="477">
        <v>206206</v>
      </c>
      <c r="D11" s="165">
        <v>206206</v>
      </c>
      <c r="E11" s="165"/>
      <c r="F11" s="165"/>
      <c r="G11" s="477">
        <v>222831</v>
      </c>
      <c r="H11" s="165">
        <v>4126</v>
      </c>
      <c r="I11" s="165">
        <v>5792</v>
      </c>
      <c r="J11" s="477">
        <v>221165</v>
      </c>
      <c r="K11" s="649">
        <v>221165</v>
      </c>
      <c r="L11" s="165"/>
      <c r="M11" s="165"/>
    </row>
    <row r="12" spans="1:13" s="60" customFormat="1" ht="14.25" customHeight="1">
      <c r="A12" s="359" t="s">
        <v>20</v>
      </c>
      <c r="B12" s="142" t="s">
        <v>21</v>
      </c>
      <c r="C12" s="477">
        <v>29095</v>
      </c>
      <c r="D12" s="165">
        <v>29095</v>
      </c>
      <c r="E12" s="165"/>
      <c r="F12" s="165"/>
      <c r="G12" s="477">
        <v>29095</v>
      </c>
      <c r="H12" s="165"/>
      <c r="I12" s="165"/>
      <c r="J12" s="477">
        <v>29095</v>
      </c>
      <c r="K12" s="649">
        <v>29095</v>
      </c>
      <c r="L12" s="165"/>
      <c r="M12" s="165"/>
    </row>
    <row r="13" spans="1:13" s="60" customFormat="1" ht="14.25" customHeight="1" thickBot="1">
      <c r="A13" s="359" t="s">
        <v>22</v>
      </c>
      <c r="B13" s="142" t="s">
        <v>394</v>
      </c>
      <c r="C13" s="477"/>
      <c r="D13" s="165"/>
      <c r="E13" s="165"/>
      <c r="F13" s="165"/>
      <c r="G13" s="477">
        <v>27424</v>
      </c>
      <c r="H13" s="165">
        <v>18815</v>
      </c>
      <c r="I13" s="165"/>
      <c r="J13" s="477">
        <v>46239</v>
      </c>
      <c r="K13" s="649">
        <v>46239</v>
      </c>
      <c r="L13" s="165"/>
      <c r="M13" s="165"/>
    </row>
    <row r="14" spans="1:13" s="57" customFormat="1" ht="14.25" customHeight="1" thickBot="1">
      <c r="A14" s="360" t="s">
        <v>24</v>
      </c>
      <c r="B14" s="114" t="s">
        <v>25</v>
      </c>
      <c r="C14" s="478">
        <f>+C9+C10+C11+C12+C13</f>
        <v>505664</v>
      </c>
      <c r="D14" s="170">
        <f>+D9+D10+D11+D12+D13</f>
        <v>505664</v>
      </c>
      <c r="E14" s="170">
        <f>+E9+E10+E11+E12+E13</f>
        <v>0</v>
      </c>
      <c r="F14" s="170">
        <f>+F9+F10+F11+F12+F13</f>
        <v>0</v>
      </c>
      <c r="G14" s="478">
        <f>+G9+G10+G11+G12+G13</f>
        <v>549713</v>
      </c>
      <c r="H14" s="170">
        <f aca="true" t="shared" si="0" ref="H14:M14">+H9+H10+H11+H12+H13</f>
        <v>22941</v>
      </c>
      <c r="I14" s="170">
        <f t="shared" si="0"/>
        <v>5792</v>
      </c>
      <c r="J14" s="478">
        <f>+J9+J10+J11+J12+J13</f>
        <v>566862</v>
      </c>
      <c r="K14" s="602">
        <f>+K9+K10+K11+K12+K13</f>
        <v>566862</v>
      </c>
      <c r="L14" s="170">
        <f t="shared" si="0"/>
        <v>0</v>
      </c>
      <c r="M14" s="170">
        <f t="shared" si="0"/>
        <v>0</v>
      </c>
    </row>
    <row r="15" spans="1:13" ht="14.25" customHeight="1" thickBot="1">
      <c r="A15" s="113"/>
      <c r="B15" s="144" t="s">
        <v>395</v>
      </c>
      <c r="C15" s="546"/>
      <c r="D15" s="375"/>
      <c r="E15" s="375"/>
      <c r="F15" s="375"/>
      <c r="G15" s="546"/>
      <c r="H15" s="375"/>
      <c r="I15" s="375"/>
      <c r="J15" s="546"/>
      <c r="K15" s="375"/>
      <c r="L15" s="375"/>
      <c r="M15" s="375"/>
    </row>
    <row r="16" spans="1:13" s="59" customFormat="1" ht="14.25" customHeight="1">
      <c r="A16" s="358" t="s">
        <v>27</v>
      </c>
      <c r="B16" s="141" t="s">
        <v>28</v>
      </c>
      <c r="C16" s="480"/>
      <c r="D16" s="163"/>
      <c r="E16" s="163"/>
      <c r="F16" s="163"/>
      <c r="G16" s="480"/>
      <c r="H16" s="163"/>
      <c r="I16" s="163"/>
      <c r="J16" s="480"/>
      <c r="K16" s="163"/>
      <c r="L16" s="163"/>
      <c r="M16" s="163"/>
    </row>
    <row r="17" spans="1:13" s="59" customFormat="1" ht="14.25" customHeight="1">
      <c r="A17" s="359" t="s">
        <v>29</v>
      </c>
      <c r="B17" s="142" t="s">
        <v>30</v>
      </c>
      <c r="C17" s="477"/>
      <c r="D17" s="165"/>
      <c r="E17" s="165"/>
      <c r="F17" s="165"/>
      <c r="G17" s="477"/>
      <c r="H17" s="165"/>
      <c r="I17" s="165"/>
      <c r="J17" s="477"/>
      <c r="K17" s="165"/>
      <c r="L17" s="165"/>
      <c r="M17" s="165"/>
    </row>
    <row r="18" spans="1:13" s="59" customFormat="1" ht="14.25" customHeight="1">
      <c r="A18" s="359" t="s">
        <v>31</v>
      </c>
      <c r="B18" s="142" t="s">
        <v>32</v>
      </c>
      <c r="C18" s="477"/>
      <c r="D18" s="165"/>
      <c r="E18" s="165"/>
      <c r="F18" s="165"/>
      <c r="G18" s="477"/>
      <c r="H18" s="165"/>
      <c r="I18" s="165"/>
      <c r="J18" s="477"/>
      <c r="K18" s="165"/>
      <c r="L18" s="165"/>
      <c r="M18" s="165"/>
    </row>
    <row r="19" spans="1:13" s="59" customFormat="1" ht="14.25" customHeight="1">
      <c r="A19" s="359" t="s">
        <v>33</v>
      </c>
      <c r="B19" s="142" t="s">
        <v>34</v>
      </c>
      <c r="C19" s="477"/>
      <c r="D19" s="165"/>
      <c r="E19" s="165"/>
      <c r="F19" s="165"/>
      <c r="G19" s="477"/>
      <c r="H19" s="165"/>
      <c r="I19" s="165"/>
      <c r="J19" s="477"/>
      <c r="K19" s="165"/>
      <c r="L19" s="165"/>
      <c r="M19" s="165"/>
    </row>
    <row r="20" spans="1:13" s="59" customFormat="1" ht="14.25" customHeight="1">
      <c r="A20" s="359" t="s">
        <v>35</v>
      </c>
      <c r="B20" s="142" t="s">
        <v>36</v>
      </c>
      <c r="C20" s="477">
        <v>146203</v>
      </c>
      <c r="D20" s="165">
        <v>25711</v>
      </c>
      <c r="E20" s="165">
        <v>120492</v>
      </c>
      <c r="F20" s="165"/>
      <c r="G20" s="477">
        <v>162684</v>
      </c>
      <c r="H20" s="165"/>
      <c r="I20" s="165">
        <v>25370</v>
      </c>
      <c r="J20" s="477">
        <v>137314</v>
      </c>
      <c r="K20" s="165">
        <v>23892</v>
      </c>
      <c r="L20" s="165">
        <v>113422</v>
      </c>
      <c r="M20" s="165"/>
    </row>
    <row r="21" spans="1:13" s="60" customFormat="1" ht="14.25" customHeight="1" thickBot="1">
      <c r="A21" s="361" t="s">
        <v>37</v>
      </c>
      <c r="B21" s="146" t="s">
        <v>38</v>
      </c>
      <c r="C21" s="476"/>
      <c r="D21" s="169"/>
      <c r="E21" s="169"/>
      <c r="F21" s="169"/>
      <c r="G21" s="476"/>
      <c r="H21" s="169"/>
      <c r="I21" s="169"/>
      <c r="J21" s="476"/>
      <c r="K21" s="169"/>
      <c r="L21" s="169"/>
      <c r="M21" s="169"/>
    </row>
    <row r="22" spans="1:13" s="59" customFormat="1" ht="14.25" customHeight="1" thickBot="1">
      <c r="A22" s="360" t="s">
        <v>39</v>
      </c>
      <c r="B22" s="144" t="s">
        <v>40</v>
      </c>
      <c r="C22" s="478">
        <f>+C16+C17+C18+C19+C20</f>
        <v>146203</v>
      </c>
      <c r="D22" s="170">
        <f>+D16+D17+D18+D19+D20</f>
        <v>25711</v>
      </c>
      <c r="E22" s="170">
        <f>+E16+E17+E18+E19+E20</f>
        <v>120492</v>
      </c>
      <c r="F22" s="172">
        <f>+F16+F17+F18+F19+F20</f>
        <v>0</v>
      </c>
      <c r="G22" s="487">
        <f>+G16+G17+G18+G19+G20</f>
        <v>162684</v>
      </c>
      <c r="H22" s="172">
        <f aca="true" t="shared" si="1" ref="H22:M22">+H16+H17+H18+H19+H20</f>
        <v>0</v>
      </c>
      <c r="I22" s="172">
        <f t="shared" si="1"/>
        <v>25370</v>
      </c>
      <c r="J22" s="487">
        <f t="shared" si="1"/>
        <v>137314</v>
      </c>
      <c r="K22" s="172">
        <f t="shared" si="1"/>
        <v>23892</v>
      </c>
      <c r="L22" s="172">
        <f t="shared" si="1"/>
        <v>113422</v>
      </c>
      <c r="M22" s="172">
        <f t="shared" si="1"/>
        <v>0</v>
      </c>
    </row>
    <row r="23" spans="1:13" ht="14.25" customHeight="1" thickBot="1">
      <c r="A23" s="113"/>
      <c r="B23" s="114" t="s">
        <v>41</v>
      </c>
      <c r="C23" s="546"/>
      <c r="D23" s="375"/>
      <c r="E23" s="375"/>
      <c r="F23" s="375"/>
      <c r="G23" s="546"/>
      <c r="H23" s="375"/>
      <c r="I23" s="375"/>
      <c r="J23" s="546"/>
      <c r="K23" s="375"/>
      <c r="L23" s="375"/>
      <c r="M23" s="375"/>
    </row>
    <row r="24" spans="1:13" s="60" customFormat="1" ht="14.25" customHeight="1">
      <c r="A24" s="358" t="s">
        <v>42</v>
      </c>
      <c r="B24" s="141" t="s">
        <v>43</v>
      </c>
      <c r="C24" s="480"/>
      <c r="D24" s="163"/>
      <c r="E24" s="163"/>
      <c r="F24" s="163"/>
      <c r="G24" s="480"/>
      <c r="H24" s="163"/>
      <c r="I24" s="163"/>
      <c r="J24" s="480"/>
      <c r="K24" s="163"/>
      <c r="L24" s="163"/>
      <c r="M24" s="163"/>
    </row>
    <row r="25" spans="1:13" s="59" customFormat="1" ht="14.25" customHeight="1">
      <c r="A25" s="359" t="s">
        <v>44</v>
      </c>
      <c r="B25" s="142" t="s">
        <v>45</v>
      </c>
      <c r="C25" s="477"/>
      <c r="D25" s="165"/>
      <c r="E25" s="165"/>
      <c r="F25" s="165"/>
      <c r="G25" s="477"/>
      <c r="H25" s="165"/>
      <c r="I25" s="165"/>
      <c r="J25" s="477"/>
      <c r="K25" s="165"/>
      <c r="L25" s="165"/>
      <c r="M25" s="165"/>
    </row>
    <row r="26" spans="1:13" s="60" customFormat="1" ht="14.25" customHeight="1">
      <c r="A26" s="359" t="s">
        <v>46</v>
      </c>
      <c r="B26" s="142" t="s">
        <v>47</v>
      </c>
      <c r="C26" s="477"/>
      <c r="D26" s="165"/>
      <c r="E26" s="165"/>
      <c r="F26" s="165"/>
      <c r="G26" s="477"/>
      <c r="H26" s="165"/>
      <c r="I26" s="165"/>
      <c r="J26" s="477"/>
      <c r="K26" s="165"/>
      <c r="L26" s="165"/>
      <c r="M26" s="165"/>
    </row>
    <row r="27" spans="1:13" s="60" customFormat="1" ht="14.25" customHeight="1">
      <c r="A27" s="359" t="s">
        <v>48</v>
      </c>
      <c r="B27" s="142" t="s">
        <v>49</v>
      </c>
      <c r="C27" s="477"/>
      <c r="D27" s="165"/>
      <c r="E27" s="165"/>
      <c r="F27" s="165"/>
      <c r="G27" s="477"/>
      <c r="H27" s="165"/>
      <c r="I27" s="165"/>
      <c r="J27" s="477"/>
      <c r="K27" s="165"/>
      <c r="L27" s="165"/>
      <c r="M27" s="165"/>
    </row>
    <row r="28" spans="1:13" s="60" customFormat="1" ht="14.25" customHeight="1">
      <c r="A28" s="359" t="s">
        <v>50</v>
      </c>
      <c r="B28" s="142" t="s">
        <v>51</v>
      </c>
      <c r="C28" s="477"/>
      <c r="D28" s="165"/>
      <c r="E28" s="165"/>
      <c r="F28" s="165"/>
      <c r="G28" s="477">
        <v>3689</v>
      </c>
      <c r="H28" s="165"/>
      <c r="I28" s="165"/>
      <c r="J28" s="477">
        <v>3689</v>
      </c>
      <c r="K28" s="165">
        <v>751</v>
      </c>
      <c r="L28" s="165">
        <v>2938</v>
      </c>
      <c r="M28" s="165"/>
    </row>
    <row r="29" spans="1:13" s="60" customFormat="1" ht="14.25" customHeight="1" thickBot="1">
      <c r="A29" s="361" t="s">
        <v>52</v>
      </c>
      <c r="B29" s="146" t="s">
        <v>53</v>
      </c>
      <c r="C29" s="476"/>
      <c r="D29" s="169"/>
      <c r="E29" s="169"/>
      <c r="F29" s="169"/>
      <c r="G29" s="476">
        <v>3689</v>
      </c>
      <c r="H29" s="169"/>
      <c r="I29" s="169"/>
      <c r="J29" s="476">
        <v>3689</v>
      </c>
      <c r="K29" s="169">
        <v>751</v>
      </c>
      <c r="L29" s="169">
        <v>2938</v>
      </c>
      <c r="M29" s="169"/>
    </row>
    <row r="30" spans="1:13" s="60" customFormat="1" ht="14.25" customHeight="1" thickBot="1">
      <c r="A30" s="360" t="s">
        <v>54</v>
      </c>
      <c r="B30" s="114" t="s">
        <v>55</v>
      </c>
      <c r="C30" s="478">
        <f>+C24+C25+C26+C27+C28</f>
        <v>0</v>
      </c>
      <c r="D30" s="170">
        <f>+D24+D25+D26+D27+D28</f>
        <v>0</v>
      </c>
      <c r="E30" s="170">
        <f>+E24+E25+E26+E27+E28</f>
        <v>0</v>
      </c>
      <c r="F30" s="172">
        <f>+F24+F25+F26+F27+F28</f>
        <v>0</v>
      </c>
      <c r="G30" s="487">
        <f>+G24+G25+G26+G27+G28</f>
        <v>3689</v>
      </c>
      <c r="H30" s="172">
        <f aca="true" t="shared" si="2" ref="H30:M30">+H24+H25+H26+H27+H28</f>
        <v>0</v>
      </c>
      <c r="I30" s="172">
        <f t="shared" si="2"/>
        <v>0</v>
      </c>
      <c r="J30" s="487">
        <f t="shared" si="2"/>
        <v>3689</v>
      </c>
      <c r="K30" s="172">
        <f>+K24+K25+K26+K27+K28</f>
        <v>751</v>
      </c>
      <c r="L30" s="172">
        <f t="shared" si="2"/>
        <v>2938</v>
      </c>
      <c r="M30" s="172">
        <f t="shared" si="2"/>
        <v>0</v>
      </c>
    </row>
    <row r="31" spans="1:13" ht="14.25" customHeight="1" thickBot="1">
      <c r="A31" s="113"/>
      <c r="B31" s="114" t="s">
        <v>56</v>
      </c>
      <c r="C31" s="546"/>
      <c r="D31" s="375"/>
      <c r="E31" s="375"/>
      <c r="F31" s="375"/>
      <c r="G31" s="546"/>
      <c r="H31" s="375"/>
      <c r="I31" s="375"/>
      <c r="J31" s="546"/>
      <c r="K31" s="375"/>
      <c r="L31" s="375"/>
      <c r="M31" s="375"/>
    </row>
    <row r="32" spans="1:13" s="60" customFormat="1" ht="14.25" customHeight="1">
      <c r="A32" s="358" t="s">
        <v>57</v>
      </c>
      <c r="B32" s="141" t="s">
        <v>396</v>
      </c>
      <c r="C32" s="547">
        <f>C33+C34+C35</f>
        <v>316000</v>
      </c>
      <c r="D32" s="377">
        <f>D33+D34+D35</f>
        <v>256267</v>
      </c>
      <c r="E32" s="377">
        <f>E33+E34+E35</f>
        <v>59733</v>
      </c>
      <c r="F32" s="377">
        <f>F33+F34+F35</f>
        <v>0</v>
      </c>
      <c r="G32" s="547">
        <v>332000</v>
      </c>
      <c r="H32" s="377">
        <v>20000</v>
      </c>
      <c r="I32" s="377"/>
      <c r="J32" s="547">
        <v>352000</v>
      </c>
      <c r="K32" s="377">
        <v>264080</v>
      </c>
      <c r="L32" s="377">
        <v>87920</v>
      </c>
      <c r="M32" s="377">
        <f>M33+M34+M35</f>
        <v>0</v>
      </c>
    </row>
    <row r="33" spans="1:13" s="60" customFormat="1" ht="14.25" customHeight="1">
      <c r="A33" s="359" t="s">
        <v>59</v>
      </c>
      <c r="B33" s="142" t="s">
        <v>60</v>
      </c>
      <c r="C33" s="477">
        <v>36000</v>
      </c>
      <c r="D33" s="165">
        <v>36000</v>
      </c>
      <c r="E33" s="165"/>
      <c r="F33" s="165"/>
      <c r="G33" s="477">
        <v>36000</v>
      </c>
      <c r="H33" s="165"/>
      <c r="I33" s="165"/>
      <c r="J33" s="477">
        <v>36000</v>
      </c>
      <c r="K33" s="165">
        <v>36000</v>
      </c>
      <c r="L33" s="165"/>
      <c r="M33" s="165"/>
    </row>
    <row r="34" spans="1:13" s="60" customFormat="1" ht="14.25" customHeight="1">
      <c r="A34" s="359" t="s">
        <v>61</v>
      </c>
      <c r="B34" s="142" t="s">
        <v>62</v>
      </c>
      <c r="C34" s="477"/>
      <c r="D34" s="165"/>
      <c r="E34" s="165"/>
      <c r="F34" s="165"/>
      <c r="G34" s="477"/>
      <c r="H34" s="165"/>
      <c r="I34" s="165"/>
      <c r="J34" s="477"/>
      <c r="K34" s="165"/>
      <c r="L34" s="165"/>
      <c r="M34" s="165"/>
    </row>
    <row r="35" spans="1:13" s="60" customFormat="1" ht="14.25" customHeight="1">
      <c r="A35" s="359" t="s">
        <v>63</v>
      </c>
      <c r="B35" s="142" t="s">
        <v>64</v>
      </c>
      <c r="C35" s="477">
        <v>280000</v>
      </c>
      <c r="D35" s="165">
        <v>220267</v>
      </c>
      <c r="E35" s="165">
        <v>59733</v>
      </c>
      <c r="F35" s="165"/>
      <c r="G35" s="477">
        <v>296000</v>
      </c>
      <c r="H35" s="165">
        <v>20000</v>
      </c>
      <c r="I35" s="165"/>
      <c r="J35" s="477">
        <v>316000</v>
      </c>
      <c r="K35" s="165">
        <v>228080</v>
      </c>
      <c r="L35" s="165">
        <v>87920</v>
      </c>
      <c r="M35" s="165"/>
    </row>
    <row r="36" spans="1:13" s="60" customFormat="1" ht="14.25" customHeight="1">
      <c r="A36" s="359" t="s">
        <v>65</v>
      </c>
      <c r="B36" s="142" t="s">
        <v>66</v>
      </c>
      <c r="C36" s="477">
        <v>27000</v>
      </c>
      <c r="D36" s="165">
        <v>27000</v>
      </c>
      <c r="E36" s="165"/>
      <c r="F36" s="165"/>
      <c r="G36" s="477">
        <v>27000</v>
      </c>
      <c r="H36" s="165"/>
      <c r="I36" s="165"/>
      <c r="J36" s="477">
        <v>27000</v>
      </c>
      <c r="K36" s="165">
        <v>27000</v>
      </c>
      <c r="L36" s="165"/>
      <c r="M36" s="165"/>
    </row>
    <row r="37" spans="1:13" s="60" customFormat="1" ht="14.25" customHeight="1">
      <c r="A37" s="359" t="s">
        <v>67</v>
      </c>
      <c r="B37" s="142" t="s">
        <v>68</v>
      </c>
      <c r="C37" s="477">
        <v>2500</v>
      </c>
      <c r="D37" s="165">
        <v>2500</v>
      </c>
      <c r="E37" s="165"/>
      <c r="F37" s="165"/>
      <c r="G37" s="477">
        <v>2500</v>
      </c>
      <c r="H37" s="165"/>
      <c r="I37" s="165"/>
      <c r="J37" s="477">
        <v>2500</v>
      </c>
      <c r="K37" s="165">
        <v>2500</v>
      </c>
      <c r="L37" s="165"/>
      <c r="M37" s="165"/>
    </row>
    <row r="38" spans="1:13" s="60" customFormat="1" ht="14.25" customHeight="1" thickBot="1">
      <c r="A38" s="361" t="s">
        <v>69</v>
      </c>
      <c r="B38" s="146" t="s">
        <v>70</v>
      </c>
      <c r="C38" s="476">
        <v>2100</v>
      </c>
      <c r="D38" s="169">
        <v>2100</v>
      </c>
      <c r="E38" s="169"/>
      <c r="F38" s="169"/>
      <c r="G38" s="476">
        <v>2100</v>
      </c>
      <c r="H38" s="169"/>
      <c r="I38" s="169"/>
      <c r="J38" s="476">
        <v>2100</v>
      </c>
      <c r="K38" s="169">
        <v>2100</v>
      </c>
      <c r="L38" s="169"/>
      <c r="M38" s="169"/>
    </row>
    <row r="39" spans="1:13" s="60" customFormat="1" ht="14.25" customHeight="1" thickBot="1">
      <c r="A39" s="360" t="s">
        <v>397</v>
      </c>
      <c r="B39" s="114" t="s">
        <v>72</v>
      </c>
      <c r="C39" s="478">
        <f>+C32+C36+C37+C38</f>
        <v>347600</v>
      </c>
      <c r="D39" s="170">
        <f>+D32+D36+D37+D38</f>
        <v>287867</v>
      </c>
      <c r="E39" s="170">
        <f>+E32+E36+E37+E38</f>
        <v>59733</v>
      </c>
      <c r="F39" s="170">
        <f>+F32+F36+F37+F38</f>
        <v>0</v>
      </c>
      <c r="G39" s="478">
        <f>+G32+G36+G37+G38</f>
        <v>363600</v>
      </c>
      <c r="H39" s="170">
        <f aca="true" t="shared" si="3" ref="H39:M39">+H32+H36+H37+H38</f>
        <v>20000</v>
      </c>
      <c r="I39" s="170">
        <f t="shared" si="3"/>
        <v>0</v>
      </c>
      <c r="J39" s="478">
        <f>+J32+J36+J37+J38</f>
        <v>383600</v>
      </c>
      <c r="K39" s="170">
        <f t="shared" si="3"/>
        <v>295680</v>
      </c>
      <c r="L39" s="170">
        <f t="shared" si="3"/>
        <v>87920</v>
      </c>
      <c r="M39" s="170">
        <f t="shared" si="3"/>
        <v>0</v>
      </c>
    </row>
    <row r="40" spans="1:13" ht="14.25" customHeight="1" thickBot="1">
      <c r="A40" s="113"/>
      <c r="B40" s="114" t="s">
        <v>73</v>
      </c>
      <c r="C40" s="546"/>
      <c r="D40" s="375"/>
      <c r="E40" s="375"/>
      <c r="F40" s="375"/>
      <c r="G40" s="546"/>
      <c r="H40" s="375"/>
      <c r="I40" s="375"/>
      <c r="J40" s="546"/>
      <c r="K40" s="375"/>
      <c r="L40" s="375"/>
      <c r="M40" s="375"/>
    </row>
    <row r="41" spans="1:13" s="60" customFormat="1" ht="14.25" customHeight="1">
      <c r="A41" s="358" t="s">
        <v>74</v>
      </c>
      <c r="B41" s="141" t="s">
        <v>75</v>
      </c>
      <c r="C41" s="480"/>
      <c r="D41" s="163"/>
      <c r="E41" s="163"/>
      <c r="F41" s="163"/>
      <c r="G41" s="480"/>
      <c r="H41" s="163"/>
      <c r="I41" s="163"/>
      <c r="J41" s="480"/>
      <c r="K41" s="163"/>
      <c r="L41" s="163"/>
      <c r="M41" s="163"/>
    </row>
    <row r="42" spans="1:13" s="60" customFormat="1" ht="14.25" customHeight="1">
      <c r="A42" s="359" t="s">
        <v>76</v>
      </c>
      <c r="B42" s="142" t="s">
        <v>77</v>
      </c>
      <c r="C42" s="477">
        <v>5984</v>
      </c>
      <c r="D42" s="165">
        <v>5984</v>
      </c>
      <c r="E42" s="165"/>
      <c r="F42" s="165"/>
      <c r="G42" s="477">
        <v>9984</v>
      </c>
      <c r="H42" s="165"/>
      <c r="I42" s="165"/>
      <c r="J42" s="477">
        <v>9984</v>
      </c>
      <c r="K42" s="165">
        <v>9984</v>
      </c>
      <c r="L42" s="165"/>
      <c r="M42" s="165"/>
    </row>
    <row r="43" spans="1:13" s="60" customFormat="1" ht="14.25" customHeight="1">
      <c r="A43" s="359" t="s">
        <v>78</v>
      </c>
      <c r="B43" s="142" t="s">
        <v>79</v>
      </c>
      <c r="C43" s="477">
        <v>9000</v>
      </c>
      <c r="D43" s="165">
        <v>9000</v>
      </c>
      <c r="E43" s="165"/>
      <c r="F43" s="165"/>
      <c r="G43" s="477">
        <v>13180</v>
      </c>
      <c r="H43" s="165"/>
      <c r="I43" s="165"/>
      <c r="J43" s="477">
        <v>13180</v>
      </c>
      <c r="K43" s="165">
        <v>13180</v>
      </c>
      <c r="L43" s="165"/>
      <c r="M43" s="165"/>
    </row>
    <row r="44" spans="1:13" s="60" customFormat="1" ht="14.25" customHeight="1">
      <c r="A44" s="359" t="s">
        <v>80</v>
      </c>
      <c r="B44" s="142" t="s">
        <v>81</v>
      </c>
      <c r="C44" s="477">
        <v>7000</v>
      </c>
      <c r="D44" s="165">
        <v>7000</v>
      </c>
      <c r="E44" s="165"/>
      <c r="F44" s="165"/>
      <c r="G44" s="477">
        <v>15241</v>
      </c>
      <c r="H44" s="165">
        <v>13918</v>
      </c>
      <c r="I44" s="165"/>
      <c r="J44" s="477">
        <v>29159</v>
      </c>
      <c r="K44" s="165">
        <v>15241</v>
      </c>
      <c r="L44" s="165">
        <v>13918</v>
      </c>
      <c r="M44" s="165"/>
    </row>
    <row r="45" spans="1:13" s="60" customFormat="1" ht="14.25" customHeight="1">
      <c r="A45" s="359" t="s">
        <v>82</v>
      </c>
      <c r="B45" s="142" t="s">
        <v>83</v>
      </c>
      <c r="C45" s="477"/>
      <c r="D45" s="165"/>
      <c r="E45" s="165"/>
      <c r="F45" s="165"/>
      <c r="G45" s="477">
        <v>11640</v>
      </c>
      <c r="H45" s="165"/>
      <c r="I45" s="165"/>
      <c r="J45" s="477">
        <v>11640</v>
      </c>
      <c r="K45" s="165">
        <v>11640</v>
      </c>
      <c r="L45" s="165"/>
      <c r="M45" s="165"/>
    </row>
    <row r="46" spans="1:13" s="60" customFormat="1" ht="14.25" customHeight="1">
      <c r="A46" s="359" t="s">
        <v>84</v>
      </c>
      <c r="B46" s="142" t="s">
        <v>85</v>
      </c>
      <c r="C46" s="477">
        <v>2000</v>
      </c>
      <c r="D46" s="165">
        <v>2000</v>
      </c>
      <c r="E46" s="165"/>
      <c r="F46" s="165"/>
      <c r="G46" s="477">
        <v>8291</v>
      </c>
      <c r="H46" s="165"/>
      <c r="I46" s="165"/>
      <c r="J46" s="477">
        <v>8291</v>
      </c>
      <c r="K46" s="165">
        <v>8291</v>
      </c>
      <c r="L46" s="165"/>
      <c r="M46" s="165"/>
    </row>
    <row r="47" spans="1:13" s="60" customFormat="1" ht="14.25" customHeight="1">
      <c r="A47" s="359" t="s">
        <v>86</v>
      </c>
      <c r="B47" s="142" t="s">
        <v>87</v>
      </c>
      <c r="C47" s="477"/>
      <c r="D47" s="165"/>
      <c r="E47" s="165"/>
      <c r="F47" s="165"/>
      <c r="G47" s="477">
        <v>2000</v>
      </c>
      <c r="H47" s="165"/>
      <c r="I47" s="165"/>
      <c r="J47" s="477">
        <v>2000</v>
      </c>
      <c r="K47" s="165">
        <v>2000</v>
      </c>
      <c r="L47" s="165"/>
      <c r="M47" s="165"/>
    </row>
    <row r="48" spans="1:13" s="60" customFormat="1" ht="14.25" customHeight="1">
      <c r="A48" s="359" t="s">
        <v>88</v>
      </c>
      <c r="B48" s="142" t="s">
        <v>89</v>
      </c>
      <c r="C48" s="477"/>
      <c r="D48" s="165"/>
      <c r="E48" s="165"/>
      <c r="F48" s="165"/>
      <c r="G48" s="477"/>
      <c r="H48" s="165"/>
      <c r="I48" s="165"/>
      <c r="J48" s="477"/>
      <c r="K48" s="165"/>
      <c r="L48" s="165"/>
      <c r="M48" s="165"/>
    </row>
    <row r="49" spans="1:13" s="60" customFormat="1" ht="14.25" customHeight="1">
      <c r="A49" s="359" t="s">
        <v>90</v>
      </c>
      <c r="B49" s="142" t="s">
        <v>91</v>
      </c>
      <c r="C49" s="477"/>
      <c r="D49" s="165"/>
      <c r="E49" s="165"/>
      <c r="F49" s="165"/>
      <c r="G49" s="477"/>
      <c r="H49" s="165"/>
      <c r="I49" s="165"/>
      <c r="J49" s="477"/>
      <c r="K49" s="165"/>
      <c r="L49" s="165"/>
      <c r="M49" s="165"/>
    </row>
    <row r="50" spans="1:13" s="60" customFormat="1" ht="14.25" customHeight="1">
      <c r="A50" s="361" t="s">
        <v>92</v>
      </c>
      <c r="B50" s="146" t="s">
        <v>93</v>
      </c>
      <c r="C50" s="476"/>
      <c r="D50" s="169"/>
      <c r="E50" s="169"/>
      <c r="F50" s="169"/>
      <c r="G50" s="476"/>
      <c r="H50" s="169"/>
      <c r="I50" s="169"/>
      <c r="J50" s="476"/>
      <c r="K50" s="169"/>
      <c r="L50" s="169"/>
      <c r="M50" s="169"/>
    </row>
    <row r="51" spans="1:13" s="60" customFormat="1" ht="14.25" customHeight="1" thickBot="1">
      <c r="A51" s="361" t="s">
        <v>94</v>
      </c>
      <c r="B51" s="146" t="s">
        <v>95</v>
      </c>
      <c r="C51" s="476">
        <v>4200</v>
      </c>
      <c r="D51" s="169">
        <v>2400</v>
      </c>
      <c r="E51" s="169">
        <v>1800</v>
      </c>
      <c r="F51" s="169"/>
      <c r="G51" s="476">
        <v>4200</v>
      </c>
      <c r="H51" s="169"/>
      <c r="I51" s="169"/>
      <c r="J51" s="476">
        <v>4200</v>
      </c>
      <c r="K51" s="169">
        <v>2400</v>
      </c>
      <c r="L51" s="169">
        <v>1800</v>
      </c>
      <c r="M51" s="169"/>
    </row>
    <row r="52" spans="1:13" s="60" customFormat="1" ht="14.25" customHeight="1" thickBot="1">
      <c r="A52" s="360" t="s">
        <v>96</v>
      </c>
      <c r="B52" s="362" t="s">
        <v>97</v>
      </c>
      <c r="C52" s="486">
        <f>SUM(C41:C51)</f>
        <v>28184</v>
      </c>
      <c r="D52" s="181">
        <f>SUM(D41:D51)</f>
        <v>26384</v>
      </c>
      <c r="E52" s="181">
        <f>SUM(E41:E51)</f>
        <v>1800</v>
      </c>
      <c r="F52" s="181">
        <f>SUM(F41:F51)</f>
        <v>0</v>
      </c>
      <c r="G52" s="486">
        <f>SUM(G41:G51)</f>
        <v>64536</v>
      </c>
      <c r="H52" s="181">
        <f aca="true" t="shared" si="4" ref="H52:M52">SUM(H41:H51)</f>
        <v>13918</v>
      </c>
      <c r="I52" s="181">
        <f t="shared" si="4"/>
        <v>0</v>
      </c>
      <c r="J52" s="486">
        <f>SUM(J41:J51)</f>
        <v>78454</v>
      </c>
      <c r="K52" s="181">
        <f t="shared" si="4"/>
        <v>62736</v>
      </c>
      <c r="L52" s="181">
        <f t="shared" si="4"/>
        <v>15718</v>
      </c>
      <c r="M52" s="181">
        <f t="shared" si="4"/>
        <v>0</v>
      </c>
    </row>
    <row r="53" spans="1:13" ht="14.25" customHeight="1" thickBot="1">
      <c r="A53" s="113"/>
      <c r="B53" s="114" t="s">
        <v>98</v>
      </c>
      <c r="C53" s="545"/>
      <c r="D53" s="376"/>
      <c r="E53" s="376"/>
      <c r="F53" s="376"/>
      <c r="G53" s="545"/>
      <c r="H53" s="376"/>
      <c r="I53" s="376"/>
      <c r="J53" s="545"/>
      <c r="K53" s="376"/>
      <c r="L53" s="376"/>
      <c r="M53" s="376"/>
    </row>
    <row r="54" spans="1:13" s="60" customFormat="1" ht="14.25" customHeight="1">
      <c r="A54" s="358" t="s">
        <v>99</v>
      </c>
      <c r="B54" s="141" t="s">
        <v>100</v>
      </c>
      <c r="C54" s="480"/>
      <c r="D54" s="163"/>
      <c r="E54" s="163"/>
      <c r="F54" s="163"/>
      <c r="G54" s="480"/>
      <c r="H54" s="163"/>
      <c r="I54" s="163"/>
      <c r="J54" s="480"/>
      <c r="K54" s="163"/>
      <c r="L54" s="163"/>
      <c r="M54" s="163"/>
    </row>
    <row r="55" spans="1:13" s="60" customFormat="1" ht="14.25" customHeight="1">
      <c r="A55" s="359" t="s">
        <v>101</v>
      </c>
      <c r="B55" s="142" t="s">
        <v>102</v>
      </c>
      <c r="C55" s="477">
        <v>61000</v>
      </c>
      <c r="D55" s="165"/>
      <c r="E55" s="165">
        <v>61000</v>
      </c>
      <c r="F55" s="165"/>
      <c r="G55" s="477">
        <v>61000</v>
      </c>
      <c r="H55" s="165"/>
      <c r="I55" s="165"/>
      <c r="J55" s="477">
        <v>61000</v>
      </c>
      <c r="K55" s="165"/>
      <c r="L55" s="165">
        <v>61000</v>
      </c>
      <c r="M55" s="165"/>
    </row>
    <row r="56" spans="1:13" s="60" customFormat="1" ht="14.25" customHeight="1">
      <c r="A56" s="359" t="s">
        <v>103</v>
      </c>
      <c r="B56" s="142" t="s">
        <v>104</v>
      </c>
      <c r="C56" s="477"/>
      <c r="D56" s="165"/>
      <c r="E56" s="165"/>
      <c r="F56" s="165"/>
      <c r="G56" s="477"/>
      <c r="H56" s="165"/>
      <c r="I56" s="165"/>
      <c r="J56" s="477"/>
      <c r="K56" s="165"/>
      <c r="L56" s="165"/>
      <c r="M56" s="165"/>
    </row>
    <row r="57" spans="1:13" s="60" customFormat="1" ht="14.25" customHeight="1">
      <c r="A57" s="359" t="s">
        <v>105</v>
      </c>
      <c r="B57" s="142" t="s">
        <v>106</v>
      </c>
      <c r="C57" s="477"/>
      <c r="D57" s="165"/>
      <c r="E57" s="165"/>
      <c r="F57" s="165"/>
      <c r="G57" s="477"/>
      <c r="H57" s="165"/>
      <c r="I57" s="165"/>
      <c r="J57" s="477"/>
      <c r="K57" s="165"/>
      <c r="L57" s="165"/>
      <c r="M57" s="165"/>
    </row>
    <row r="58" spans="1:13" s="60" customFormat="1" ht="14.25" customHeight="1" thickBot="1">
      <c r="A58" s="361" t="s">
        <v>107</v>
      </c>
      <c r="B58" s="146" t="s">
        <v>108</v>
      </c>
      <c r="C58" s="476"/>
      <c r="D58" s="169"/>
      <c r="E58" s="169"/>
      <c r="F58" s="169"/>
      <c r="G58" s="476"/>
      <c r="H58" s="169"/>
      <c r="I58" s="169"/>
      <c r="J58" s="476"/>
      <c r="K58" s="169"/>
      <c r="L58" s="169"/>
      <c r="M58" s="169"/>
    </row>
    <row r="59" spans="1:13" s="60" customFormat="1" ht="14.25" customHeight="1" thickBot="1">
      <c r="A59" s="360" t="s">
        <v>109</v>
      </c>
      <c r="B59" s="114" t="s">
        <v>110</v>
      </c>
      <c r="C59" s="478">
        <f>SUM(C54:C58)</f>
        <v>61000</v>
      </c>
      <c r="D59" s="170">
        <f>SUM(D54:D58)</f>
        <v>0</v>
      </c>
      <c r="E59" s="170">
        <f>SUM(E54:E58)</f>
        <v>61000</v>
      </c>
      <c r="F59" s="172">
        <f>SUM(F54:F58)</f>
        <v>0</v>
      </c>
      <c r="G59" s="487">
        <f>SUM(G54:G58)</f>
        <v>61000</v>
      </c>
      <c r="H59" s="172">
        <f aca="true" t="shared" si="5" ref="H59:M59">SUM(H54:H58)</f>
        <v>0</v>
      </c>
      <c r="I59" s="172">
        <f t="shared" si="5"/>
        <v>0</v>
      </c>
      <c r="J59" s="487">
        <f t="shared" si="5"/>
        <v>61000</v>
      </c>
      <c r="K59" s="172">
        <f t="shared" si="5"/>
        <v>0</v>
      </c>
      <c r="L59" s="172">
        <f t="shared" si="5"/>
        <v>61000</v>
      </c>
      <c r="M59" s="172">
        <f t="shared" si="5"/>
        <v>0</v>
      </c>
    </row>
    <row r="60" spans="1:13" ht="14.25" customHeight="1" thickBot="1">
      <c r="A60" s="113"/>
      <c r="B60" s="114" t="s">
        <v>111</v>
      </c>
      <c r="C60" s="546"/>
      <c r="D60" s="375"/>
      <c r="E60" s="375"/>
      <c r="F60" s="375"/>
      <c r="G60" s="546"/>
      <c r="H60" s="375"/>
      <c r="I60" s="375"/>
      <c r="J60" s="546"/>
      <c r="K60" s="375"/>
      <c r="L60" s="375"/>
      <c r="M60" s="375"/>
    </row>
    <row r="61" spans="1:13" s="60" customFormat="1" ht="14.25" customHeight="1">
      <c r="A61" s="358" t="s">
        <v>112</v>
      </c>
      <c r="B61" s="141" t="s">
        <v>113</v>
      </c>
      <c r="C61" s="480"/>
      <c r="D61" s="163"/>
      <c r="E61" s="163"/>
      <c r="F61" s="163"/>
      <c r="G61" s="480"/>
      <c r="H61" s="163"/>
      <c r="I61" s="163"/>
      <c r="J61" s="480"/>
      <c r="K61" s="163"/>
      <c r="L61" s="163"/>
      <c r="M61" s="163"/>
    </row>
    <row r="62" spans="1:13" s="60" customFormat="1" ht="14.25" customHeight="1">
      <c r="A62" s="359" t="s">
        <v>114</v>
      </c>
      <c r="B62" s="142" t="s">
        <v>115</v>
      </c>
      <c r="C62" s="477">
        <v>7500</v>
      </c>
      <c r="D62" s="165"/>
      <c r="E62" s="165">
        <v>7500</v>
      </c>
      <c r="F62" s="165"/>
      <c r="G62" s="477">
        <v>7500</v>
      </c>
      <c r="H62" s="165"/>
      <c r="I62" s="165"/>
      <c r="J62" s="477">
        <v>7500</v>
      </c>
      <c r="K62" s="165"/>
      <c r="L62" s="165">
        <v>7500</v>
      </c>
      <c r="M62" s="165"/>
    </row>
    <row r="63" spans="1:13" s="60" customFormat="1" ht="14.25" customHeight="1">
      <c r="A63" s="359" t="s">
        <v>116</v>
      </c>
      <c r="B63" s="142" t="s">
        <v>117</v>
      </c>
      <c r="C63" s="477"/>
      <c r="D63" s="165"/>
      <c r="E63" s="165"/>
      <c r="F63" s="165"/>
      <c r="G63" s="477"/>
      <c r="H63" s="165"/>
      <c r="I63" s="165"/>
      <c r="J63" s="477"/>
      <c r="K63" s="165"/>
      <c r="L63" s="165"/>
      <c r="M63" s="165"/>
    </row>
    <row r="64" spans="1:13" s="60" customFormat="1" ht="14.25" customHeight="1" thickBot="1">
      <c r="A64" s="361" t="s">
        <v>118</v>
      </c>
      <c r="B64" s="146" t="s">
        <v>119</v>
      </c>
      <c r="C64" s="476"/>
      <c r="D64" s="169"/>
      <c r="E64" s="169"/>
      <c r="F64" s="169"/>
      <c r="G64" s="476"/>
      <c r="H64" s="169"/>
      <c r="I64" s="169"/>
      <c r="J64" s="476"/>
      <c r="K64" s="169"/>
      <c r="L64" s="169"/>
      <c r="M64" s="169"/>
    </row>
    <row r="65" spans="1:13" s="60" customFormat="1" ht="14.25" customHeight="1" thickBot="1">
      <c r="A65" s="360" t="s">
        <v>398</v>
      </c>
      <c r="B65" s="114" t="s">
        <v>399</v>
      </c>
      <c r="C65" s="478">
        <f>SUM(C61:C63)</f>
        <v>7500</v>
      </c>
      <c r="D65" s="170">
        <f>SUM(D61:D63)</f>
        <v>0</v>
      </c>
      <c r="E65" s="170">
        <f>SUM(E61:E63)</f>
        <v>7500</v>
      </c>
      <c r="F65" s="172">
        <f>SUM(F61:F63)</f>
        <v>0</v>
      </c>
      <c r="G65" s="487">
        <f>SUM(G61:G63)</f>
        <v>7500</v>
      </c>
      <c r="H65" s="172">
        <f aca="true" t="shared" si="6" ref="H65:M65">SUM(H61:H63)</f>
        <v>0</v>
      </c>
      <c r="I65" s="172">
        <f t="shared" si="6"/>
        <v>0</v>
      </c>
      <c r="J65" s="487">
        <f t="shared" si="6"/>
        <v>7500</v>
      </c>
      <c r="K65" s="172">
        <f t="shared" si="6"/>
        <v>0</v>
      </c>
      <c r="L65" s="172">
        <f t="shared" si="6"/>
        <v>7500</v>
      </c>
      <c r="M65" s="172">
        <f t="shared" si="6"/>
        <v>0</v>
      </c>
    </row>
    <row r="66" spans="1:13" ht="14.25" customHeight="1" thickBot="1">
      <c r="A66" s="113"/>
      <c r="B66" s="144" t="s">
        <v>122</v>
      </c>
      <c r="C66" s="546"/>
      <c r="D66" s="375"/>
      <c r="E66" s="375"/>
      <c r="F66" s="375"/>
      <c r="G66" s="546"/>
      <c r="H66" s="375"/>
      <c r="I66" s="375"/>
      <c r="J66" s="546"/>
      <c r="K66" s="375"/>
      <c r="L66" s="375"/>
      <c r="M66" s="375"/>
    </row>
    <row r="67" spans="1:13" s="60" customFormat="1" ht="14.25" customHeight="1">
      <c r="A67" s="358" t="s">
        <v>123</v>
      </c>
      <c r="B67" s="141" t="s">
        <v>124</v>
      </c>
      <c r="C67" s="477"/>
      <c r="D67" s="165"/>
      <c r="E67" s="165"/>
      <c r="F67" s="165"/>
      <c r="G67" s="477"/>
      <c r="H67" s="165"/>
      <c r="I67" s="165"/>
      <c r="J67" s="477"/>
      <c r="K67" s="165"/>
      <c r="L67" s="165"/>
      <c r="M67" s="165"/>
    </row>
    <row r="68" spans="1:13" s="60" customFormat="1" ht="14.25" customHeight="1">
      <c r="A68" s="359" t="s">
        <v>125</v>
      </c>
      <c r="B68" s="142" t="s">
        <v>126</v>
      </c>
      <c r="C68" s="477">
        <v>800</v>
      </c>
      <c r="D68" s="165"/>
      <c r="E68" s="165">
        <v>800</v>
      </c>
      <c r="F68" s="165"/>
      <c r="G68" s="477">
        <v>800</v>
      </c>
      <c r="H68" s="165"/>
      <c r="I68" s="165"/>
      <c r="J68" s="477">
        <v>800</v>
      </c>
      <c r="K68" s="165"/>
      <c r="L68" s="165">
        <v>800</v>
      </c>
      <c r="M68" s="165"/>
    </row>
    <row r="69" spans="1:13" s="60" customFormat="1" ht="14.25" customHeight="1">
      <c r="A69" s="359" t="s">
        <v>127</v>
      </c>
      <c r="B69" s="142" t="s">
        <v>128</v>
      </c>
      <c r="C69" s="477"/>
      <c r="D69" s="165"/>
      <c r="E69" s="165"/>
      <c r="F69" s="165"/>
      <c r="G69" s="477">
        <v>1500</v>
      </c>
      <c r="H69" s="165"/>
      <c r="I69" s="165"/>
      <c r="J69" s="477">
        <v>1500</v>
      </c>
      <c r="K69" s="165">
        <v>1500</v>
      </c>
      <c r="L69" s="165"/>
      <c r="M69" s="165"/>
    </row>
    <row r="70" spans="1:13" s="60" customFormat="1" ht="14.25" customHeight="1" thickBot="1">
      <c r="A70" s="361" t="s">
        <v>129</v>
      </c>
      <c r="B70" s="146" t="s">
        <v>130</v>
      </c>
      <c r="C70" s="477"/>
      <c r="D70" s="165"/>
      <c r="E70" s="165"/>
      <c r="F70" s="165"/>
      <c r="G70" s="477"/>
      <c r="H70" s="165"/>
      <c r="I70" s="165"/>
      <c r="J70" s="477"/>
      <c r="K70" s="165"/>
      <c r="L70" s="165"/>
      <c r="M70" s="165"/>
    </row>
    <row r="71" spans="1:13" s="60" customFormat="1" ht="14.25" customHeight="1" thickBot="1">
      <c r="A71" s="360" t="s">
        <v>131</v>
      </c>
      <c r="B71" s="144" t="s">
        <v>400</v>
      </c>
      <c r="C71" s="478">
        <f>SUM(C67:C69)</f>
        <v>800</v>
      </c>
      <c r="D71" s="170">
        <f>SUM(D67:D69)</f>
        <v>0</v>
      </c>
      <c r="E71" s="170">
        <f>SUM(E67:E69)</f>
        <v>800</v>
      </c>
      <c r="F71" s="170">
        <f>SUM(F67:F69)</f>
        <v>0</v>
      </c>
      <c r="G71" s="478">
        <f>SUM(G67:G69)</f>
        <v>2300</v>
      </c>
      <c r="H71" s="170">
        <f aca="true" t="shared" si="7" ref="H71:M71">SUM(H67:H69)</f>
        <v>0</v>
      </c>
      <c r="I71" s="170">
        <f t="shared" si="7"/>
        <v>0</v>
      </c>
      <c r="J71" s="478">
        <f t="shared" si="7"/>
        <v>2300</v>
      </c>
      <c r="K71" s="170">
        <f t="shared" si="7"/>
        <v>1500</v>
      </c>
      <c r="L71" s="170">
        <f t="shared" si="7"/>
        <v>800</v>
      </c>
      <c r="M71" s="170">
        <f t="shared" si="7"/>
        <v>0</v>
      </c>
    </row>
    <row r="72" spans="1:13" s="60" customFormat="1" ht="14.25" customHeight="1">
      <c r="A72" s="437" t="s">
        <v>278</v>
      </c>
      <c r="B72" s="394" t="s">
        <v>134</v>
      </c>
      <c r="C72" s="483">
        <f>+C14+C22+C30+C39+C52+C59+C65+C71</f>
        <v>1096951</v>
      </c>
      <c r="D72" s="395">
        <f>+D14+D22+D30+D39+D52+D59+D65+D71</f>
        <v>845626</v>
      </c>
      <c r="E72" s="395">
        <f>+E14+E22+E30+E39+E52+E59+E65+E71</f>
        <v>251325</v>
      </c>
      <c r="F72" s="395">
        <f>+F14+F22+F30+F39+F52+F59+F65+F71</f>
        <v>0</v>
      </c>
      <c r="G72" s="483">
        <f>+G14+G22+G30+G39+G52+G59+G65+G71</f>
        <v>1215022</v>
      </c>
      <c r="H72" s="395">
        <f aca="true" t="shared" si="8" ref="H72:M72">+H14+H22+H30+H39+H52+H59+H65+H71</f>
        <v>56859</v>
      </c>
      <c r="I72" s="395">
        <f t="shared" si="8"/>
        <v>31162</v>
      </c>
      <c r="J72" s="483">
        <f t="shared" si="8"/>
        <v>1240719</v>
      </c>
      <c r="K72" s="395">
        <f t="shared" si="8"/>
        <v>951421</v>
      </c>
      <c r="L72" s="395">
        <f t="shared" si="8"/>
        <v>289298</v>
      </c>
      <c r="M72" s="395">
        <f t="shared" si="8"/>
        <v>0</v>
      </c>
    </row>
    <row r="73" spans="1:13" ht="14.25" customHeight="1" thickBot="1">
      <c r="A73" s="104"/>
      <c r="B73" s="147" t="s">
        <v>401</v>
      </c>
      <c r="C73" s="545"/>
      <c r="D73" s="376"/>
      <c r="E73" s="376"/>
      <c r="F73" s="376"/>
      <c r="G73" s="545"/>
      <c r="H73" s="376"/>
      <c r="I73" s="376"/>
      <c r="J73" s="545"/>
      <c r="K73" s="376"/>
      <c r="L73" s="376"/>
      <c r="M73" s="376"/>
    </row>
    <row r="74" spans="1:13" s="60" customFormat="1" ht="14.25" customHeight="1">
      <c r="A74" s="358" t="s">
        <v>136</v>
      </c>
      <c r="B74" s="141" t="s">
        <v>137</v>
      </c>
      <c r="C74" s="477"/>
      <c r="D74" s="165"/>
      <c r="E74" s="165"/>
      <c r="F74" s="165"/>
      <c r="G74" s="477"/>
      <c r="H74" s="165"/>
      <c r="I74" s="165"/>
      <c r="J74" s="477"/>
      <c r="K74" s="165"/>
      <c r="L74" s="165"/>
      <c r="M74" s="165"/>
    </row>
    <row r="75" spans="1:13" s="60" customFormat="1" ht="14.25" customHeight="1">
      <c r="A75" s="359" t="s">
        <v>138</v>
      </c>
      <c r="B75" s="142" t="s">
        <v>139</v>
      </c>
      <c r="C75" s="477">
        <v>90000</v>
      </c>
      <c r="D75" s="165">
        <v>90000</v>
      </c>
      <c r="E75" s="165"/>
      <c r="F75" s="165"/>
      <c r="G75" s="477">
        <v>90000</v>
      </c>
      <c r="H75" s="165"/>
      <c r="I75" s="165"/>
      <c r="J75" s="477">
        <v>90000</v>
      </c>
      <c r="K75" s="165">
        <v>90000</v>
      </c>
      <c r="L75" s="165"/>
      <c r="M75" s="165"/>
    </row>
    <row r="76" spans="1:13" s="60" customFormat="1" ht="14.25" customHeight="1" thickBot="1">
      <c r="A76" s="361" t="s">
        <v>140</v>
      </c>
      <c r="B76" s="363" t="s">
        <v>402</v>
      </c>
      <c r="C76" s="477"/>
      <c r="D76" s="165"/>
      <c r="E76" s="165"/>
      <c r="F76" s="165"/>
      <c r="G76" s="477"/>
      <c r="H76" s="165"/>
      <c r="I76" s="165"/>
      <c r="J76" s="477"/>
      <c r="K76" s="165"/>
      <c r="L76" s="165"/>
      <c r="M76" s="165"/>
    </row>
    <row r="77" spans="1:13" s="60" customFormat="1" ht="14.25" customHeight="1" thickBot="1">
      <c r="A77" s="116" t="s">
        <v>403</v>
      </c>
      <c r="B77" s="144" t="s">
        <v>143</v>
      </c>
      <c r="C77" s="478">
        <f>SUM(C74:C76)</f>
        <v>90000</v>
      </c>
      <c r="D77" s="170">
        <f>SUM(D74:D76)</f>
        <v>90000</v>
      </c>
      <c r="E77" s="170">
        <f>SUM(E74:E76)</f>
        <v>0</v>
      </c>
      <c r="F77" s="172">
        <f>SUM(F74:F76)</f>
        <v>0</v>
      </c>
      <c r="G77" s="487">
        <f>SUM(G74:G76)</f>
        <v>90000</v>
      </c>
      <c r="H77" s="172">
        <f aca="true" t="shared" si="9" ref="H77:M77">SUM(H74:H76)</f>
        <v>0</v>
      </c>
      <c r="I77" s="172">
        <f t="shared" si="9"/>
        <v>0</v>
      </c>
      <c r="J77" s="487">
        <f t="shared" si="9"/>
        <v>90000</v>
      </c>
      <c r="K77" s="172">
        <f t="shared" si="9"/>
        <v>90000</v>
      </c>
      <c r="L77" s="172">
        <f t="shared" si="9"/>
        <v>0</v>
      </c>
      <c r="M77" s="172">
        <f t="shared" si="9"/>
        <v>0</v>
      </c>
    </row>
    <row r="78" spans="1:13" ht="14.25" customHeight="1" thickBot="1">
      <c r="A78" s="113"/>
      <c r="B78" s="144" t="s">
        <v>144</v>
      </c>
      <c r="C78" s="546"/>
      <c r="D78" s="375"/>
      <c r="E78" s="375"/>
      <c r="F78" s="375"/>
      <c r="G78" s="546"/>
      <c r="H78" s="375"/>
      <c r="I78" s="375"/>
      <c r="J78" s="546"/>
      <c r="K78" s="375"/>
      <c r="L78" s="375"/>
      <c r="M78" s="375"/>
    </row>
    <row r="79" spans="1:13" s="60" customFormat="1" ht="14.25" customHeight="1">
      <c r="A79" s="358" t="s">
        <v>145</v>
      </c>
      <c r="B79" s="141" t="s">
        <v>146</v>
      </c>
      <c r="C79" s="477"/>
      <c r="D79" s="165"/>
      <c r="E79" s="165"/>
      <c r="F79" s="165"/>
      <c r="G79" s="477"/>
      <c r="H79" s="165"/>
      <c r="I79" s="165"/>
      <c r="J79" s="477"/>
      <c r="K79" s="165"/>
      <c r="L79" s="165"/>
      <c r="M79" s="165"/>
    </row>
    <row r="80" spans="1:13" s="60" customFormat="1" ht="14.25" customHeight="1">
      <c r="A80" s="359" t="s">
        <v>147</v>
      </c>
      <c r="B80" s="142" t="s">
        <v>148</v>
      </c>
      <c r="C80" s="477"/>
      <c r="D80" s="165"/>
      <c r="E80" s="165"/>
      <c r="F80" s="165"/>
      <c r="G80" s="477"/>
      <c r="H80" s="165"/>
      <c r="I80" s="165"/>
      <c r="J80" s="477"/>
      <c r="K80" s="165"/>
      <c r="L80" s="165"/>
      <c r="M80" s="165"/>
    </row>
    <row r="81" spans="1:13" s="60" customFormat="1" ht="14.25" customHeight="1">
      <c r="A81" s="359" t="s">
        <v>149</v>
      </c>
      <c r="B81" s="142" t="s">
        <v>150</v>
      </c>
      <c r="C81" s="477"/>
      <c r="D81" s="165"/>
      <c r="E81" s="165"/>
      <c r="F81" s="165"/>
      <c r="G81" s="477"/>
      <c r="H81" s="165"/>
      <c r="I81" s="165"/>
      <c r="J81" s="477"/>
      <c r="K81" s="165"/>
      <c r="L81" s="165"/>
      <c r="M81" s="165"/>
    </row>
    <row r="82" spans="1:13" s="60" customFormat="1" ht="14.25" customHeight="1" thickBot="1">
      <c r="A82" s="361" t="s">
        <v>151</v>
      </c>
      <c r="B82" s="146" t="s">
        <v>152</v>
      </c>
      <c r="C82" s="477"/>
      <c r="D82" s="165"/>
      <c r="E82" s="165"/>
      <c r="F82" s="165"/>
      <c r="G82" s="477"/>
      <c r="H82" s="165"/>
      <c r="I82" s="165"/>
      <c r="J82" s="477"/>
      <c r="K82" s="165"/>
      <c r="L82" s="165"/>
      <c r="M82" s="165"/>
    </row>
    <row r="83" spans="1:13" s="60" customFormat="1" ht="14.25" customHeight="1" thickBot="1">
      <c r="A83" s="364" t="s">
        <v>153</v>
      </c>
      <c r="B83" s="144" t="s">
        <v>154</v>
      </c>
      <c r="C83" s="478">
        <f>SUM(C79:C82)</f>
        <v>0</v>
      </c>
      <c r="D83" s="170">
        <f>SUM(D79:D82)</f>
        <v>0</v>
      </c>
      <c r="E83" s="170">
        <f>SUM(E79:E82)</f>
        <v>0</v>
      </c>
      <c r="F83" s="172">
        <f>SUM(F79:F82)</f>
        <v>0</v>
      </c>
      <c r="G83" s="487">
        <f>SUM(G79:G82)</f>
        <v>0</v>
      </c>
      <c r="H83" s="172">
        <f aca="true" t="shared" si="10" ref="H83:M83">SUM(H79:H82)</f>
        <v>0</v>
      </c>
      <c r="I83" s="172">
        <f t="shared" si="10"/>
        <v>0</v>
      </c>
      <c r="J83" s="487">
        <f t="shared" si="10"/>
        <v>0</v>
      </c>
      <c r="K83" s="172">
        <f t="shared" si="10"/>
        <v>0</v>
      </c>
      <c r="L83" s="172">
        <f t="shared" si="10"/>
        <v>0</v>
      </c>
      <c r="M83" s="172">
        <f t="shared" si="10"/>
        <v>0</v>
      </c>
    </row>
    <row r="84" spans="1:13" ht="14.25" customHeight="1" thickBot="1">
      <c r="A84" s="113"/>
      <c r="B84" s="144" t="s">
        <v>155</v>
      </c>
      <c r="C84" s="546"/>
      <c r="D84" s="375"/>
      <c r="E84" s="375"/>
      <c r="F84" s="375"/>
      <c r="G84" s="546"/>
      <c r="H84" s="375"/>
      <c r="I84" s="375"/>
      <c r="J84" s="546"/>
      <c r="K84" s="375"/>
      <c r="L84" s="375"/>
      <c r="M84" s="375"/>
    </row>
    <row r="85" spans="1:13" s="60" customFormat="1" ht="14.25" customHeight="1">
      <c r="A85" s="358" t="s">
        <v>156</v>
      </c>
      <c r="B85" s="141" t="s">
        <v>157</v>
      </c>
      <c r="C85" s="477">
        <v>25000</v>
      </c>
      <c r="D85" s="165"/>
      <c r="E85" s="165">
        <v>25000</v>
      </c>
      <c r="F85" s="165"/>
      <c r="G85" s="477">
        <v>15888</v>
      </c>
      <c r="H85" s="165"/>
      <c r="I85" s="165"/>
      <c r="J85" s="477">
        <v>15888</v>
      </c>
      <c r="K85" s="165"/>
      <c r="L85" s="165">
        <v>15888</v>
      </c>
      <c r="M85" s="165"/>
    </row>
    <row r="86" spans="1:13" s="60" customFormat="1" ht="14.25" customHeight="1" thickBot="1">
      <c r="A86" s="361" t="s">
        <v>158</v>
      </c>
      <c r="B86" s="146" t="s">
        <v>159</v>
      </c>
      <c r="C86" s="477"/>
      <c r="D86" s="165"/>
      <c r="E86" s="165"/>
      <c r="F86" s="165"/>
      <c r="G86" s="477"/>
      <c r="H86" s="165"/>
      <c r="I86" s="165"/>
      <c r="J86" s="477"/>
      <c r="K86" s="165"/>
      <c r="L86" s="165"/>
      <c r="M86" s="165"/>
    </row>
    <row r="87" spans="1:13" s="60" customFormat="1" ht="14.25" customHeight="1" thickBot="1">
      <c r="A87" s="364" t="s">
        <v>160</v>
      </c>
      <c r="B87" s="144" t="s">
        <v>161</v>
      </c>
      <c r="C87" s="478">
        <f>SUM(C85:C86)</f>
        <v>25000</v>
      </c>
      <c r="D87" s="170">
        <f>SUM(D85:D86)</f>
        <v>0</v>
      </c>
      <c r="E87" s="170">
        <f>SUM(E85:E86)</f>
        <v>25000</v>
      </c>
      <c r="F87" s="172">
        <f>SUM(F85:F86)</f>
        <v>0</v>
      </c>
      <c r="G87" s="487">
        <f>SUM(G85:G86)</f>
        <v>15888</v>
      </c>
      <c r="H87" s="172">
        <f aca="true" t="shared" si="11" ref="H87:M87">SUM(H85:H86)</f>
        <v>0</v>
      </c>
      <c r="I87" s="172">
        <f t="shared" si="11"/>
        <v>0</v>
      </c>
      <c r="J87" s="487">
        <f t="shared" si="11"/>
        <v>15888</v>
      </c>
      <c r="K87" s="172">
        <f t="shared" si="11"/>
        <v>0</v>
      </c>
      <c r="L87" s="172">
        <f t="shared" si="11"/>
        <v>15888</v>
      </c>
      <c r="M87" s="172">
        <f t="shared" si="11"/>
        <v>0</v>
      </c>
    </row>
    <row r="88" spans="1:13" ht="14.25" customHeight="1" thickBot="1">
      <c r="A88" s="113"/>
      <c r="B88" s="144" t="s">
        <v>162</v>
      </c>
      <c r="C88" s="546"/>
      <c r="D88" s="375"/>
      <c r="E88" s="375"/>
      <c r="F88" s="375"/>
      <c r="G88" s="546"/>
      <c r="H88" s="375"/>
      <c r="I88" s="375"/>
      <c r="J88" s="546"/>
      <c r="K88" s="375"/>
      <c r="L88" s="375"/>
      <c r="M88" s="375"/>
    </row>
    <row r="89" spans="1:13" s="60" customFormat="1" ht="14.25" customHeight="1">
      <c r="A89" s="358" t="s">
        <v>163</v>
      </c>
      <c r="B89" s="141" t="s">
        <v>164</v>
      </c>
      <c r="C89" s="477"/>
      <c r="D89" s="165"/>
      <c r="E89" s="165"/>
      <c r="F89" s="165"/>
      <c r="G89" s="477"/>
      <c r="H89" s="165"/>
      <c r="I89" s="165"/>
      <c r="J89" s="477"/>
      <c r="K89" s="165"/>
      <c r="L89" s="165"/>
      <c r="M89" s="165"/>
    </row>
    <row r="90" spans="1:13" s="60" customFormat="1" ht="14.25" customHeight="1">
      <c r="A90" s="359" t="s">
        <v>165</v>
      </c>
      <c r="B90" s="142" t="s">
        <v>166</v>
      </c>
      <c r="C90" s="477"/>
      <c r="D90" s="165"/>
      <c r="E90" s="165"/>
      <c r="F90" s="165"/>
      <c r="G90" s="477"/>
      <c r="H90" s="165"/>
      <c r="I90" s="165"/>
      <c r="J90" s="477"/>
      <c r="K90" s="165"/>
      <c r="L90" s="165"/>
      <c r="M90" s="165"/>
    </row>
    <row r="91" spans="1:13" s="60" customFormat="1" ht="14.25" customHeight="1" thickBot="1">
      <c r="A91" s="361" t="s">
        <v>167</v>
      </c>
      <c r="B91" s="146" t="s">
        <v>168</v>
      </c>
      <c r="C91" s="477"/>
      <c r="D91" s="165"/>
      <c r="E91" s="165"/>
      <c r="F91" s="165"/>
      <c r="G91" s="477"/>
      <c r="H91" s="165"/>
      <c r="I91" s="165"/>
      <c r="J91" s="477"/>
      <c r="K91" s="165"/>
      <c r="L91" s="165"/>
      <c r="M91" s="165"/>
    </row>
    <row r="92" spans="1:13" s="59" customFormat="1" ht="14.25" customHeight="1" thickBot="1">
      <c r="A92" s="364" t="s">
        <v>169</v>
      </c>
      <c r="B92" s="144" t="s">
        <v>170</v>
      </c>
      <c r="C92" s="478">
        <f>SUM(C89:C91)</f>
        <v>0</v>
      </c>
      <c r="D92" s="170">
        <f>SUM(D89:D91)</f>
        <v>0</v>
      </c>
      <c r="E92" s="170">
        <f>SUM(E89:E91)</f>
        <v>0</v>
      </c>
      <c r="F92" s="172">
        <f>SUM(F89:F91)</f>
        <v>0</v>
      </c>
      <c r="G92" s="487">
        <f>SUM(G89:G91)</f>
        <v>0</v>
      </c>
      <c r="H92" s="172">
        <f aca="true" t="shared" si="12" ref="H92:M92">SUM(H89:H91)</f>
        <v>0</v>
      </c>
      <c r="I92" s="172">
        <f t="shared" si="12"/>
        <v>0</v>
      </c>
      <c r="J92" s="487">
        <f t="shared" si="12"/>
        <v>0</v>
      </c>
      <c r="K92" s="172">
        <f t="shared" si="12"/>
        <v>0</v>
      </c>
      <c r="L92" s="172">
        <f t="shared" si="12"/>
        <v>0</v>
      </c>
      <c r="M92" s="172">
        <f t="shared" si="12"/>
        <v>0</v>
      </c>
    </row>
    <row r="93" spans="1:13" ht="14.25" customHeight="1" thickBot="1">
      <c r="A93" s="113"/>
      <c r="B93" s="144" t="s">
        <v>171</v>
      </c>
      <c r="C93" s="546"/>
      <c r="D93" s="375"/>
      <c r="E93" s="375"/>
      <c r="F93" s="375"/>
      <c r="G93" s="546"/>
      <c r="H93" s="375"/>
      <c r="I93" s="375"/>
      <c r="J93" s="546"/>
      <c r="K93" s="375"/>
      <c r="L93" s="375"/>
      <c r="M93" s="375"/>
    </row>
    <row r="94" spans="1:13" s="60" customFormat="1" ht="14.25" customHeight="1">
      <c r="A94" s="365" t="s">
        <v>172</v>
      </c>
      <c r="B94" s="141" t="s">
        <v>173</v>
      </c>
      <c r="C94" s="477"/>
      <c r="D94" s="165"/>
      <c r="E94" s="165"/>
      <c r="F94" s="165"/>
      <c r="G94" s="477"/>
      <c r="H94" s="165"/>
      <c r="I94" s="165"/>
      <c r="J94" s="477"/>
      <c r="K94" s="165"/>
      <c r="L94" s="165"/>
      <c r="M94" s="165"/>
    </row>
    <row r="95" spans="1:13" s="60" customFormat="1" ht="14.25" customHeight="1">
      <c r="A95" s="366" t="s">
        <v>174</v>
      </c>
      <c r="B95" s="142" t="s">
        <v>175</v>
      </c>
      <c r="C95" s="477"/>
      <c r="D95" s="165"/>
      <c r="E95" s="165"/>
      <c r="F95" s="165"/>
      <c r="G95" s="477"/>
      <c r="H95" s="165"/>
      <c r="I95" s="165"/>
      <c r="J95" s="477"/>
      <c r="K95" s="165"/>
      <c r="L95" s="165"/>
      <c r="M95" s="165"/>
    </row>
    <row r="96" spans="1:13" s="60" customFormat="1" ht="14.25" customHeight="1">
      <c r="A96" s="366" t="s">
        <v>176</v>
      </c>
      <c r="B96" s="142" t="s">
        <v>177</v>
      </c>
      <c r="C96" s="477"/>
      <c r="D96" s="165"/>
      <c r="E96" s="165"/>
      <c r="F96" s="165"/>
      <c r="G96" s="477"/>
      <c r="H96" s="165"/>
      <c r="I96" s="165"/>
      <c r="J96" s="477"/>
      <c r="K96" s="165"/>
      <c r="L96" s="165"/>
      <c r="M96" s="165"/>
    </row>
    <row r="97" spans="1:13" s="59" customFormat="1" ht="14.25" customHeight="1" thickBot="1">
      <c r="A97" s="367" t="s">
        <v>178</v>
      </c>
      <c r="B97" s="146" t="s">
        <v>179</v>
      </c>
      <c r="C97" s="477"/>
      <c r="D97" s="165"/>
      <c r="E97" s="165"/>
      <c r="F97" s="165"/>
      <c r="G97" s="477"/>
      <c r="H97" s="165"/>
      <c r="I97" s="165"/>
      <c r="J97" s="477"/>
      <c r="K97" s="165"/>
      <c r="L97" s="165"/>
      <c r="M97" s="165"/>
    </row>
    <row r="98" spans="1:13" s="60" customFormat="1" ht="14.25" customHeight="1" thickBot="1">
      <c r="A98" s="364" t="s">
        <v>180</v>
      </c>
      <c r="B98" s="144" t="s">
        <v>181</v>
      </c>
      <c r="C98" s="478">
        <f>SUM(C94:C97)</f>
        <v>0</v>
      </c>
      <c r="D98" s="170">
        <f>SUM(D94:D97)</f>
        <v>0</v>
      </c>
      <c r="E98" s="170">
        <f>SUM(E94:E97)</f>
        <v>0</v>
      </c>
      <c r="F98" s="170">
        <f>SUM(F94:F97)</f>
        <v>0</v>
      </c>
      <c r="G98" s="478">
        <f>SUM(G94:G97)</f>
        <v>0</v>
      </c>
      <c r="H98" s="170">
        <f aca="true" t="shared" si="13" ref="H98:M98">SUM(H94:H97)</f>
        <v>0</v>
      </c>
      <c r="I98" s="170">
        <f t="shared" si="13"/>
        <v>0</v>
      </c>
      <c r="J98" s="478">
        <f t="shared" si="13"/>
        <v>0</v>
      </c>
      <c r="K98" s="170">
        <f t="shared" si="13"/>
        <v>0</v>
      </c>
      <c r="L98" s="170">
        <f t="shared" si="13"/>
        <v>0</v>
      </c>
      <c r="M98" s="170">
        <f t="shared" si="13"/>
        <v>0</v>
      </c>
    </row>
    <row r="99" spans="1:13" s="59" customFormat="1" ht="14.25" customHeight="1" thickBot="1">
      <c r="A99" s="364" t="s">
        <v>182</v>
      </c>
      <c r="B99" s="144" t="s">
        <v>183</v>
      </c>
      <c r="C99" s="548"/>
      <c r="D99" s="177"/>
      <c r="E99" s="177"/>
      <c r="F99" s="177"/>
      <c r="G99" s="548"/>
      <c r="H99" s="177"/>
      <c r="I99" s="177"/>
      <c r="J99" s="548"/>
      <c r="K99" s="177"/>
      <c r="L99" s="177"/>
      <c r="M99" s="177"/>
    </row>
    <row r="100" spans="1:13" s="59" customFormat="1" ht="14.25" customHeight="1" thickBot="1">
      <c r="A100" s="364" t="s">
        <v>404</v>
      </c>
      <c r="B100" s="144" t="s">
        <v>185</v>
      </c>
      <c r="C100" s="548"/>
      <c r="D100" s="177"/>
      <c r="E100" s="177"/>
      <c r="F100" s="177"/>
      <c r="G100" s="548"/>
      <c r="H100" s="177"/>
      <c r="I100" s="177"/>
      <c r="J100" s="548"/>
      <c r="K100" s="177"/>
      <c r="L100" s="177"/>
      <c r="M100" s="177"/>
    </row>
    <row r="101" spans="1:13" s="59" customFormat="1" ht="14.25" customHeight="1" thickBot="1">
      <c r="A101" s="364" t="s">
        <v>405</v>
      </c>
      <c r="B101" s="149" t="s">
        <v>187</v>
      </c>
      <c r="C101" s="478">
        <f>+C77+C83+C87+C92+C98+C100+C99</f>
        <v>115000</v>
      </c>
      <c r="D101" s="170">
        <f>+D77+D83+D87+D92+D98+D100+D99</f>
        <v>90000</v>
      </c>
      <c r="E101" s="170">
        <f>+E77+E83+E87+E92+E98+E100+E99</f>
        <v>25000</v>
      </c>
      <c r="F101" s="170">
        <f>+F77+F83+F87+F92+F98+F100+F99</f>
        <v>0</v>
      </c>
      <c r="G101" s="478">
        <f>+G77+G83+G87+G92+G98+G100+G99</f>
        <v>105888</v>
      </c>
      <c r="H101" s="170">
        <f aca="true" t="shared" si="14" ref="H101:M101">+H77+H83+H87+H92+H98+H100+H99</f>
        <v>0</v>
      </c>
      <c r="I101" s="170">
        <f t="shared" si="14"/>
        <v>0</v>
      </c>
      <c r="J101" s="478">
        <f t="shared" si="14"/>
        <v>105888</v>
      </c>
      <c r="K101" s="170">
        <f t="shared" si="14"/>
        <v>90000</v>
      </c>
      <c r="L101" s="170">
        <f t="shared" si="14"/>
        <v>15888</v>
      </c>
      <c r="M101" s="170">
        <f t="shared" si="14"/>
        <v>0</v>
      </c>
    </row>
    <row r="102" spans="1:13" s="59" customFormat="1" ht="14.25" customHeight="1" thickBot="1">
      <c r="A102" s="368" t="s">
        <v>406</v>
      </c>
      <c r="B102" s="369" t="s">
        <v>407</v>
      </c>
      <c r="C102" s="478">
        <f>+C72+C101</f>
        <v>1211951</v>
      </c>
      <c r="D102" s="170">
        <f>+D72+D101</f>
        <v>935626</v>
      </c>
      <c r="E102" s="170">
        <f>+E72+E101</f>
        <v>276325</v>
      </c>
      <c r="F102" s="170">
        <f>+F72+F101</f>
        <v>0</v>
      </c>
      <c r="G102" s="478">
        <f>+G72+G101</f>
        <v>1320910</v>
      </c>
      <c r="H102" s="170">
        <f aca="true" t="shared" si="15" ref="H102:M102">+H72+H101</f>
        <v>56859</v>
      </c>
      <c r="I102" s="170">
        <f t="shared" si="15"/>
        <v>31162</v>
      </c>
      <c r="J102" s="478">
        <f t="shared" si="15"/>
        <v>1346607</v>
      </c>
      <c r="K102" s="170">
        <f t="shared" si="15"/>
        <v>1041421</v>
      </c>
      <c r="L102" s="170">
        <f t="shared" si="15"/>
        <v>305186</v>
      </c>
      <c r="M102" s="170">
        <f t="shared" si="15"/>
        <v>0</v>
      </c>
    </row>
    <row r="103" spans="1:6" s="59" customFormat="1" ht="12" customHeight="1">
      <c r="A103" s="61"/>
      <c r="B103" s="62"/>
      <c r="C103" s="24"/>
      <c r="D103" s="24"/>
      <c r="E103" s="24"/>
      <c r="F103" s="24"/>
    </row>
    <row r="104" spans="1:13" s="59" customFormat="1" ht="11.25" customHeight="1" thickBot="1">
      <c r="A104" s="61"/>
      <c r="B104" s="62"/>
      <c r="C104" s="24"/>
      <c r="D104" s="24"/>
      <c r="E104" s="24"/>
      <c r="F104" s="24"/>
      <c r="G104" s="442"/>
      <c r="H104" s="442"/>
      <c r="I104" s="442"/>
      <c r="J104" s="442"/>
      <c r="K104" s="442"/>
      <c r="L104" s="442"/>
      <c r="M104" s="442"/>
    </row>
    <row r="105" spans="1:13" s="57" customFormat="1" ht="21.75" customHeight="1" thickBot="1">
      <c r="A105" s="718" t="s">
        <v>291</v>
      </c>
      <c r="B105" s="719"/>
      <c r="C105" s="719"/>
      <c r="D105" s="719"/>
      <c r="E105" s="719"/>
      <c r="F105" s="719"/>
      <c r="G105" s="719"/>
      <c r="H105" s="719"/>
      <c r="I105" s="719"/>
      <c r="J105" s="719"/>
      <c r="K105" s="719"/>
      <c r="L105" s="719"/>
      <c r="M105" s="720"/>
    </row>
    <row r="106" spans="1:13" ht="14.25" customHeight="1" thickBot="1">
      <c r="A106" s="460"/>
      <c r="B106" s="461" t="s">
        <v>191</v>
      </c>
      <c r="C106" s="549"/>
      <c r="D106" s="462"/>
      <c r="E106" s="463"/>
      <c r="F106" s="462"/>
      <c r="G106" s="551"/>
      <c r="H106" s="462"/>
      <c r="I106" s="462"/>
      <c r="J106" s="551"/>
      <c r="K106" s="462"/>
      <c r="L106" s="462"/>
      <c r="M106" s="462"/>
    </row>
    <row r="107" spans="1:13" ht="14.25" customHeight="1">
      <c r="A107" s="358" t="s">
        <v>14</v>
      </c>
      <c r="B107" s="107" t="s">
        <v>192</v>
      </c>
      <c r="C107" s="480">
        <v>33526</v>
      </c>
      <c r="D107" s="163">
        <v>30316</v>
      </c>
      <c r="E107" s="163">
        <v>3210</v>
      </c>
      <c r="F107" s="163"/>
      <c r="G107" s="480">
        <v>43631</v>
      </c>
      <c r="H107" s="163">
        <v>85</v>
      </c>
      <c r="I107" s="163">
        <v>120</v>
      </c>
      <c r="J107" s="480">
        <v>43596</v>
      </c>
      <c r="K107" s="163">
        <v>40386</v>
      </c>
      <c r="L107" s="163">
        <v>3210</v>
      </c>
      <c r="M107" s="163"/>
    </row>
    <row r="108" spans="1:13" ht="14.25" customHeight="1">
      <c r="A108" s="359" t="s">
        <v>16</v>
      </c>
      <c r="B108" s="109" t="s">
        <v>193</v>
      </c>
      <c r="C108" s="477">
        <v>9458</v>
      </c>
      <c r="D108" s="165">
        <v>8598</v>
      </c>
      <c r="E108" s="165">
        <v>860</v>
      </c>
      <c r="F108" s="165"/>
      <c r="G108" s="477">
        <v>12006</v>
      </c>
      <c r="H108" s="165">
        <v>23</v>
      </c>
      <c r="I108" s="165">
        <v>29</v>
      </c>
      <c r="J108" s="477">
        <v>12000</v>
      </c>
      <c r="K108" s="165">
        <v>11140</v>
      </c>
      <c r="L108" s="165">
        <v>860</v>
      </c>
      <c r="M108" s="165"/>
    </row>
    <row r="109" spans="1:13" ht="14.25" customHeight="1">
      <c r="A109" s="359" t="s">
        <v>18</v>
      </c>
      <c r="B109" s="109" t="s">
        <v>194</v>
      </c>
      <c r="C109" s="477">
        <v>116167</v>
      </c>
      <c r="D109" s="169">
        <v>97467</v>
      </c>
      <c r="E109" s="169">
        <v>18700</v>
      </c>
      <c r="F109" s="169"/>
      <c r="G109" s="476">
        <v>182246</v>
      </c>
      <c r="H109" s="169">
        <v>7112</v>
      </c>
      <c r="I109" s="169"/>
      <c r="J109" s="476">
        <v>189358</v>
      </c>
      <c r="K109" s="169">
        <v>168546</v>
      </c>
      <c r="L109" s="169">
        <v>20812</v>
      </c>
      <c r="M109" s="169"/>
    </row>
    <row r="110" spans="1:15" ht="14.25" customHeight="1">
      <c r="A110" s="359" t="s">
        <v>20</v>
      </c>
      <c r="B110" s="150" t="s">
        <v>195</v>
      </c>
      <c r="C110" s="477">
        <v>32171</v>
      </c>
      <c r="D110" s="169">
        <v>32171</v>
      </c>
      <c r="E110" s="169"/>
      <c r="F110" s="169"/>
      <c r="G110" s="476">
        <v>32272</v>
      </c>
      <c r="H110" s="169"/>
      <c r="I110" s="169"/>
      <c r="J110" s="476">
        <v>32272</v>
      </c>
      <c r="K110" s="169">
        <v>32272</v>
      </c>
      <c r="L110" s="169"/>
      <c r="M110" s="169"/>
      <c r="O110" s="64"/>
    </row>
    <row r="111" spans="1:13" ht="14.25" customHeight="1">
      <c r="A111" s="359" t="s">
        <v>196</v>
      </c>
      <c r="B111" s="151" t="s">
        <v>197</v>
      </c>
      <c r="C111" s="477">
        <v>99144</v>
      </c>
      <c r="D111" s="169"/>
      <c r="E111" s="169">
        <v>99144</v>
      </c>
      <c r="F111" s="169"/>
      <c r="G111" s="476">
        <v>123157</v>
      </c>
      <c r="H111" s="169">
        <v>149</v>
      </c>
      <c r="I111" s="169"/>
      <c r="J111" s="476">
        <v>123306</v>
      </c>
      <c r="K111" s="169">
        <v>24172</v>
      </c>
      <c r="L111" s="169">
        <v>99134</v>
      </c>
      <c r="M111" s="169"/>
    </row>
    <row r="112" spans="1:13" ht="14.25" customHeight="1">
      <c r="A112" s="359" t="s">
        <v>198</v>
      </c>
      <c r="B112" s="109" t="s">
        <v>408</v>
      </c>
      <c r="C112" s="476"/>
      <c r="D112" s="169"/>
      <c r="E112" s="169"/>
      <c r="F112" s="169"/>
      <c r="G112" s="476">
        <v>3202</v>
      </c>
      <c r="H112" s="169"/>
      <c r="I112" s="169"/>
      <c r="J112" s="476">
        <v>3202</v>
      </c>
      <c r="K112" s="169">
        <v>3202</v>
      </c>
      <c r="L112" s="169"/>
      <c r="M112" s="169"/>
    </row>
    <row r="113" spans="1:13" ht="14.25" customHeight="1">
      <c r="A113" s="359" t="s">
        <v>200</v>
      </c>
      <c r="B113" s="153" t="s">
        <v>201</v>
      </c>
      <c r="C113" s="476"/>
      <c r="D113" s="169"/>
      <c r="E113" s="169"/>
      <c r="F113" s="169"/>
      <c r="G113" s="476"/>
      <c r="H113" s="169"/>
      <c r="I113" s="169"/>
      <c r="J113" s="476"/>
      <c r="K113" s="169"/>
      <c r="L113" s="169"/>
      <c r="M113" s="169"/>
    </row>
    <row r="114" spans="1:13" ht="14.25" customHeight="1">
      <c r="A114" s="359" t="s">
        <v>202</v>
      </c>
      <c r="B114" s="153" t="s">
        <v>203</v>
      </c>
      <c r="C114" s="476"/>
      <c r="D114" s="169"/>
      <c r="E114" s="169"/>
      <c r="F114" s="169"/>
      <c r="G114" s="476">
        <v>647</v>
      </c>
      <c r="H114" s="169"/>
      <c r="I114" s="169"/>
      <c r="J114" s="476">
        <v>647</v>
      </c>
      <c r="K114" s="169">
        <v>647</v>
      </c>
      <c r="L114" s="169"/>
      <c r="M114" s="169"/>
    </row>
    <row r="115" spans="1:13" ht="14.25" customHeight="1">
      <c r="A115" s="359" t="s">
        <v>204</v>
      </c>
      <c r="B115" s="153" t="s">
        <v>205</v>
      </c>
      <c r="C115" s="476"/>
      <c r="D115" s="169"/>
      <c r="E115" s="169"/>
      <c r="F115" s="169"/>
      <c r="G115" s="476"/>
      <c r="H115" s="169"/>
      <c r="I115" s="169"/>
      <c r="J115" s="476"/>
      <c r="K115" s="169"/>
      <c r="L115" s="169"/>
      <c r="M115" s="169"/>
    </row>
    <row r="116" spans="1:13" ht="14.25" customHeight="1">
      <c r="A116" s="359" t="s">
        <v>206</v>
      </c>
      <c r="B116" s="154" t="s">
        <v>207</v>
      </c>
      <c r="C116" s="476"/>
      <c r="D116" s="169"/>
      <c r="E116" s="169"/>
      <c r="F116" s="169"/>
      <c r="G116" s="476"/>
      <c r="H116" s="169"/>
      <c r="I116" s="169"/>
      <c r="J116" s="476"/>
      <c r="K116" s="169"/>
      <c r="L116" s="169"/>
      <c r="M116" s="169"/>
    </row>
    <row r="117" spans="1:13" ht="14.25" customHeight="1">
      <c r="A117" s="359" t="s">
        <v>208</v>
      </c>
      <c r="B117" s="154" t="s">
        <v>209</v>
      </c>
      <c r="C117" s="476"/>
      <c r="D117" s="169"/>
      <c r="E117" s="169"/>
      <c r="F117" s="169"/>
      <c r="G117" s="476"/>
      <c r="H117" s="169"/>
      <c r="I117" s="169"/>
      <c r="J117" s="476"/>
      <c r="K117" s="169"/>
      <c r="L117" s="169"/>
      <c r="M117" s="169"/>
    </row>
    <row r="118" spans="1:13" ht="14.25" customHeight="1">
      <c r="A118" s="359" t="s">
        <v>210</v>
      </c>
      <c r="B118" s="153" t="s">
        <v>211</v>
      </c>
      <c r="C118" s="476"/>
      <c r="D118" s="169"/>
      <c r="E118" s="169"/>
      <c r="F118" s="169"/>
      <c r="G118" s="476"/>
      <c r="H118" s="169"/>
      <c r="I118" s="169"/>
      <c r="J118" s="476"/>
      <c r="K118" s="169"/>
      <c r="L118" s="169"/>
      <c r="M118" s="169"/>
    </row>
    <row r="119" spans="1:13" ht="14.25" customHeight="1">
      <c r="A119" s="359" t="s">
        <v>212</v>
      </c>
      <c r="B119" s="153" t="s">
        <v>213</v>
      </c>
      <c r="C119" s="476"/>
      <c r="D119" s="169"/>
      <c r="E119" s="169"/>
      <c r="F119" s="169"/>
      <c r="G119" s="476"/>
      <c r="H119" s="169"/>
      <c r="I119" s="169"/>
      <c r="J119" s="476"/>
      <c r="K119" s="169"/>
      <c r="L119" s="169"/>
      <c r="M119" s="169"/>
    </row>
    <row r="120" spans="1:13" ht="14.25" customHeight="1">
      <c r="A120" s="359" t="s">
        <v>214</v>
      </c>
      <c r="B120" s="154" t="s">
        <v>215</v>
      </c>
      <c r="C120" s="476">
        <v>800</v>
      </c>
      <c r="D120" s="169"/>
      <c r="E120" s="169">
        <v>800</v>
      </c>
      <c r="F120" s="169"/>
      <c r="G120" s="476"/>
      <c r="H120" s="169"/>
      <c r="I120" s="169"/>
      <c r="J120" s="476"/>
      <c r="K120" s="169"/>
      <c r="L120" s="169"/>
      <c r="M120" s="169"/>
    </row>
    <row r="121" spans="1:13" ht="14.25" customHeight="1">
      <c r="A121" s="370" t="s">
        <v>216</v>
      </c>
      <c r="B121" s="152" t="s">
        <v>217</v>
      </c>
      <c r="C121" s="476"/>
      <c r="D121" s="169"/>
      <c r="E121" s="169"/>
      <c r="F121" s="169"/>
      <c r="G121" s="476"/>
      <c r="H121" s="169"/>
      <c r="I121" s="169"/>
      <c r="J121" s="476"/>
      <c r="K121" s="169"/>
      <c r="L121" s="169"/>
      <c r="M121" s="169"/>
    </row>
    <row r="122" spans="1:13" ht="14.25" customHeight="1">
      <c r="A122" s="359" t="s">
        <v>218</v>
      </c>
      <c r="B122" s="152" t="s">
        <v>219</v>
      </c>
      <c r="C122" s="476"/>
      <c r="D122" s="169"/>
      <c r="E122" s="169"/>
      <c r="F122" s="169"/>
      <c r="G122" s="476"/>
      <c r="H122" s="169"/>
      <c r="I122" s="169"/>
      <c r="J122" s="476"/>
      <c r="K122" s="169"/>
      <c r="L122" s="169"/>
      <c r="M122" s="169"/>
    </row>
    <row r="123" spans="1:13" ht="14.25" customHeight="1">
      <c r="A123" s="359" t="s">
        <v>220</v>
      </c>
      <c r="B123" s="154" t="s">
        <v>221</v>
      </c>
      <c r="C123" s="477">
        <v>98344</v>
      </c>
      <c r="D123" s="165"/>
      <c r="E123" s="165">
        <v>98344</v>
      </c>
      <c r="F123" s="165"/>
      <c r="G123" s="477">
        <v>119308</v>
      </c>
      <c r="H123" s="165">
        <v>149</v>
      </c>
      <c r="I123" s="165"/>
      <c r="J123" s="477">
        <v>119457</v>
      </c>
      <c r="K123" s="165">
        <v>20323</v>
      </c>
      <c r="L123" s="165">
        <v>99134</v>
      </c>
      <c r="M123" s="165"/>
    </row>
    <row r="124" spans="1:13" ht="14.25" customHeight="1">
      <c r="A124" s="359" t="s">
        <v>222</v>
      </c>
      <c r="B124" s="150" t="s">
        <v>223</v>
      </c>
      <c r="C124" s="477">
        <v>20000</v>
      </c>
      <c r="D124" s="165">
        <v>20000</v>
      </c>
      <c r="E124" s="165"/>
      <c r="F124" s="165"/>
      <c r="G124" s="477">
        <v>3052</v>
      </c>
      <c r="H124" s="165"/>
      <c r="I124" s="165">
        <v>3052</v>
      </c>
      <c r="J124" s="477"/>
      <c r="K124" s="165"/>
      <c r="L124" s="165"/>
      <c r="M124" s="165"/>
    </row>
    <row r="125" spans="1:13" ht="14.25" customHeight="1">
      <c r="A125" s="361" t="s">
        <v>224</v>
      </c>
      <c r="B125" s="109" t="s">
        <v>409</v>
      </c>
      <c r="C125" s="476">
        <v>10000</v>
      </c>
      <c r="D125" s="169">
        <v>10000</v>
      </c>
      <c r="E125" s="169"/>
      <c r="F125" s="169"/>
      <c r="G125" s="476">
        <v>3052</v>
      </c>
      <c r="H125" s="169"/>
      <c r="I125" s="169">
        <v>3052</v>
      </c>
      <c r="J125" s="476"/>
      <c r="K125" s="169"/>
      <c r="L125" s="169"/>
      <c r="M125" s="169"/>
    </row>
    <row r="126" spans="1:13" ht="14.25" customHeight="1" thickBot="1">
      <c r="A126" s="361" t="s">
        <v>226</v>
      </c>
      <c r="B126" s="152" t="s">
        <v>410</v>
      </c>
      <c r="C126" s="476">
        <v>10000</v>
      </c>
      <c r="D126" s="169">
        <v>10000</v>
      </c>
      <c r="E126" s="169"/>
      <c r="F126" s="169"/>
      <c r="G126" s="476"/>
      <c r="H126" s="169"/>
      <c r="I126" s="169"/>
      <c r="J126" s="476"/>
      <c r="K126" s="169"/>
      <c r="L126" s="169"/>
      <c r="M126" s="169"/>
    </row>
    <row r="127" spans="1:13" s="65" customFormat="1" ht="14.25" customHeight="1" thickBot="1">
      <c r="A127" s="360" t="s">
        <v>24</v>
      </c>
      <c r="B127" s="156" t="s">
        <v>411</v>
      </c>
      <c r="C127" s="478">
        <f>+C107+C108+C109+C110+C111+C124</f>
        <v>310466</v>
      </c>
      <c r="D127" s="170">
        <f>+D107+D108+D109+D110+D111+D124</f>
        <v>188552</v>
      </c>
      <c r="E127" s="170">
        <f>+E107+E108+E109+E110+E111+E124</f>
        <v>121914</v>
      </c>
      <c r="F127" s="170">
        <f>+F107+F108+F109+F110+F111+F124</f>
        <v>0</v>
      </c>
      <c r="G127" s="478">
        <f>+G107+G108+G109+G110+G111+G124</f>
        <v>396364</v>
      </c>
      <c r="H127" s="170">
        <f aca="true" t="shared" si="16" ref="H127:M127">+H107+H108+H109+H110+H111+H124</f>
        <v>7369</v>
      </c>
      <c r="I127" s="170">
        <f t="shared" si="16"/>
        <v>3201</v>
      </c>
      <c r="J127" s="478">
        <f t="shared" si="16"/>
        <v>400532</v>
      </c>
      <c r="K127" s="170">
        <f t="shared" si="16"/>
        <v>276516</v>
      </c>
      <c r="L127" s="170">
        <f t="shared" si="16"/>
        <v>124016</v>
      </c>
      <c r="M127" s="170">
        <f t="shared" si="16"/>
        <v>0</v>
      </c>
    </row>
    <row r="128" spans="1:13" ht="14.25" customHeight="1" thickBot="1">
      <c r="A128" s="113"/>
      <c r="B128" s="156" t="s">
        <v>412</v>
      </c>
      <c r="C128" s="546"/>
      <c r="D128" s="375"/>
      <c r="E128" s="375"/>
      <c r="F128" s="375"/>
      <c r="G128" s="546"/>
      <c r="H128" s="375"/>
      <c r="I128" s="375"/>
      <c r="J128" s="546"/>
      <c r="K128" s="375"/>
      <c r="L128" s="375"/>
      <c r="M128" s="375"/>
    </row>
    <row r="129" spans="1:13" ht="14.25" customHeight="1">
      <c r="A129" s="358" t="s">
        <v>27</v>
      </c>
      <c r="B129" s="107" t="s">
        <v>230</v>
      </c>
      <c r="C129" s="480">
        <v>53573</v>
      </c>
      <c r="D129" s="163">
        <v>9000</v>
      </c>
      <c r="E129" s="163">
        <v>44573</v>
      </c>
      <c r="F129" s="163"/>
      <c r="G129" s="480">
        <v>63524</v>
      </c>
      <c r="H129" s="163"/>
      <c r="I129" s="163"/>
      <c r="J129" s="480">
        <v>63524</v>
      </c>
      <c r="K129" s="163">
        <v>16538</v>
      </c>
      <c r="L129" s="163">
        <v>46986</v>
      </c>
      <c r="M129" s="163"/>
    </row>
    <row r="130" spans="1:13" ht="14.25" customHeight="1">
      <c r="A130" s="358" t="s">
        <v>29</v>
      </c>
      <c r="B130" s="158" t="s">
        <v>231</v>
      </c>
      <c r="C130" s="480"/>
      <c r="D130" s="163"/>
      <c r="E130" s="163"/>
      <c r="F130" s="163"/>
      <c r="G130" s="480"/>
      <c r="H130" s="163"/>
      <c r="I130" s="163"/>
      <c r="J130" s="480"/>
      <c r="K130" s="163"/>
      <c r="L130" s="163"/>
      <c r="M130" s="163"/>
    </row>
    <row r="131" spans="1:13" ht="14.25" customHeight="1">
      <c r="A131" s="358" t="s">
        <v>31</v>
      </c>
      <c r="B131" s="158" t="s">
        <v>232</v>
      </c>
      <c r="C131" s="477">
        <v>22268</v>
      </c>
      <c r="D131" s="165">
        <v>16268</v>
      </c>
      <c r="E131" s="165">
        <v>6000</v>
      </c>
      <c r="F131" s="165"/>
      <c r="G131" s="477">
        <v>23268</v>
      </c>
      <c r="H131" s="165">
        <v>15996</v>
      </c>
      <c r="I131" s="165"/>
      <c r="J131" s="477">
        <v>39264</v>
      </c>
      <c r="K131" s="165">
        <v>17268</v>
      </c>
      <c r="L131" s="165">
        <v>21996</v>
      </c>
      <c r="M131" s="165"/>
    </row>
    <row r="132" spans="1:13" ht="14.25" customHeight="1">
      <c r="A132" s="358" t="s">
        <v>33</v>
      </c>
      <c r="B132" s="158" t="s">
        <v>233</v>
      </c>
      <c r="C132" s="481"/>
      <c r="D132" s="178"/>
      <c r="E132" s="178"/>
      <c r="F132" s="178"/>
      <c r="G132" s="481"/>
      <c r="H132" s="178"/>
      <c r="I132" s="178"/>
      <c r="J132" s="481"/>
      <c r="K132" s="178"/>
      <c r="L132" s="178"/>
      <c r="M132" s="178"/>
    </row>
    <row r="133" spans="1:13" ht="14.25" customHeight="1">
      <c r="A133" s="358" t="s">
        <v>35</v>
      </c>
      <c r="B133" s="145" t="s">
        <v>234</v>
      </c>
      <c r="C133" s="481">
        <v>9360</v>
      </c>
      <c r="D133" s="178"/>
      <c r="E133" s="178">
        <v>9360</v>
      </c>
      <c r="F133" s="178"/>
      <c r="G133" s="481">
        <v>17786</v>
      </c>
      <c r="H133" s="178"/>
      <c r="I133" s="178"/>
      <c r="J133" s="481">
        <v>17786</v>
      </c>
      <c r="K133" s="178"/>
      <c r="L133" s="178">
        <v>17786</v>
      </c>
      <c r="M133" s="178"/>
    </row>
    <row r="134" spans="1:13" ht="14.25" customHeight="1">
      <c r="A134" s="358" t="s">
        <v>37</v>
      </c>
      <c r="B134" s="143" t="s">
        <v>235</v>
      </c>
      <c r="C134" s="481"/>
      <c r="D134" s="178"/>
      <c r="E134" s="178"/>
      <c r="F134" s="178"/>
      <c r="G134" s="481"/>
      <c r="H134" s="178"/>
      <c r="I134" s="178"/>
      <c r="J134" s="481"/>
      <c r="K134" s="178"/>
      <c r="L134" s="178"/>
      <c r="M134" s="178"/>
    </row>
    <row r="135" spans="1:13" ht="14.25" customHeight="1">
      <c r="A135" s="358" t="s">
        <v>236</v>
      </c>
      <c r="B135" s="159" t="s">
        <v>237</v>
      </c>
      <c r="C135" s="481"/>
      <c r="D135" s="178"/>
      <c r="E135" s="178"/>
      <c r="F135" s="178"/>
      <c r="G135" s="481"/>
      <c r="H135" s="178"/>
      <c r="I135" s="178"/>
      <c r="J135" s="481"/>
      <c r="K135" s="178"/>
      <c r="L135" s="178"/>
      <c r="M135" s="178"/>
    </row>
    <row r="136" spans="1:13" ht="14.25" customHeight="1">
      <c r="A136" s="358" t="s">
        <v>238</v>
      </c>
      <c r="B136" s="154" t="s">
        <v>209</v>
      </c>
      <c r="C136" s="481"/>
      <c r="D136" s="178"/>
      <c r="E136" s="178"/>
      <c r="F136" s="178"/>
      <c r="G136" s="481"/>
      <c r="H136" s="178"/>
      <c r="I136" s="178"/>
      <c r="J136" s="481"/>
      <c r="K136" s="178"/>
      <c r="L136" s="178"/>
      <c r="M136" s="178"/>
    </row>
    <row r="137" spans="1:13" ht="14.25" customHeight="1">
      <c r="A137" s="358" t="s">
        <v>239</v>
      </c>
      <c r="B137" s="154" t="s">
        <v>240</v>
      </c>
      <c r="C137" s="481"/>
      <c r="D137" s="178"/>
      <c r="E137" s="178"/>
      <c r="F137" s="178"/>
      <c r="G137" s="481"/>
      <c r="H137" s="178"/>
      <c r="I137" s="178"/>
      <c r="J137" s="481"/>
      <c r="K137" s="178"/>
      <c r="L137" s="178"/>
      <c r="M137" s="178"/>
    </row>
    <row r="138" spans="1:13" ht="14.25" customHeight="1">
      <c r="A138" s="358" t="s">
        <v>241</v>
      </c>
      <c r="B138" s="154" t="s">
        <v>242</v>
      </c>
      <c r="C138" s="481"/>
      <c r="D138" s="178"/>
      <c r="E138" s="178"/>
      <c r="F138" s="178"/>
      <c r="G138" s="481"/>
      <c r="H138" s="178"/>
      <c r="I138" s="178"/>
      <c r="J138" s="481"/>
      <c r="K138" s="178"/>
      <c r="L138" s="178"/>
      <c r="M138" s="178"/>
    </row>
    <row r="139" spans="1:13" ht="14.25" customHeight="1">
      <c r="A139" s="358" t="s">
        <v>243</v>
      </c>
      <c r="B139" s="154" t="s">
        <v>215</v>
      </c>
      <c r="C139" s="481"/>
      <c r="D139" s="178"/>
      <c r="E139" s="178"/>
      <c r="F139" s="178"/>
      <c r="G139" s="481">
        <v>800</v>
      </c>
      <c r="H139" s="178"/>
      <c r="I139" s="178"/>
      <c r="J139" s="481">
        <v>800</v>
      </c>
      <c r="K139" s="178"/>
      <c r="L139" s="178">
        <v>800</v>
      </c>
      <c r="M139" s="178"/>
    </row>
    <row r="140" spans="1:13" ht="14.25" customHeight="1">
      <c r="A140" s="358" t="s">
        <v>244</v>
      </c>
      <c r="B140" s="154" t="s">
        <v>245</v>
      </c>
      <c r="C140" s="481"/>
      <c r="D140" s="178"/>
      <c r="E140" s="178"/>
      <c r="F140" s="178"/>
      <c r="G140" s="481"/>
      <c r="H140" s="178"/>
      <c r="I140" s="178"/>
      <c r="J140" s="481"/>
      <c r="K140" s="178"/>
      <c r="L140" s="178"/>
      <c r="M140" s="178"/>
    </row>
    <row r="141" spans="1:13" ht="14.25" customHeight="1" thickBot="1">
      <c r="A141" s="370" t="s">
        <v>246</v>
      </c>
      <c r="B141" s="154" t="s">
        <v>247</v>
      </c>
      <c r="C141" s="482">
        <v>9360</v>
      </c>
      <c r="D141" s="179"/>
      <c r="E141" s="179">
        <v>9360</v>
      </c>
      <c r="F141" s="179"/>
      <c r="G141" s="482">
        <v>16986</v>
      </c>
      <c r="H141" s="179"/>
      <c r="I141" s="179"/>
      <c r="J141" s="482">
        <v>16986</v>
      </c>
      <c r="K141" s="179"/>
      <c r="L141" s="179">
        <v>16986</v>
      </c>
      <c r="M141" s="179"/>
    </row>
    <row r="142" spans="1:13" ht="14.25" customHeight="1" thickBot="1">
      <c r="A142" s="360" t="s">
        <v>39</v>
      </c>
      <c r="B142" s="156" t="s">
        <v>248</v>
      </c>
      <c r="C142" s="478">
        <f>+C129+C131+C133</f>
        <v>85201</v>
      </c>
      <c r="D142" s="170">
        <f>+D129+D131+D133</f>
        <v>25268</v>
      </c>
      <c r="E142" s="170">
        <f>+E129+E131+E133</f>
        <v>59933</v>
      </c>
      <c r="F142" s="170">
        <f>+F129+F131+F133</f>
        <v>0</v>
      </c>
      <c r="G142" s="478">
        <f>+G129+G131+G133</f>
        <v>104578</v>
      </c>
      <c r="H142" s="170">
        <f aca="true" t="shared" si="17" ref="H142:M142">+H129+H131+H133</f>
        <v>15996</v>
      </c>
      <c r="I142" s="170">
        <f t="shared" si="17"/>
        <v>0</v>
      </c>
      <c r="J142" s="478">
        <f t="shared" si="17"/>
        <v>120574</v>
      </c>
      <c r="K142" s="170">
        <f t="shared" si="17"/>
        <v>33806</v>
      </c>
      <c r="L142" s="170">
        <f t="shared" si="17"/>
        <v>86768</v>
      </c>
      <c r="M142" s="170">
        <f t="shared" si="17"/>
        <v>0</v>
      </c>
    </row>
    <row r="143" spans="1:13" ht="14.25" customHeight="1">
      <c r="A143" s="437" t="s">
        <v>54</v>
      </c>
      <c r="B143" s="394" t="s">
        <v>249</v>
      </c>
      <c r="C143" s="483">
        <f>+C127+C142</f>
        <v>395667</v>
      </c>
      <c r="D143" s="395">
        <f>+D127+D142</f>
        <v>213820</v>
      </c>
      <c r="E143" s="395">
        <f>+E127+E142</f>
        <v>181847</v>
      </c>
      <c r="F143" s="395">
        <f>+F127+F142</f>
        <v>0</v>
      </c>
      <c r="G143" s="483">
        <f>+G127+G142</f>
        <v>500942</v>
      </c>
      <c r="H143" s="395">
        <f aca="true" t="shared" si="18" ref="H143:M143">+H127+H142</f>
        <v>23365</v>
      </c>
      <c r="I143" s="395">
        <f t="shared" si="18"/>
        <v>3201</v>
      </c>
      <c r="J143" s="483">
        <f t="shared" si="18"/>
        <v>521106</v>
      </c>
      <c r="K143" s="395">
        <f t="shared" si="18"/>
        <v>310322</v>
      </c>
      <c r="L143" s="395">
        <f t="shared" si="18"/>
        <v>210784</v>
      </c>
      <c r="M143" s="395">
        <f t="shared" si="18"/>
        <v>0</v>
      </c>
    </row>
    <row r="144" spans="1:13" ht="14.25" customHeight="1" thickBot="1">
      <c r="A144" s="104"/>
      <c r="B144" s="120" t="s">
        <v>250</v>
      </c>
      <c r="C144" s="545"/>
      <c r="D144" s="376"/>
      <c r="E144" s="376"/>
      <c r="F144" s="376"/>
      <c r="G144" s="545"/>
      <c r="H144" s="376"/>
      <c r="I144" s="376"/>
      <c r="J144" s="545"/>
      <c r="K144" s="376"/>
      <c r="L144" s="376"/>
      <c r="M144" s="376"/>
    </row>
    <row r="145" spans="1:13" s="65" customFormat="1" ht="14.25" customHeight="1">
      <c r="A145" s="358" t="s">
        <v>57</v>
      </c>
      <c r="B145" s="107" t="s">
        <v>413</v>
      </c>
      <c r="C145" s="485">
        <v>6200</v>
      </c>
      <c r="D145" s="180"/>
      <c r="E145" s="180">
        <v>6200</v>
      </c>
      <c r="F145" s="180"/>
      <c r="G145" s="485">
        <v>6200</v>
      </c>
      <c r="H145" s="180"/>
      <c r="I145" s="180"/>
      <c r="J145" s="485">
        <v>6200</v>
      </c>
      <c r="K145" s="180"/>
      <c r="L145" s="180">
        <v>6200</v>
      </c>
      <c r="M145" s="180"/>
    </row>
    <row r="146" spans="1:13" ht="14.25" customHeight="1">
      <c r="A146" s="358" t="s">
        <v>65</v>
      </c>
      <c r="B146" s="107" t="s">
        <v>252</v>
      </c>
      <c r="C146" s="481">
        <v>90000</v>
      </c>
      <c r="D146" s="178">
        <v>90000</v>
      </c>
      <c r="E146" s="178"/>
      <c r="F146" s="178"/>
      <c r="G146" s="481">
        <v>90000</v>
      </c>
      <c r="H146" s="178"/>
      <c r="I146" s="178"/>
      <c r="J146" s="481">
        <v>90000</v>
      </c>
      <c r="K146" s="178">
        <v>90000</v>
      </c>
      <c r="L146" s="178"/>
      <c r="M146" s="178"/>
    </row>
    <row r="147" spans="1:13" ht="14.25" customHeight="1" thickBot="1">
      <c r="A147" s="370" t="s">
        <v>67</v>
      </c>
      <c r="B147" s="110" t="s">
        <v>414</v>
      </c>
      <c r="C147" s="482"/>
      <c r="D147" s="179"/>
      <c r="E147" s="179"/>
      <c r="F147" s="179"/>
      <c r="G147" s="482"/>
      <c r="H147" s="179"/>
      <c r="I147" s="179"/>
      <c r="J147" s="482"/>
      <c r="K147" s="179"/>
      <c r="L147" s="179"/>
      <c r="M147" s="179"/>
    </row>
    <row r="148" spans="1:13" ht="25.5" customHeight="1" thickBot="1">
      <c r="A148" s="372" t="s">
        <v>71</v>
      </c>
      <c r="B148" s="160" t="s">
        <v>415</v>
      </c>
      <c r="C148" s="486">
        <f>+C145+C146+C147</f>
        <v>96200</v>
      </c>
      <c r="D148" s="181">
        <f>+D145+D146+D147</f>
        <v>90000</v>
      </c>
      <c r="E148" s="181">
        <f>+E145+E146+E147</f>
        <v>6200</v>
      </c>
      <c r="F148" s="181">
        <f>+F145+F146+F147</f>
        <v>0</v>
      </c>
      <c r="G148" s="486">
        <f>+G145+G146+G147</f>
        <v>96200</v>
      </c>
      <c r="H148" s="181">
        <f aca="true" t="shared" si="19" ref="H148:M148">+H145+H146+H147</f>
        <v>0</v>
      </c>
      <c r="I148" s="181">
        <f t="shared" si="19"/>
        <v>0</v>
      </c>
      <c r="J148" s="486">
        <f t="shared" si="19"/>
        <v>96200</v>
      </c>
      <c r="K148" s="181">
        <f t="shared" si="19"/>
        <v>90000</v>
      </c>
      <c r="L148" s="181">
        <f t="shared" si="19"/>
        <v>6200</v>
      </c>
      <c r="M148" s="181">
        <f t="shared" si="19"/>
        <v>0</v>
      </c>
    </row>
    <row r="149" spans="1:13" ht="14.25" customHeight="1" thickBot="1">
      <c r="A149" s="104"/>
      <c r="B149" s="120" t="s">
        <v>416</v>
      </c>
      <c r="C149" s="545"/>
      <c r="D149" s="376"/>
      <c r="E149" s="376"/>
      <c r="F149" s="376"/>
      <c r="G149" s="545"/>
      <c r="H149" s="376"/>
      <c r="I149" s="376"/>
      <c r="J149" s="545"/>
      <c r="K149" s="376"/>
      <c r="L149" s="376"/>
      <c r="M149" s="376"/>
    </row>
    <row r="150" spans="1:13" ht="14.25" customHeight="1">
      <c r="A150" s="358" t="s">
        <v>74</v>
      </c>
      <c r="B150" s="107" t="s">
        <v>256</v>
      </c>
      <c r="C150" s="485"/>
      <c r="D150" s="180"/>
      <c r="E150" s="180"/>
      <c r="F150" s="180"/>
      <c r="G150" s="485"/>
      <c r="H150" s="180"/>
      <c r="I150" s="180"/>
      <c r="J150" s="485"/>
      <c r="K150" s="180"/>
      <c r="L150" s="180"/>
      <c r="M150" s="180"/>
    </row>
    <row r="151" spans="1:13" ht="14.25" customHeight="1">
      <c r="A151" s="358" t="s">
        <v>76</v>
      </c>
      <c r="B151" s="107" t="s">
        <v>257</v>
      </c>
      <c r="C151" s="481"/>
      <c r="D151" s="178"/>
      <c r="E151" s="178"/>
      <c r="F151" s="178"/>
      <c r="G151" s="481"/>
      <c r="H151" s="178"/>
      <c r="I151" s="178"/>
      <c r="J151" s="481"/>
      <c r="K151" s="178"/>
      <c r="L151" s="178"/>
      <c r="M151" s="178"/>
    </row>
    <row r="152" spans="1:13" ht="14.25" customHeight="1">
      <c r="A152" s="358" t="s">
        <v>78</v>
      </c>
      <c r="B152" s="107" t="s">
        <v>258</v>
      </c>
      <c r="C152" s="481"/>
      <c r="D152" s="178"/>
      <c r="E152" s="178"/>
      <c r="F152" s="178"/>
      <c r="G152" s="481"/>
      <c r="H152" s="178"/>
      <c r="I152" s="178"/>
      <c r="J152" s="481"/>
      <c r="K152" s="178"/>
      <c r="L152" s="178"/>
      <c r="M152" s="178"/>
    </row>
    <row r="153" spans="1:13" ht="14.25" customHeight="1">
      <c r="A153" s="358" t="s">
        <v>80</v>
      </c>
      <c r="B153" s="107" t="s">
        <v>417</v>
      </c>
      <c r="C153" s="481"/>
      <c r="D153" s="178"/>
      <c r="E153" s="178"/>
      <c r="F153" s="178"/>
      <c r="G153" s="481"/>
      <c r="H153" s="178"/>
      <c r="I153" s="178"/>
      <c r="J153" s="481"/>
      <c r="K153" s="178"/>
      <c r="L153" s="178"/>
      <c r="M153" s="178"/>
    </row>
    <row r="154" spans="1:13" ht="14.25" customHeight="1">
      <c r="A154" s="358" t="s">
        <v>82</v>
      </c>
      <c r="B154" s="107" t="s">
        <v>260</v>
      </c>
      <c r="C154" s="481"/>
      <c r="D154" s="178"/>
      <c r="E154" s="178"/>
      <c r="F154" s="178"/>
      <c r="G154" s="481"/>
      <c r="H154" s="178"/>
      <c r="I154" s="178"/>
      <c r="J154" s="481"/>
      <c r="K154" s="178"/>
      <c r="L154" s="178"/>
      <c r="M154" s="178"/>
    </row>
    <row r="155" spans="1:13" s="65" customFormat="1" ht="14.25" customHeight="1" thickBot="1">
      <c r="A155" s="370" t="s">
        <v>84</v>
      </c>
      <c r="B155" s="110" t="s">
        <v>261</v>
      </c>
      <c r="C155" s="481"/>
      <c r="D155" s="178"/>
      <c r="E155" s="178"/>
      <c r="F155" s="178"/>
      <c r="G155" s="481"/>
      <c r="H155" s="178"/>
      <c r="I155" s="178"/>
      <c r="J155" s="481"/>
      <c r="K155" s="178"/>
      <c r="L155" s="178"/>
      <c r="M155" s="178"/>
    </row>
    <row r="156" spans="1:13" ht="14.25" customHeight="1" thickBot="1">
      <c r="A156" s="371" t="s">
        <v>96</v>
      </c>
      <c r="B156" s="122" t="s">
        <v>418</v>
      </c>
      <c r="C156" s="487">
        <f>+C150+C151+C152+C153+C154+C155</f>
        <v>0</v>
      </c>
      <c r="D156" s="172">
        <f>+D150+D151+D152+D153+D154+D155</f>
        <v>0</v>
      </c>
      <c r="E156" s="172">
        <f>+E150+E151+E152+E153+E154+E155</f>
        <v>0</v>
      </c>
      <c r="F156" s="172">
        <f>+F150+F151+F152+F153+F154+F155</f>
        <v>0</v>
      </c>
      <c r="G156" s="487">
        <f>+G150+G151+G152+G153+G154+G155</f>
        <v>0</v>
      </c>
      <c r="H156" s="172">
        <f aca="true" t="shared" si="20" ref="H156:M156">+H150+H151+H152+H153+H154+H155</f>
        <v>0</v>
      </c>
      <c r="I156" s="172">
        <f t="shared" si="20"/>
        <v>0</v>
      </c>
      <c r="J156" s="487">
        <f t="shared" si="20"/>
        <v>0</v>
      </c>
      <c r="K156" s="172">
        <f t="shared" si="20"/>
        <v>0</v>
      </c>
      <c r="L156" s="172">
        <f t="shared" si="20"/>
        <v>0</v>
      </c>
      <c r="M156" s="172">
        <f t="shared" si="20"/>
        <v>0</v>
      </c>
    </row>
    <row r="157" spans="1:13" ht="14.25" customHeight="1" thickBot="1">
      <c r="A157" s="113"/>
      <c r="B157" s="114" t="s">
        <v>419</v>
      </c>
      <c r="C157" s="546"/>
      <c r="D157" s="375"/>
      <c r="E157" s="375"/>
      <c r="F157" s="375"/>
      <c r="G157" s="546"/>
      <c r="H157" s="375"/>
      <c r="I157" s="375"/>
      <c r="J157" s="546"/>
      <c r="K157" s="375"/>
      <c r="L157" s="375"/>
      <c r="M157" s="375"/>
    </row>
    <row r="158" spans="1:13" ht="14.25" customHeight="1">
      <c r="A158" s="358" t="s">
        <v>99</v>
      </c>
      <c r="B158" s="107" t="s">
        <v>264</v>
      </c>
      <c r="C158" s="485"/>
      <c r="D158" s="180"/>
      <c r="E158" s="180"/>
      <c r="F158" s="180"/>
      <c r="G158" s="485"/>
      <c r="H158" s="180"/>
      <c r="I158" s="180"/>
      <c r="J158" s="485"/>
      <c r="K158" s="180"/>
      <c r="L158" s="180"/>
      <c r="M158" s="180"/>
    </row>
    <row r="159" spans="1:13" ht="14.25" customHeight="1">
      <c r="A159" s="358" t="s">
        <v>101</v>
      </c>
      <c r="B159" s="107" t="s">
        <v>265</v>
      </c>
      <c r="C159" s="481"/>
      <c r="D159" s="178"/>
      <c r="E159" s="178"/>
      <c r="F159" s="178"/>
      <c r="G159" s="481">
        <v>17664</v>
      </c>
      <c r="H159" s="178"/>
      <c r="I159" s="178"/>
      <c r="J159" s="481">
        <v>17664</v>
      </c>
      <c r="K159" s="178">
        <v>17664</v>
      </c>
      <c r="L159" s="178"/>
      <c r="M159" s="178"/>
    </row>
    <row r="160" spans="1:13" ht="14.25" customHeight="1">
      <c r="A160" s="358" t="s">
        <v>103</v>
      </c>
      <c r="B160" s="107" t="s">
        <v>420</v>
      </c>
      <c r="C160" s="481">
        <v>720084</v>
      </c>
      <c r="D160" s="178">
        <v>631806</v>
      </c>
      <c r="E160" s="178">
        <v>88278</v>
      </c>
      <c r="F160" s="178"/>
      <c r="G160" s="481">
        <v>706104</v>
      </c>
      <c r="H160" s="178">
        <v>5533</v>
      </c>
      <c r="I160" s="178"/>
      <c r="J160" s="481">
        <v>711637</v>
      </c>
      <c r="K160" s="178">
        <v>623435</v>
      </c>
      <c r="L160" s="178">
        <v>88202</v>
      </c>
      <c r="M160" s="178"/>
    </row>
    <row r="161" spans="1:13" s="65" customFormat="1" ht="14.25" customHeight="1">
      <c r="A161" s="358" t="s">
        <v>105</v>
      </c>
      <c r="B161" s="107" t="s">
        <v>266</v>
      </c>
      <c r="C161" s="481"/>
      <c r="D161" s="178"/>
      <c r="E161" s="178"/>
      <c r="F161" s="178"/>
      <c r="G161" s="481"/>
      <c r="H161" s="178"/>
      <c r="I161" s="178"/>
      <c r="J161" s="481"/>
      <c r="K161" s="178"/>
      <c r="L161" s="178"/>
      <c r="M161" s="178"/>
    </row>
    <row r="162" spans="1:13" s="65" customFormat="1" ht="14.25" customHeight="1" thickBot="1">
      <c r="A162" s="370" t="s">
        <v>107</v>
      </c>
      <c r="B162" s="110" t="s">
        <v>267</v>
      </c>
      <c r="C162" s="481"/>
      <c r="D162" s="178"/>
      <c r="E162" s="178"/>
      <c r="F162" s="178"/>
      <c r="G162" s="481"/>
      <c r="H162" s="178"/>
      <c r="I162" s="178"/>
      <c r="J162" s="481"/>
      <c r="K162" s="178"/>
      <c r="L162" s="178"/>
      <c r="M162" s="178"/>
    </row>
    <row r="163" spans="1:13" ht="14.25" customHeight="1" thickBot="1">
      <c r="A163" s="371" t="s">
        <v>109</v>
      </c>
      <c r="B163" s="122" t="s">
        <v>421</v>
      </c>
      <c r="C163" s="487">
        <f>+C158+C159+C161+C162+C160</f>
        <v>720084</v>
      </c>
      <c r="D163" s="172">
        <f>+D158+D159+D161+D162+D160</f>
        <v>631806</v>
      </c>
      <c r="E163" s="172">
        <f>+E158+E159+E161+E162+E160</f>
        <v>88278</v>
      </c>
      <c r="F163" s="172">
        <f>+F158+F159+F161+F162+F160</f>
        <v>0</v>
      </c>
      <c r="G163" s="487">
        <f>+G158+G159+G161+G162+G160</f>
        <v>723768</v>
      </c>
      <c r="H163" s="172">
        <f aca="true" t="shared" si="21" ref="H163:M163">+H158+H159+H161+H162+H160</f>
        <v>5533</v>
      </c>
      <c r="I163" s="172">
        <f t="shared" si="21"/>
        <v>0</v>
      </c>
      <c r="J163" s="487">
        <f t="shared" si="21"/>
        <v>729301</v>
      </c>
      <c r="K163" s="172">
        <f t="shared" si="21"/>
        <v>641099</v>
      </c>
      <c r="L163" s="172">
        <f t="shared" si="21"/>
        <v>88202</v>
      </c>
      <c r="M163" s="172">
        <f t="shared" si="21"/>
        <v>0</v>
      </c>
    </row>
    <row r="164" spans="1:13" ht="14.25" customHeight="1" thickBot="1">
      <c r="A164" s="113"/>
      <c r="B164" s="114" t="s">
        <v>422</v>
      </c>
      <c r="C164" s="546"/>
      <c r="D164" s="375"/>
      <c r="E164" s="375"/>
      <c r="F164" s="375"/>
      <c r="G164" s="546"/>
      <c r="H164" s="375"/>
      <c r="I164" s="375"/>
      <c r="J164" s="546"/>
      <c r="K164" s="375"/>
      <c r="L164" s="375"/>
      <c r="M164" s="375"/>
    </row>
    <row r="165" spans="1:13" s="65" customFormat="1" ht="14.25" customHeight="1">
      <c r="A165" s="358" t="s">
        <v>112</v>
      </c>
      <c r="B165" s="107" t="s">
        <v>270</v>
      </c>
      <c r="C165" s="485"/>
      <c r="D165" s="180"/>
      <c r="E165" s="180"/>
      <c r="F165" s="180"/>
      <c r="G165" s="485"/>
      <c r="H165" s="180"/>
      <c r="I165" s="180"/>
      <c r="J165" s="485"/>
      <c r="K165" s="180"/>
      <c r="L165" s="180"/>
      <c r="M165" s="180"/>
    </row>
    <row r="166" spans="1:13" s="65" customFormat="1" ht="14.25" customHeight="1">
      <c r="A166" s="358" t="s">
        <v>114</v>
      </c>
      <c r="B166" s="107" t="s">
        <v>271</v>
      </c>
      <c r="C166" s="481"/>
      <c r="D166" s="178"/>
      <c r="E166" s="178"/>
      <c r="F166" s="178"/>
      <c r="G166" s="481"/>
      <c r="H166" s="178"/>
      <c r="I166" s="178"/>
      <c r="J166" s="481"/>
      <c r="K166" s="178"/>
      <c r="L166" s="178"/>
      <c r="M166" s="178"/>
    </row>
    <row r="167" spans="1:13" s="65" customFormat="1" ht="14.25" customHeight="1">
      <c r="A167" s="358" t="s">
        <v>116</v>
      </c>
      <c r="B167" s="107" t="s">
        <v>272</v>
      </c>
      <c r="C167" s="481"/>
      <c r="D167" s="178"/>
      <c r="E167" s="178"/>
      <c r="F167" s="178"/>
      <c r="G167" s="481"/>
      <c r="H167" s="178"/>
      <c r="I167" s="178"/>
      <c r="J167" s="481"/>
      <c r="K167" s="178"/>
      <c r="L167" s="178"/>
      <c r="M167" s="178"/>
    </row>
    <row r="168" spans="1:13" s="65" customFormat="1" ht="14.25" customHeight="1">
      <c r="A168" s="358" t="s">
        <v>118</v>
      </c>
      <c r="B168" s="107" t="s">
        <v>423</v>
      </c>
      <c r="C168" s="481"/>
      <c r="D168" s="178"/>
      <c r="E168" s="178"/>
      <c r="F168" s="178"/>
      <c r="G168" s="481"/>
      <c r="H168" s="178"/>
      <c r="I168" s="178"/>
      <c r="J168" s="481"/>
      <c r="K168" s="178"/>
      <c r="L168" s="178"/>
      <c r="M168" s="178"/>
    </row>
    <row r="169" spans="1:13" ht="14.25" customHeight="1" thickBot="1">
      <c r="A169" s="370" t="s">
        <v>274</v>
      </c>
      <c r="B169" s="110" t="s">
        <v>275</v>
      </c>
      <c r="C169" s="482"/>
      <c r="D169" s="179"/>
      <c r="E169" s="179"/>
      <c r="F169" s="179"/>
      <c r="G169" s="482"/>
      <c r="H169" s="179"/>
      <c r="I169" s="179"/>
      <c r="J169" s="482"/>
      <c r="K169" s="179"/>
      <c r="L169" s="179"/>
      <c r="M169" s="179"/>
    </row>
    <row r="170" spans="1:13" s="65" customFormat="1" ht="14.25" customHeight="1" thickBot="1">
      <c r="A170" s="360" t="s">
        <v>120</v>
      </c>
      <c r="B170" s="114" t="s">
        <v>424</v>
      </c>
      <c r="C170" s="489">
        <f>+C165+C166+C167+C168+C169</f>
        <v>0</v>
      </c>
      <c r="D170" s="182">
        <f>+D165+D166+D167+D168+D169</f>
        <v>0</v>
      </c>
      <c r="E170" s="182">
        <f>+E165+E166+E167+E168+E169</f>
        <v>0</v>
      </c>
      <c r="F170" s="182">
        <f>+F165+F166+F167+F168+F169</f>
        <v>0</v>
      </c>
      <c r="G170" s="489">
        <f>+G165+G166+G167+G168+G169</f>
        <v>0</v>
      </c>
      <c r="H170" s="182">
        <f aca="true" t="shared" si="22" ref="H170:M170">+H165+H166+H167+H168+H169</f>
        <v>0</v>
      </c>
      <c r="I170" s="182">
        <f t="shared" si="22"/>
        <v>0</v>
      </c>
      <c r="J170" s="489">
        <f t="shared" si="22"/>
        <v>0</v>
      </c>
      <c r="K170" s="182">
        <f t="shared" si="22"/>
        <v>0</v>
      </c>
      <c r="L170" s="182">
        <f t="shared" si="22"/>
        <v>0</v>
      </c>
      <c r="M170" s="182">
        <f t="shared" si="22"/>
        <v>0</v>
      </c>
    </row>
    <row r="171" spans="1:13" ht="14.25" customHeight="1" thickBot="1">
      <c r="A171" s="373" t="s">
        <v>131</v>
      </c>
      <c r="B171" s="114" t="s">
        <v>277</v>
      </c>
      <c r="C171" s="489"/>
      <c r="D171" s="182"/>
      <c r="E171" s="182"/>
      <c r="F171" s="182"/>
      <c r="G171" s="489"/>
      <c r="H171" s="182"/>
      <c r="I171" s="182"/>
      <c r="J171" s="489"/>
      <c r="K171" s="182"/>
      <c r="L171" s="182"/>
      <c r="M171" s="182"/>
    </row>
    <row r="172" spans="1:13" ht="14.25" customHeight="1" thickBot="1">
      <c r="A172" s="373" t="s">
        <v>278</v>
      </c>
      <c r="B172" s="114" t="s">
        <v>279</v>
      </c>
      <c r="C172" s="489"/>
      <c r="D172" s="182"/>
      <c r="E172" s="182"/>
      <c r="F172" s="182"/>
      <c r="G172" s="489"/>
      <c r="H172" s="182"/>
      <c r="I172" s="182"/>
      <c r="J172" s="489"/>
      <c r="K172" s="182"/>
      <c r="L172" s="182"/>
      <c r="M172" s="182"/>
    </row>
    <row r="173" spans="1:13" ht="14.25" customHeight="1" thickBot="1">
      <c r="A173" s="360" t="s">
        <v>142</v>
      </c>
      <c r="B173" s="114" t="s">
        <v>280</v>
      </c>
      <c r="C173" s="489">
        <f>+C148+C156+C163+C170+C171+C172</f>
        <v>816284</v>
      </c>
      <c r="D173" s="182">
        <f>+D148+D156+D163+D170+D171+D172</f>
        <v>721806</v>
      </c>
      <c r="E173" s="182">
        <f>+E148+E156+E163+E170+E171+E172</f>
        <v>94478</v>
      </c>
      <c r="F173" s="182">
        <f>+F148+F156+F163+F170+F171+F172</f>
        <v>0</v>
      </c>
      <c r="G173" s="489">
        <f>+G148+G156+G163+G170+G171+G172</f>
        <v>819968</v>
      </c>
      <c r="H173" s="182">
        <f aca="true" t="shared" si="23" ref="H173:M173">+H148+H156+H163+H170+H171+H172</f>
        <v>5533</v>
      </c>
      <c r="I173" s="182">
        <f t="shared" si="23"/>
        <v>0</v>
      </c>
      <c r="J173" s="489">
        <f t="shared" si="23"/>
        <v>825501</v>
      </c>
      <c r="K173" s="182">
        <f t="shared" si="23"/>
        <v>731099</v>
      </c>
      <c r="L173" s="182">
        <f t="shared" si="23"/>
        <v>94402</v>
      </c>
      <c r="M173" s="182">
        <f t="shared" si="23"/>
        <v>0</v>
      </c>
    </row>
    <row r="174" spans="1:13" ht="14.25" customHeight="1" thickBot="1">
      <c r="A174" s="374" t="s">
        <v>281</v>
      </c>
      <c r="B174" s="147" t="s">
        <v>282</v>
      </c>
      <c r="C174" s="489">
        <f>+C143+C173</f>
        <v>1211951</v>
      </c>
      <c r="D174" s="182">
        <f>+D143+D173</f>
        <v>935626</v>
      </c>
      <c r="E174" s="182">
        <f>+E143+E173</f>
        <v>276325</v>
      </c>
      <c r="F174" s="182">
        <f>+F143+F173</f>
        <v>0</v>
      </c>
      <c r="G174" s="489">
        <f>+G143+G173</f>
        <v>1320910</v>
      </c>
      <c r="H174" s="182">
        <f aca="true" t="shared" si="24" ref="H174:M174">+H143+H173</f>
        <v>28898</v>
      </c>
      <c r="I174" s="182">
        <f t="shared" si="24"/>
        <v>3201</v>
      </c>
      <c r="J174" s="489">
        <f t="shared" si="24"/>
        <v>1346607</v>
      </c>
      <c r="K174" s="182">
        <f t="shared" si="24"/>
        <v>1041421</v>
      </c>
      <c r="L174" s="182">
        <f t="shared" si="24"/>
        <v>305186</v>
      </c>
      <c r="M174" s="182">
        <f t="shared" si="24"/>
        <v>0</v>
      </c>
    </row>
    <row r="175" spans="1:13" ht="14.25" customHeight="1" thickBot="1">
      <c r="A175" s="123"/>
      <c r="B175" s="124"/>
      <c r="G175" s="50"/>
      <c r="H175" s="50"/>
      <c r="I175" s="50"/>
      <c r="J175" s="50"/>
      <c r="K175" s="50"/>
      <c r="L175" s="50"/>
      <c r="M175" s="50"/>
    </row>
    <row r="176" spans="1:13" ht="14.25" customHeight="1" thickBot="1">
      <c r="A176" s="125" t="s">
        <v>425</v>
      </c>
      <c r="B176" s="126"/>
      <c r="C176" s="550">
        <v>3</v>
      </c>
      <c r="D176" s="137">
        <v>3</v>
      </c>
      <c r="E176" s="137"/>
      <c r="F176" s="137"/>
      <c r="G176" s="550">
        <v>18</v>
      </c>
      <c r="H176" s="137"/>
      <c r="I176" s="137"/>
      <c r="J176" s="550">
        <v>18</v>
      </c>
      <c r="K176" s="137">
        <v>18</v>
      </c>
      <c r="L176" s="137"/>
      <c r="M176" s="137"/>
    </row>
    <row r="177" spans="1:13" ht="14.25" customHeight="1" thickBot="1">
      <c r="A177" s="125" t="s">
        <v>426</v>
      </c>
      <c r="B177" s="126"/>
      <c r="C177" s="550"/>
      <c r="D177" s="137"/>
      <c r="E177" s="137"/>
      <c r="F177" s="137"/>
      <c r="G177" s="550"/>
      <c r="H177" s="137"/>
      <c r="I177" s="137"/>
      <c r="J177" s="550"/>
      <c r="K177" s="137"/>
      <c r="L177" s="137"/>
      <c r="M177" s="137"/>
    </row>
  </sheetData>
  <sheetProtection selectLockedCells="1" selectUnlockedCells="1"/>
  <mergeCells count="13">
    <mergeCell ref="A1:D1"/>
    <mergeCell ref="A105:M105"/>
    <mergeCell ref="H4:I4"/>
    <mergeCell ref="J4:J5"/>
    <mergeCell ref="K4:M4"/>
    <mergeCell ref="A7:M7"/>
    <mergeCell ref="B2:M2"/>
    <mergeCell ref="B3:M3"/>
    <mergeCell ref="G4:G5"/>
    <mergeCell ref="A4:A5"/>
    <mergeCell ref="B4:B5"/>
    <mergeCell ref="C4:C5"/>
    <mergeCell ref="D4:F4"/>
  </mergeCells>
  <printOptions/>
  <pageMargins left="0.1968503937007874" right="0.15748031496062992" top="0.2755905511811024" bottom="0.5118110236220472" header="0.5118110236220472" footer="0.5118110236220472"/>
  <pageSetup horizontalDpi="300" verticalDpi="300" orientation="landscape" paperSize="9" scale="68" r:id="rId1"/>
  <rowBreaks count="4" manualBreakCount="4">
    <brk id="39" max="11" man="1"/>
    <brk id="72" max="11" man="1"/>
    <brk id="104" max="11" man="1"/>
    <brk id="14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66"/>
  <sheetViews>
    <sheetView zoomScalePageLayoutView="0" workbookViewId="0" topLeftCell="A37">
      <selection activeCell="M66" sqref="M66"/>
    </sheetView>
  </sheetViews>
  <sheetFormatPr defaultColWidth="9.00390625" defaultRowHeight="12.75"/>
  <cols>
    <col min="1" max="1" width="10.375" style="48" customWidth="1"/>
    <col min="2" max="2" width="68.125" style="49" customWidth="1"/>
    <col min="3" max="3" width="13.875" style="49" customWidth="1"/>
    <col min="4" max="4" width="12.125" style="49" customWidth="1"/>
    <col min="5" max="5" width="13.125" style="49" customWidth="1"/>
    <col min="6" max="6" width="16.125" style="49" customWidth="1"/>
    <col min="7" max="8" width="12.50390625" style="8" customWidth="1"/>
    <col min="9" max="9" width="12.875" style="8" customWidth="1"/>
    <col min="10" max="10" width="12.50390625" style="8" customWidth="1"/>
    <col min="11" max="11" width="13.00390625" style="599" customWidth="1"/>
    <col min="12" max="12" width="13.625" style="8" customWidth="1"/>
    <col min="13" max="13" width="16.375" style="8" customWidth="1"/>
    <col min="14" max="16384" width="9.375" style="8" customWidth="1"/>
  </cols>
  <sheetData>
    <row r="1" spans="1:13" s="70" customFormat="1" ht="21" customHeight="1" thickBot="1">
      <c r="A1" s="724" t="str">
        <f>+CONCATENATE("9.2. melléklet a .../",2016,". (…...) önkormányzati rendelethez")</f>
        <v>9.2. melléklet a .../2016. (…...) önkormányzati rendelethez</v>
      </c>
      <c r="B1" s="725"/>
      <c r="C1" s="725"/>
      <c r="D1" s="725"/>
      <c r="E1" s="69"/>
      <c r="K1" s="610"/>
      <c r="M1" s="36" t="s">
        <v>288</v>
      </c>
    </row>
    <row r="2" spans="1:13" s="56" customFormat="1" ht="40.5" customHeight="1" thickBot="1">
      <c r="A2" s="93" t="s">
        <v>388</v>
      </c>
      <c r="B2" s="721" t="s">
        <v>495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36" customHeight="1" thickBot="1">
      <c r="A3" s="93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21.75" customHeight="1" thickBot="1">
      <c r="A4" s="695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7.5" customHeight="1" thickBot="1">
      <c r="A5" s="680"/>
      <c r="B5" s="680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611" t="s">
        <v>3</v>
      </c>
      <c r="L5" s="96" t="s">
        <v>4</v>
      </c>
      <c r="M5" s="97" t="s">
        <v>5</v>
      </c>
    </row>
    <row r="6" spans="1:13" s="9" customFormat="1" ht="15" customHeight="1" thickBot="1">
      <c r="A6" s="94" t="s">
        <v>6</v>
      </c>
      <c r="B6" s="378" t="s">
        <v>7</v>
      </c>
      <c r="C6" s="94" t="s">
        <v>8</v>
      </c>
      <c r="D6" s="379" t="s">
        <v>9</v>
      </c>
      <c r="E6" s="380" t="s">
        <v>10</v>
      </c>
      <c r="F6" s="381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612" t="s">
        <v>482</v>
      </c>
      <c r="L6" s="609" t="s">
        <v>483</v>
      </c>
      <c r="M6" s="187" t="s">
        <v>484</v>
      </c>
    </row>
    <row r="7" spans="1:13" s="9" customFormat="1" ht="15.75" customHeight="1" thickBot="1">
      <c r="A7" s="718" t="s">
        <v>290</v>
      </c>
      <c r="B7" s="719"/>
      <c r="C7" s="727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382" t="s">
        <v>73</v>
      </c>
      <c r="C8" s="552"/>
      <c r="D8" s="127"/>
      <c r="E8" s="127"/>
      <c r="F8" s="127"/>
      <c r="G8" s="561"/>
      <c r="H8" s="127"/>
      <c r="I8" s="127"/>
      <c r="J8" s="561"/>
      <c r="K8" s="613"/>
      <c r="L8" s="127"/>
      <c r="M8" s="127"/>
    </row>
    <row r="9" spans="1:13" s="72" customFormat="1" ht="14.25" customHeight="1">
      <c r="A9" s="106" t="s">
        <v>14</v>
      </c>
      <c r="B9" s="383" t="s">
        <v>75</v>
      </c>
      <c r="C9" s="553"/>
      <c r="D9" s="221"/>
      <c r="E9" s="128"/>
      <c r="F9" s="128"/>
      <c r="G9" s="562"/>
      <c r="H9" s="128"/>
      <c r="I9" s="128"/>
      <c r="J9" s="562"/>
      <c r="K9" s="614"/>
      <c r="L9" s="128"/>
      <c r="M9" s="128"/>
    </row>
    <row r="10" spans="1:13" s="72" customFormat="1" ht="14.25" customHeight="1">
      <c r="A10" s="108" t="s">
        <v>16</v>
      </c>
      <c r="B10" s="384" t="s">
        <v>77</v>
      </c>
      <c r="C10" s="522">
        <v>500</v>
      </c>
      <c r="D10" s="227">
        <v>500</v>
      </c>
      <c r="E10" s="129"/>
      <c r="F10" s="129">
        <v>300</v>
      </c>
      <c r="G10" s="563">
        <v>1400</v>
      </c>
      <c r="H10" s="129"/>
      <c r="I10" s="129"/>
      <c r="J10" s="563">
        <v>1400</v>
      </c>
      <c r="K10" s="615">
        <v>1400</v>
      </c>
      <c r="L10" s="129"/>
      <c r="M10" s="129">
        <v>300</v>
      </c>
    </row>
    <row r="11" spans="1:13" s="72" customFormat="1" ht="14.25" customHeight="1">
      <c r="A11" s="108" t="s">
        <v>18</v>
      </c>
      <c r="B11" s="384" t="s">
        <v>79</v>
      </c>
      <c r="C11" s="522"/>
      <c r="D11" s="227"/>
      <c r="E11" s="129"/>
      <c r="F11" s="129"/>
      <c r="G11" s="563"/>
      <c r="H11" s="129"/>
      <c r="I11" s="129"/>
      <c r="J11" s="563"/>
      <c r="K11" s="615"/>
      <c r="L11" s="129"/>
      <c r="M11" s="129"/>
    </row>
    <row r="12" spans="1:13" s="72" customFormat="1" ht="14.25" customHeight="1">
      <c r="A12" s="108" t="s">
        <v>20</v>
      </c>
      <c r="B12" s="384" t="s">
        <v>81</v>
      </c>
      <c r="C12" s="522"/>
      <c r="D12" s="227"/>
      <c r="E12" s="129"/>
      <c r="F12" s="129"/>
      <c r="G12" s="563"/>
      <c r="H12" s="129"/>
      <c r="I12" s="129"/>
      <c r="J12" s="563"/>
      <c r="K12" s="615"/>
      <c r="L12" s="129"/>
      <c r="M12" s="129"/>
    </row>
    <row r="13" spans="1:13" s="72" customFormat="1" ht="14.25" customHeight="1">
      <c r="A13" s="108" t="s">
        <v>22</v>
      </c>
      <c r="B13" s="384" t="s">
        <v>83</v>
      </c>
      <c r="C13" s="522"/>
      <c r="D13" s="227"/>
      <c r="E13" s="129"/>
      <c r="F13" s="129"/>
      <c r="G13" s="563"/>
      <c r="H13" s="129"/>
      <c r="I13" s="129"/>
      <c r="J13" s="563"/>
      <c r="K13" s="615"/>
      <c r="L13" s="129"/>
      <c r="M13" s="129"/>
    </row>
    <row r="14" spans="1:13" s="72" customFormat="1" ht="14.25" customHeight="1">
      <c r="A14" s="108" t="s">
        <v>198</v>
      </c>
      <c r="B14" s="384" t="s">
        <v>427</v>
      </c>
      <c r="C14" s="522">
        <v>135</v>
      </c>
      <c r="D14" s="227">
        <v>135</v>
      </c>
      <c r="E14" s="129"/>
      <c r="F14" s="129"/>
      <c r="G14" s="563">
        <v>193</v>
      </c>
      <c r="H14" s="129"/>
      <c r="I14" s="129"/>
      <c r="J14" s="563">
        <v>193</v>
      </c>
      <c r="K14" s="615">
        <v>193</v>
      </c>
      <c r="L14" s="129"/>
      <c r="M14" s="129"/>
    </row>
    <row r="15" spans="1:13" s="72" customFormat="1" ht="14.25" customHeight="1">
      <c r="A15" s="108" t="s">
        <v>200</v>
      </c>
      <c r="B15" s="385" t="s">
        <v>428</v>
      </c>
      <c r="C15" s="522"/>
      <c r="D15" s="227"/>
      <c r="E15" s="129"/>
      <c r="F15" s="129"/>
      <c r="G15" s="563"/>
      <c r="H15" s="129"/>
      <c r="I15" s="129"/>
      <c r="J15" s="563"/>
      <c r="K15" s="615"/>
      <c r="L15" s="129"/>
      <c r="M15" s="129"/>
    </row>
    <row r="16" spans="1:13" s="72" customFormat="1" ht="14.25" customHeight="1">
      <c r="A16" s="108" t="s">
        <v>202</v>
      </c>
      <c r="B16" s="384" t="s">
        <v>89</v>
      </c>
      <c r="C16" s="514"/>
      <c r="D16" s="246"/>
      <c r="E16" s="130"/>
      <c r="F16" s="130"/>
      <c r="G16" s="564"/>
      <c r="H16" s="130"/>
      <c r="I16" s="130"/>
      <c r="J16" s="564"/>
      <c r="K16" s="616"/>
      <c r="L16" s="130"/>
      <c r="M16" s="130"/>
    </row>
    <row r="17" spans="1:13" s="49" customFormat="1" ht="14.25" customHeight="1">
      <c r="A17" s="108" t="s">
        <v>204</v>
      </c>
      <c r="B17" s="384" t="s">
        <v>91</v>
      </c>
      <c r="C17" s="522"/>
      <c r="D17" s="227"/>
      <c r="E17" s="129"/>
      <c r="F17" s="129"/>
      <c r="G17" s="563"/>
      <c r="H17" s="129"/>
      <c r="I17" s="129"/>
      <c r="J17" s="563"/>
      <c r="K17" s="615"/>
      <c r="L17" s="129"/>
      <c r="M17" s="129"/>
    </row>
    <row r="18" spans="1:13" s="49" customFormat="1" ht="14.25" customHeight="1">
      <c r="A18" s="108" t="s">
        <v>206</v>
      </c>
      <c r="B18" s="384" t="s">
        <v>93</v>
      </c>
      <c r="C18" s="523"/>
      <c r="D18" s="232"/>
      <c r="E18" s="131"/>
      <c r="F18" s="131"/>
      <c r="G18" s="565"/>
      <c r="H18" s="131"/>
      <c r="I18" s="131"/>
      <c r="J18" s="565"/>
      <c r="K18" s="617"/>
      <c r="L18" s="131"/>
      <c r="M18" s="131"/>
    </row>
    <row r="19" spans="1:13" s="49" customFormat="1" ht="14.25" customHeight="1" thickBot="1">
      <c r="A19" s="108" t="s">
        <v>208</v>
      </c>
      <c r="B19" s="385" t="s">
        <v>95</v>
      </c>
      <c r="C19" s="523"/>
      <c r="D19" s="232"/>
      <c r="E19" s="131"/>
      <c r="F19" s="131"/>
      <c r="G19" s="565"/>
      <c r="H19" s="131"/>
      <c r="I19" s="131"/>
      <c r="J19" s="565"/>
      <c r="K19" s="617"/>
      <c r="L19" s="131"/>
      <c r="M19" s="131"/>
    </row>
    <row r="20" spans="1:13" s="72" customFormat="1" ht="14.25" customHeight="1" thickBot="1">
      <c r="A20" s="111" t="s">
        <v>24</v>
      </c>
      <c r="B20" s="386" t="s">
        <v>429</v>
      </c>
      <c r="C20" s="536">
        <f>SUM(C9:C19)</f>
        <v>635</v>
      </c>
      <c r="D20" s="63">
        <f>SUM(D9:D19)</f>
        <v>635</v>
      </c>
      <c r="E20" s="132">
        <f>SUM(E9:E19)</f>
        <v>0</v>
      </c>
      <c r="F20" s="132">
        <f>SUM(F9:F19)</f>
        <v>300</v>
      </c>
      <c r="G20" s="515">
        <f>SUM(G9:G19)</f>
        <v>1593</v>
      </c>
      <c r="H20" s="132">
        <f aca="true" t="shared" si="0" ref="H20:M20">SUM(H9:H19)</f>
        <v>0</v>
      </c>
      <c r="I20" s="132">
        <f t="shared" si="0"/>
        <v>0</v>
      </c>
      <c r="J20" s="515">
        <f t="shared" si="0"/>
        <v>1593</v>
      </c>
      <c r="K20" s="618">
        <f t="shared" si="0"/>
        <v>1593</v>
      </c>
      <c r="L20" s="132">
        <f t="shared" si="0"/>
        <v>0</v>
      </c>
      <c r="M20" s="132">
        <f t="shared" si="0"/>
        <v>300</v>
      </c>
    </row>
    <row r="21" spans="1:13" ht="14.25" customHeight="1" thickBot="1">
      <c r="A21" s="113"/>
      <c r="B21" s="386" t="s">
        <v>26</v>
      </c>
      <c r="C21" s="554"/>
      <c r="D21" s="85"/>
      <c r="E21" s="85"/>
      <c r="F21" s="85"/>
      <c r="G21" s="566"/>
      <c r="H21" s="85"/>
      <c r="I21" s="85"/>
      <c r="J21" s="566"/>
      <c r="K21" s="619"/>
      <c r="L21" s="85"/>
      <c r="M21" s="85"/>
    </row>
    <row r="22" spans="1:13" s="49" customFormat="1" ht="14.25" customHeight="1">
      <c r="A22" s="106" t="s">
        <v>27</v>
      </c>
      <c r="B22" s="383" t="s">
        <v>28</v>
      </c>
      <c r="C22" s="553"/>
      <c r="D22" s="221"/>
      <c r="E22" s="128"/>
      <c r="F22" s="128"/>
      <c r="G22" s="562"/>
      <c r="H22" s="128"/>
      <c r="I22" s="128"/>
      <c r="J22" s="562"/>
      <c r="K22" s="614"/>
      <c r="L22" s="128"/>
      <c r="M22" s="128"/>
    </row>
    <row r="23" spans="1:13" s="49" customFormat="1" ht="14.25" customHeight="1">
      <c r="A23" s="108" t="s">
        <v>29</v>
      </c>
      <c r="B23" s="384" t="s">
        <v>430</v>
      </c>
      <c r="C23" s="522"/>
      <c r="D23" s="227"/>
      <c r="E23" s="129"/>
      <c r="F23" s="129"/>
      <c r="G23" s="563"/>
      <c r="H23" s="129"/>
      <c r="I23" s="129"/>
      <c r="J23" s="563"/>
      <c r="K23" s="615"/>
      <c r="L23" s="129"/>
      <c r="M23" s="129"/>
    </row>
    <row r="24" spans="1:13" s="49" customFormat="1" ht="14.25" customHeight="1">
      <c r="A24" s="108" t="s">
        <v>31</v>
      </c>
      <c r="B24" s="384" t="s">
        <v>431</v>
      </c>
      <c r="C24" s="522"/>
      <c r="D24" s="227"/>
      <c r="E24" s="129"/>
      <c r="F24" s="129"/>
      <c r="G24" s="563">
        <v>1398</v>
      </c>
      <c r="H24" s="129">
        <v>127</v>
      </c>
      <c r="I24" s="129"/>
      <c r="J24" s="563">
        <v>1525</v>
      </c>
      <c r="K24" s="615">
        <v>1525</v>
      </c>
      <c r="L24" s="129"/>
      <c r="M24" s="129"/>
    </row>
    <row r="25" spans="1:13" s="49" customFormat="1" ht="14.25" customHeight="1" thickBot="1">
      <c r="A25" s="108" t="s">
        <v>33</v>
      </c>
      <c r="B25" s="384" t="s">
        <v>432</v>
      </c>
      <c r="C25" s="522"/>
      <c r="D25" s="227"/>
      <c r="E25" s="129"/>
      <c r="F25" s="129"/>
      <c r="G25" s="563"/>
      <c r="H25" s="129"/>
      <c r="I25" s="129"/>
      <c r="J25" s="563"/>
      <c r="K25" s="615"/>
      <c r="L25" s="129"/>
      <c r="M25" s="129"/>
    </row>
    <row r="26" spans="1:13" s="72" customFormat="1" ht="14.25" customHeight="1" thickBot="1">
      <c r="A26" s="111" t="s">
        <v>39</v>
      </c>
      <c r="B26" s="386" t="s">
        <v>433</v>
      </c>
      <c r="C26" s="536">
        <f>SUM(C22:C24)</f>
        <v>0</v>
      </c>
      <c r="D26" s="63">
        <f>SUM(D22:D24)</f>
        <v>0</v>
      </c>
      <c r="E26" s="132">
        <f>SUM(E22:E24)</f>
        <v>0</v>
      </c>
      <c r="F26" s="132">
        <f>SUM(F22:F24)</f>
        <v>0</v>
      </c>
      <c r="G26" s="515">
        <f>SUM(G22:G24)</f>
        <v>1398</v>
      </c>
      <c r="H26" s="132">
        <f aca="true" t="shared" si="1" ref="H26:M26">SUM(H22:H24)</f>
        <v>127</v>
      </c>
      <c r="I26" s="132">
        <f t="shared" si="1"/>
        <v>0</v>
      </c>
      <c r="J26" s="515">
        <f t="shared" si="1"/>
        <v>1525</v>
      </c>
      <c r="K26" s="618">
        <f t="shared" si="1"/>
        <v>1525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362" t="s">
        <v>296</v>
      </c>
      <c r="C27" s="555"/>
      <c r="D27" s="135"/>
      <c r="E27" s="133"/>
      <c r="F27" s="133"/>
      <c r="G27" s="567"/>
      <c r="H27" s="133"/>
      <c r="I27" s="133"/>
      <c r="J27" s="567"/>
      <c r="K27" s="620"/>
      <c r="L27" s="133"/>
      <c r="M27" s="133"/>
    </row>
    <row r="28" spans="1:13" ht="14.25" customHeight="1" thickBot="1">
      <c r="A28" s="113"/>
      <c r="B28" s="362" t="s">
        <v>41</v>
      </c>
      <c r="C28" s="554"/>
      <c r="D28" s="85"/>
      <c r="E28" s="85"/>
      <c r="F28" s="85"/>
      <c r="G28" s="566"/>
      <c r="H28" s="85"/>
      <c r="I28" s="85"/>
      <c r="J28" s="566"/>
      <c r="K28" s="619"/>
      <c r="L28" s="85"/>
      <c r="M28" s="85"/>
    </row>
    <row r="29" spans="1:13" s="49" customFormat="1" ht="14.25" customHeight="1">
      <c r="A29" s="106" t="s">
        <v>57</v>
      </c>
      <c r="B29" s="383" t="s">
        <v>43</v>
      </c>
      <c r="C29" s="553"/>
      <c r="D29" s="221"/>
      <c r="E29" s="128"/>
      <c r="F29" s="128"/>
      <c r="G29" s="562"/>
      <c r="H29" s="128"/>
      <c r="I29" s="128"/>
      <c r="J29" s="562"/>
      <c r="K29" s="614"/>
      <c r="L29" s="128"/>
      <c r="M29" s="128"/>
    </row>
    <row r="30" spans="1:13" s="49" customFormat="1" ht="14.25" customHeight="1">
      <c r="A30" s="106" t="s">
        <v>65</v>
      </c>
      <c r="B30" s="383" t="s">
        <v>430</v>
      </c>
      <c r="C30" s="522"/>
      <c r="D30" s="227"/>
      <c r="E30" s="129"/>
      <c r="F30" s="129"/>
      <c r="G30" s="563"/>
      <c r="H30" s="129"/>
      <c r="I30" s="129"/>
      <c r="J30" s="563"/>
      <c r="K30" s="615"/>
      <c r="L30" s="129"/>
      <c r="M30" s="129"/>
    </row>
    <row r="31" spans="1:13" s="49" customFormat="1" ht="14.25" customHeight="1">
      <c r="A31" s="106" t="s">
        <v>67</v>
      </c>
      <c r="B31" s="384" t="s">
        <v>434</v>
      </c>
      <c r="C31" s="522"/>
      <c r="D31" s="227"/>
      <c r="E31" s="129"/>
      <c r="F31" s="129"/>
      <c r="G31" s="563"/>
      <c r="H31" s="129"/>
      <c r="I31" s="129"/>
      <c r="J31" s="563"/>
      <c r="K31" s="615"/>
      <c r="L31" s="129"/>
      <c r="M31" s="129"/>
    </row>
    <row r="32" spans="1:13" s="49" customFormat="1" ht="14.25" customHeight="1" thickBot="1">
      <c r="A32" s="108" t="s">
        <v>69</v>
      </c>
      <c r="B32" s="387" t="s">
        <v>435</v>
      </c>
      <c r="C32" s="556"/>
      <c r="D32" s="392"/>
      <c r="E32" s="134"/>
      <c r="F32" s="134"/>
      <c r="G32" s="568"/>
      <c r="H32" s="134"/>
      <c r="I32" s="134"/>
      <c r="J32" s="568"/>
      <c r="K32" s="621"/>
      <c r="L32" s="134"/>
      <c r="M32" s="134"/>
    </row>
    <row r="33" spans="1:13" s="49" customFormat="1" ht="14.25" customHeight="1" thickBot="1">
      <c r="A33" s="111" t="s">
        <v>71</v>
      </c>
      <c r="B33" s="362" t="s">
        <v>436</v>
      </c>
      <c r="C33" s="536">
        <f>+C29+C30+C31</f>
        <v>0</v>
      </c>
      <c r="D33" s="63">
        <f>+D29+D30+D31</f>
        <v>0</v>
      </c>
      <c r="E33" s="132">
        <f>+E29+E30+E31</f>
        <v>0</v>
      </c>
      <c r="F33" s="132">
        <f>+F29+F30+F31</f>
        <v>0</v>
      </c>
      <c r="G33" s="515">
        <f>+G29+G30+G31</f>
        <v>0</v>
      </c>
      <c r="H33" s="132">
        <f aca="true" t="shared" si="2" ref="H33:M33">+H29+H30+H31</f>
        <v>0</v>
      </c>
      <c r="I33" s="132">
        <f t="shared" si="2"/>
        <v>0</v>
      </c>
      <c r="J33" s="515">
        <f t="shared" si="2"/>
        <v>0</v>
      </c>
      <c r="K33" s="618">
        <f t="shared" si="2"/>
        <v>0</v>
      </c>
      <c r="L33" s="132">
        <f t="shared" si="2"/>
        <v>0</v>
      </c>
      <c r="M33" s="132">
        <f t="shared" si="2"/>
        <v>0</v>
      </c>
    </row>
    <row r="34" spans="1:13" ht="14.25" customHeight="1" thickBot="1">
      <c r="A34" s="113"/>
      <c r="B34" s="362" t="s">
        <v>98</v>
      </c>
      <c r="C34" s="554"/>
      <c r="D34" s="85"/>
      <c r="E34" s="85"/>
      <c r="F34" s="85"/>
      <c r="G34" s="566"/>
      <c r="H34" s="85"/>
      <c r="I34" s="85"/>
      <c r="J34" s="566"/>
      <c r="K34" s="619"/>
      <c r="L34" s="85"/>
      <c r="M34" s="85"/>
    </row>
    <row r="35" spans="1:13" s="49" customFormat="1" ht="14.25" customHeight="1">
      <c r="A35" s="106" t="s">
        <v>74</v>
      </c>
      <c r="B35" s="383" t="s">
        <v>100</v>
      </c>
      <c r="C35" s="553"/>
      <c r="D35" s="221"/>
      <c r="E35" s="128"/>
      <c r="F35" s="128"/>
      <c r="G35" s="562"/>
      <c r="H35" s="128"/>
      <c r="I35" s="128"/>
      <c r="J35" s="562"/>
      <c r="K35" s="614"/>
      <c r="L35" s="128"/>
      <c r="M35" s="128"/>
    </row>
    <row r="36" spans="1:13" s="49" customFormat="1" ht="14.25" customHeight="1">
      <c r="A36" s="106" t="s">
        <v>76</v>
      </c>
      <c r="B36" s="384" t="s">
        <v>102</v>
      </c>
      <c r="C36" s="514"/>
      <c r="D36" s="246"/>
      <c r="E36" s="130"/>
      <c r="F36" s="130"/>
      <c r="G36" s="564"/>
      <c r="H36" s="130"/>
      <c r="I36" s="130"/>
      <c r="J36" s="564"/>
      <c r="K36" s="616"/>
      <c r="L36" s="130"/>
      <c r="M36" s="130"/>
    </row>
    <row r="37" spans="1:13" s="49" customFormat="1" ht="14.25" customHeight="1" thickBot="1">
      <c r="A37" s="108" t="s">
        <v>78</v>
      </c>
      <c r="B37" s="387" t="s">
        <v>104</v>
      </c>
      <c r="C37" s="556"/>
      <c r="D37" s="392"/>
      <c r="E37" s="134"/>
      <c r="F37" s="134"/>
      <c r="G37" s="568"/>
      <c r="H37" s="134"/>
      <c r="I37" s="134"/>
      <c r="J37" s="568"/>
      <c r="K37" s="621"/>
      <c r="L37" s="134"/>
      <c r="M37" s="134"/>
    </row>
    <row r="38" spans="1:13" s="49" customFormat="1" ht="14.25" customHeight="1" thickBot="1">
      <c r="A38" s="111" t="s">
        <v>96</v>
      </c>
      <c r="B38" s="362" t="s">
        <v>437</v>
      </c>
      <c r="C38" s="536">
        <f>+C35+C36+C37</f>
        <v>0</v>
      </c>
      <c r="D38" s="63">
        <f>+D35+D36+D37</f>
        <v>0</v>
      </c>
      <c r="E38" s="132">
        <f>+E35+E36+E37</f>
        <v>0</v>
      </c>
      <c r="F38" s="132">
        <f>+F35+F36+F37</f>
        <v>0</v>
      </c>
      <c r="G38" s="515">
        <f>+G35+G36+G37</f>
        <v>0</v>
      </c>
      <c r="H38" s="132">
        <f aca="true" t="shared" si="3" ref="H38:M38">+H35+H36+H37</f>
        <v>0</v>
      </c>
      <c r="I38" s="132">
        <f t="shared" si="3"/>
        <v>0</v>
      </c>
      <c r="J38" s="515">
        <f t="shared" si="3"/>
        <v>0</v>
      </c>
      <c r="K38" s="618">
        <f t="shared" si="3"/>
        <v>0</v>
      </c>
      <c r="L38" s="132">
        <f t="shared" si="3"/>
        <v>0</v>
      </c>
      <c r="M38" s="132">
        <f t="shared" si="3"/>
        <v>0</v>
      </c>
    </row>
    <row r="39" spans="1:13" s="72" customFormat="1" ht="14.25" customHeight="1" thickBot="1">
      <c r="A39" s="111" t="s">
        <v>109</v>
      </c>
      <c r="B39" s="362" t="s">
        <v>298</v>
      </c>
      <c r="C39" s="555"/>
      <c r="D39" s="135"/>
      <c r="E39" s="133"/>
      <c r="F39" s="133"/>
      <c r="G39" s="567"/>
      <c r="H39" s="133"/>
      <c r="I39" s="133"/>
      <c r="J39" s="567"/>
      <c r="K39" s="620"/>
      <c r="L39" s="133"/>
      <c r="M39" s="133"/>
    </row>
    <row r="40" spans="1:13" s="72" customFormat="1" ht="14.25" customHeight="1" thickBot="1">
      <c r="A40" s="111" t="s">
        <v>120</v>
      </c>
      <c r="B40" s="362" t="s">
        <v>438</v>
      </c>
      <c r="C40" s="555"/>
      <c r="D40" s="135"/>
      <c r="E40" s="135"/>
      <c r="F40" s="135"/>
      <c r="G40" s="569"/>
      <c r="H40" s="135"/>
      <c r="I40" s="135"/>
      <c r="J40" s="569"/>
      <c r="K40" s="622"/>
      <c r="L40" s="135"/>
      <c r="M40" s="135"/>
    </row>
    <row r="41" spans="1:13" s="72" customFormat="1" ht="14.25" customHeight="1" thickBot="1">
      <c r="A41" s="111" t="s">
        <v>131</v>
      </c>
      <c r="B41" s="362" t="s">
        <v>439</v>
      </c>
      <c r="C41" s="536">
        <f>+C20+C26+C27+C33+C38+C39+C40</f>
        <v>635</v>
      </c>
      <c r="D41" s="63">
        <f>+D20+D26+D27+D33+D38+D39+D40</f>
        <v>635</v>
      </c>
      <c r="E41" s="63">
        <f>+E20+E26+E27+E33+E38+E39+E40</f>
        <v>0</v>
      </c>
      <c r="F41" s="63">
        <f>+F20+F26+F27+F33+F38+F39+F40</f>
        <v>300</v>
      </c>
      <c r="G41" s="534">
        <f>+G20+G26+G27+G33+G38+G39+G40</f>
        <v>2991</v>
      </c>
      <c r="H41" s="63">
        <f aca="true" t="shared" si="4" ref="H41:M41">+H20+H26+H27+H33+H38+H39+H40</f>
        <v>127</v>
      </c>
      <c r="I41" s="63">
        <f t="shared" si="4"/>
        <v>0</v>
      </c>
      <c r="J41" s="534">
        <f t="shared" si="4"/>
        <v>3118</v>
      </c>
      <c r="K41" s="623">
        <f t="shared" si="4"/>
        <v>3118</v>
      </c>
      <c r="L41" s="63">
        <f t="shared" si="4"/>
        <v>0</v>
      </c>
      <c r="M41" s="63">
        <f t="shared" si="4"/>
        <v>300</v>
      </c>
    </row>
    <row r="42" spans="1:13" ht="14.25" customHeight="1" thickBot="1">
      <c r="A42" s="113"/>
      <c r="B42" s="362" t="s">
        <v>440</v>
      </c>
      <c r="C42" s="554"/>
      <c r="D42" s="85"/>
      <c r="E42" s="85"/>
      <c r="F42" s="85"/>
      <c r="G42" s="566"/>
      <c r="H42" s="85"/>
      <c r="I42" s="85"/>
      <c r="J42" s="566"/>
      <c r="K42" s="619"/>
      <c r="L42" s="85"/>
      <c r="M42" s="85"/>
    </row>
    <row r="43" spans="1:13" s="72" customFormat="1" ht="14.25" customHeight="1">
      <c r="A43" s="106" t="s">
        <v>441</v>
      </c>
      <c r="B43" s="383" t="s">
        <v>353</v>
      </c>
      <c r="C43" s="553"/>
      <c r="D43" s="221"/>
      <c r="E43" s="128"/>
      <c r="F43" s="128"/>
      <c r="G43" s="562">
        <v>6116</v>
      </c>
      <c r="H43" s="128"/>
      <c r="I43" s="128"/>
      <c r="J43" s="562">
        <v>6116</v>
      </c>
      <c r="K43" s="614">
        <v>6116</v>
      </c>
      <c r="L43" s="128"/>
      <c r="M43" s="128"/>
    </row>
    <row r="44" spans="1:13" s="72" customFormat="1" ht="14.25" customHeight="1">
      <c r="A44" s="106" t="s">
        <v>442</v>
      </c>
      <c r="B44" s="384" t="s">
        <v>443</v>
      </c>
      <c r="C44" s="514"/>
      <c r="D44" s="246"/>
      <c r="E44" s="130"/>
      <c r="F44" s="130"/>
      <c r="G44" s="564"/>
      <c r="H44" s="130"/>
      <c r="I44" s="130"/>
      <c r="J44" s="564"/>
      <c r="K44" s="616"/>
      <c r="L44" s="130"/>
      <c r="M44" s="130"/>
    </row>
    <row r="45" spans="1:13" s="49" customFormat="1" ht="14.25" customHeight="1" thickBot="1">
      <c r="A45" s="108" t="s">
        <v>444</v>
      </c>
      <c r="B45" s="387" t="s">
        <v>445</v>
      </c>
      <c r="C45" s="556">
        <v>206408</v>
      </c>
      <c r="D45" s="392">
        <v>206408</v>
      </c>
      <c r="E45" s="134"/>
      <c r="F45" s="134">
        <v>32218</v>
      </c>
      <c r="G45" s="568">
        <v>221908</v>
      </c>
      <c r="H45" s="134">
        <v>159</v>
      </c>
      <c r="I45" s="134"/>
      <c r="J45" s="568">
        <v>222067</v>
      </c>
      <c r="K45" s="621">
        <v>222067</v>
      </c>
      <c r="L45" s="134"/>
      <c r="M45" s="134">
        <v>32218</v>
      </c>
    </row>
    <row r="46" spans="1:13" s="72" customFormat="1" ht="14.25" customHeight="1" thickBot="1">
      <c r="A46" s="116" t="s">
        <v>278</v>
      </c>
      <c r="B46" s="362" t="s">
        <v>446</v>
      </c>
      <c r="C46" s="536">
        <f>+C43+C44+C45</f>
        <v>206408</v>
      </c>
      <c r="D46" s="63">
        <f>+D43+D44+D45</f>
        <v>206408</v>
      </c>
      <c r="E46" s="63">
        <f>+E43+E44+E45</f>
        <v>0</v>
      </c>
      <c r="F46" s="63">
        <f>+F43+F44+F45</f>
        <v>32218</v>
      </c>
      <c r="G46" s="534">
        <f>+G43+G44+G45</f>
        <v>228024</v>
      </c>
      <c r="H46" s="63">
        <f aca="true" t="shared" si="5" ref="H46:M46">+H43+H44+H45</f>
        <v>159</v>
      </c>
      <c r="I46" s="63">
        <f t="shared" si="5"/>
        <v>0</v>
      </c>
      <c r="J46" s="534">
        <f t="shared" si="5"/>
        <v>228183</v>
      </c>
      <c r="K46" s="623">
        <f t="shared" si="5"/>
        <v>228183</v>
      </c>
      <c r="L46" s="63">
        <f t="shared" si="5"/>
        <v>0</v>
      </c>
      <c r="M46" s="63">
        <f t="shared" si="5"/>
        <v>32218</v>
      </c>
    </row>
    <row r="47" spans="1:13" s="49" customFormat="1" ht="14.25" customHeight="1">
      <c r="A47" s="438" t="s">
        <v>142</v>
      </c>
      <c r="B47" s="439" t="s">
        <v>447</v>
      </c>
      <c r="C47" s="557">
        <f>+C41+C46</f>
        <v>207043</v>
      </c>
      <c r="D47" s="440">
        <f>+D41+D46</f>
        <v>207043</v>
      </c>
      <c r="E47" s="440">
        <f>+E41+E46</f>
        <v>0</v>
      </c>
      <c r="F47" s="440">
        <f>+F41+F46</f>
        <v>32518</v>
      </c>
      <c r="G47" s="570">
        <f>+G41+G46</f>
        <v>231015</v>
      </c>
      <c r="H47" s="440">
        <f aca="true" t="shared" si="6" ref="H47:M47">+H41+H46</f>
        <v>286</v>
      </c>
      <c r="I47" s="440">
        <f t="shared" si="6"/>
        <v>0</v>
      </c>
      <c r="J47" s="570">
        <f t="shared" si="6"/>
        <v>231301</v>
      </c>
      <c r="K47" s="624">
        <f t="shared" si="6"/>
        <v>231301</v>
      </c>
      <c r="L47" s="440">
        <f t="shared" si="6"/>
        <v>0</v>
      </c>
      <c r="M47" s="440">
        <f t="shared" si="6"/>
        <v>32518</v>
      </c>
    </row>
    <row r="48" spans="1:13" s="9" customFormat="1" ht="14.25" customHeight="1" thickBot="1">
      <c r="A48" s="726" t="s">
        <v>291</v>
      </c>
      <c r="B48" s="727"/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728"/>
    </row>
    <row r="49" spans="1:13" ht="14.25" customHeight="1" thickBot="1">
      <c r="A49" s="104"/>
      <c r="B49" s="388" t="s">
        <v>448</v>
      </c>
      <c r="C49" s="552"/>
      <c r="D49" s="127"/>
      <c r="E49" s="127"/>
      <c r="F49" s="127"/>
      <c r="G49" s="561"/>
      <c r="H49" s="127"/>
      <c r="I49" s="127"/>
      <c r="J49" s="561"/>
      <c r="K49" s="613"/>
      <c r="L49" s="127"/>
      <c r="M49" s="127"/>
    </row>
    <row r="50" spans="1:13" ht="14.25" customHeight="1">
      <c r="A50" s="108" t="s">
        <v>14</v>
      </c>
      <c r="B50" s="383" t="s">
        <v>192</v>
      </c>
      <c r="C50" s="553">
        <v>132518</v>
      </c>
      <c r="D50" s="221">
        <v>132518</v>
      </c>
      <c r="E50" s="128"/>
      <c r="F50" s="128">
        <v>21668</v>
      </c>
      <c r="G50" s="562">
        <v>143067</v>
      </c>
      <c r="H50" s="128">
        <v>225</v>
      </c>
      <c r="I50" s="128"/>
      <c r="J50" s="562">
        <v>143292</v>
      </c>
      <c r="K50" s="614">
        <v>143292</v>
      </c>
      <c r="L50" s="128"/>
      <c r="M50" s="128">
        <v>21668</v>
      </c>
    </row>
    <row r="51" spans="1:13" ht="14.25" customHeight="1">
      <c r="A51" s="108" t="s">
        <v>16</v>
      </c>
      <c r="B51" s="384" t="s">
        <v>193</v>
      </c>
      <c r="C51" s="522">
        <v>37100</v>
      </c>
      <c r="D51" s="227">
        <v>37100</v>
      </c>
      <c r="E51" s="129"/>
      <c r="F51" s="129">
        <v>5850</v>
      </c>
      <c r="G51" s="563">
        <v>40811</v>
      </c>
      <c r="H51" s="129">
        <v>61</v>
      </c>
      <c r="I51" s="129"/>
      <c r="J51" s="563">
        <v>40872</v>
      </c>
      <c r="K51" s="615">
        <v>40872</v>
      </c>
      <c r="L51" s="129"/>
      <c r="M51" s="129">
        <v>5850</v>
      </c>
    </row>
    <row r="52" spans="1:13" ht="14.25" customHeight="1">
      <c r="A52" s="108" t="s">
        <v>18</v>
      </c>
      <c r="B52" s="384" t="s">
        <v>194</v>
      </c>
      <c r="C52" s="522">
        <v>33770</v>
      </c>
      <c r="D52" s="227">
        <v>33770</v>
      </c>
      <c r="E52" s="129"/>
      <c r="F52" s="129">
        <v>5000</v>
      </c>
      <c r="G52" s="563">
        <v>42482</v>
      </c>
      <c r="H52" s="129"/>
      <c r="I52" s="129"/>
      <c r="J52" s="563">
        <v>42482</v>
      </c>
      <c r="K52" s="615">
        <v>42482</v>
      </c>
      <c r="L52" s="129"/>
      <c r="M52" s="129">
        <v>5000</v>
      </c>
    </row>
    <row r="53" spans="1:13" ht="14.25" customHeight="1">
      <c r="A53" s="108" t="s">
        <v>20</v>
      </c>
      <c r="B53" s="384" t="s">
        <v>195</v>
      </c>
      <c r="C53" s="522"/>
      <c r="D53" s="227"/>
      <c r="E53" s="129"/>
      <c r="F53" s="129"/>
      <c r="G53" s="563"/>
      <c r="H53" s="129"/>
      <c r="I53" s="129"/>
      <c r="J53" s="563"/>
      <c r="K53" s="615"/>
      <c r="L53" s="129"/>
      <c r="M53" s="129"/>
    </row>
    <row r="54" spans="1:13" ht="14.25" customHeight="1" thickBot="1">
      <c r="A54" s="108" t="s">
        <v>22</v>
      </c>
      <c r="B54" s="384" t="s">
        <v>197</v>
      </c>
      <c r="C54" s="522"/>
      <c r="D54" s="227"/>
      <c r="E54" s="129"/>
      <c r="F54" s="129"/>
      <c r="G54" s="563"/>
      <c r="H54" s="129"/>
      <c r="I54" s="129"/>
      <c r="J54" s="563"/>
      <c r="K54" s="615"/>
      <c r="L54" s="129"/>
      <c r="M54" s="129"/>
    </row>
    <row r="55" spans="1:13" s="78" customFormat="1" ht="14.25" customHeight="1" thickBot="1">
      <c r="A55" s="111" t="s">
        <v>24</v>
      </c>
      <c r="B55" s="362" t="s">
        <v>449</v>
      </c>
      <c r="C55" s="536">
        <f>SUM(C50:C54)</f>
        <v>203388</v>
      </c>
      <c r="D55" s="77">
        <f>SUM(D50:D54)</f>
        <v>203388</v>
      </c>
      <c r="E55" s="136">
        <f>SUM(E50:E54)</f>
        <v>0</v>
      </c>
      <c r="F55" s="136">
        <f>SUM(F50:F54)</f>
        <v>32518</v>
      </c>
      <c r="G55" s="571">
        <f>SUM(G50:G54)</f>
        <v>226360</v>
      </c>
      <c r="H55" s="136">
        <f aca="true" t="shared" si="7" ref="H55:M55">SUM(H50:H54)</f>
        <v>286</v>
      </c>
      <c r="I55" s="136">
        <f t="shared" si="7"/>
        <v>0</v>
      </c>
      <c r="J55" s="571">
        <f t="shared" si="7"/>
        <v>226646</v>
      </c>
      <c r="K55" s="625">
        <f>SUM(K50:K54)</f>
        <v>226646</v>
      </c>
      <c r="L55" s="136">
        <f t="shared" si="7"/>
        <v>0</v>
      </c>
      <c r="M55" s="136">
        <f t="shared" si="7"/>
        <v>32518</v>
      </c>
    </row>
    <row r="56" spans="1:13" ht="14.25" customHeight="1" thickBot="1">
      <c r="A56" s="113"/>
      <c r="B56" s="362" t="s">
        <v>450</v>
      </c>
      <c r="C56" s="554"/>
      <c r="D56" s="85"/>
      <c r="E56" s="85"/>
      <c r="F56" s="85"/>
      <c r="G56" s="566"/>
      <c r="H56" s="85"/>
      <c r="I56" s="85"/>
      <c r="J56" s="566"/>
      <c r="K56" s="619"/>
      <c r="L56" s="85"/>
      <c r="M56" s="85"/>
    </row>
    <row r="57" spans="1:13" s="78" customFormat="1" ht="14.25" customHeight="1">
      <c r="A57" s="108" t="s">
        <v>27</v>
      </c>
      <c r="B57" s="383" t="s">
        <v>230</v>
      </c>
      <c r="C57" s="553">
        <v>3655</v>
      </c>
      <c r="D57" s="221">
        <v>3655</v>
      </c>
      <c r="E57" s="128"/>
      <c r="F57" s="128"/>
      <c r="G57" s="553">
        <v>4655</v>
      </c>
      <c r="H57" s="128"/>
      <c r="I57" s="128"/>
      <c r="J57" s="553">
        <v>4655</v>
      </c>
      <c r="K57" s="626">
        <v>4655</v>
      </c>
      <c r="L57" s="128"/>
      <c r="M57" s="128"/>
    </row>
    <row r="58" spans="1:13" s="78" customFormat="1" ht="14.25" customHeight="1">
      <c r="A58" s="108" t="s">
        <v>29</v>
      </c>
      <c r="B58" s="383" t="s">
        <v>496</v>
      </c>
      <c r="C58" s="522">
        <v>1623</v>
      </c>
      <c r="D58" s="227">
        <v>1623</v>
      </c>
      <c r="E58" s="129"/>
      <c r="F58" s="129"/>
      <c r="G58" s="522">
        <v>1623</v>
      </c>
      <c r="H58" s="129"/>
      <c r="I58" s="129"/>
      <c r="J58" s="522">
        <v>1623</v>
      </c>
      <c r="K58" s="627">
        <v>1623</v>
      </c>
      <c r="L58" s="128"/>
      <c r="M58" s="128"/>
    </row>
    <row r="59" spans="1:13" ht="14.25" customHeight="1">
      <c r="A59" s="108" t="s">
        <v>31</v>
      </c>
      <c r="B59" s="384" t="s">
        <v>232</v>
      </c>
      <c r="C59" s="522"/>
      <c r="D59" s="227"/>
      <c r="E59" s="129"/>
      <c r="F59" s="129"/>
      <c r="G59" s="563"/>
      <c r="H59" s="129"/>
      <c r="I59" s="129"/>
      <c r="J59" s="563"/>
      <c r="K59" s="615"/>
      <c r="L59" s="129"/>
      <c r="M59" s="129"/>
    </row>
    <row r="60" spans="1:13" ht="14.25" customHeight="1" thickBot="1">
      <c r="A60" s="108" t="s">
        <v>33</v>
      </c>
      <c r="B60" s="384" t="s">
        <v>451</v>
      </c>
      <c r="C60" s="522"/>
      <c r="D60" s="227"/>
      <c r="E60" s="129"/>
      <c r="F60" s="129"/>
      <c r="G60" s="563"/>
      <c r="H60" s="129"/>
      <c r="I60" s="129"/>
      <c r="J60" s="563"/>
      <c r="K60" s="615"/>
      <c r="L60" s="129"/>
      <c r="M60" s="129"/>
    </row>
    <row r="61" spans="1:13" ht="14.25" customHeight="1" thickBot="1">
      <c r="A61" s="111" t="s">
        <v>39</v>
      </c>
      <c r="B61" s="362" t="s">
        <v>452</v>
      </c>
      <c r="C61" s="536">
        <f>SUM(C57+C59+C60)</f>
        <v>3655</v>
      </c>
      <c r="D61" s="239">
        <f aca="true" t="shared" si="8" ref="D61:J61">SUM(D57+D59+D60)</f>
        <v>3655</v>
      </c>
      <c r="E61" s="239">
        <f t="shared" si="8"/>
        <v>0</v>
      </c>
      <c r="F61" s="239">
        <f t="shared" si="8"/>
        <v>0</v>
      </c>
      <c r="G61" s="536">
        <f>SUM(G57+G59+G60)</f>
        <v>4655</v>
      </c>
      <c r="H61" s="239">
        <f t="shared" si="8"/>
        <v>0</v>
      </c>
      <c r="I61" s="239">
        <f t="shared" si="8"/>
        <v>0</v>
      </c>
      <c r="J61" s="536">
        <f t="shared" si="8"/>
        <v>4655</v>
      </c>
      <c r="K61" s="628">
        <f>SUM(K57+K59+K60)</f>
        <v>4655</v>
      </c>
      <c r="L61" s="628">
        <f>SUM(L57+L59+L60)</f>
        <v>0</v>
      </c>
      <c r="M61" s="628">
        <f>SUM(M57+M59+M60)</f>
        <v>0</v>
      </c>
    </row>
    <row r="62" spans="1:13" ht="14.25" customHeight="1" thickBot="1">
      <c r="A62" s="111" t="s">
        <v>54</v>
      </c>
      <c r="B62" s="362" t="s">
        <v>453</v>
      </c>
      <c r="C62" s="558"/>
      <c r="D62" s="135"/>
      <c r="E62" s="133"/>
      <c r="F62" s="133"/>
      <c r="G62" s="567"/>
      <c r="H62" s="133"/>
      <c r="I62" s="133"/>
      <c r="J62" s="567"/>
      <c r="K62" s="620"/>
      <c r="L62" s="133"/>
      <c r="M62" s="133"/>
    </row>
    <row r="63" spans="1:13" ht="14.25" customHeight="1" thickBot="1">
      <c r="A63" s="111" t="s">
        <v>71</v>
      </c>
      <c r="B63" s="386" t="s">
        <v>454</v>
      </c>
      <c r="C63" s="506">
        <f aca="true" t="shared" si="9" ref="C63:M63">+C55+C61+C62</f>
        <v>207043</v>
      </c>
      <c r="D63" s="63">
        <f t="shared" si="9"/>
        <v>207043</v>
      </c>
      <c r="E63" s="132">
        <f t="shared" si="9"/>
        <v>0</v>
      </c>
      <c r="F63" s="132">
        <f t="shared" si="9"/>
        <v>32518</v>
      </c>
      <c r="G63" s="515">
        <f>+G55+G61+G62</f>
        <v>231015</v>
      </c>
      <c r="H63" s="132">
        <f t="shared" si="9"/>
        <v>286</v>
      </c>
      <c r="I63" s="132">
        <f t="shared" si="9"/>
        <v>0</v>
      </c>
      <c r="J63" s="515">
        <f t="shared" si="9"/>
        <v>231301</v>
      </c>
      <c r="K63" s="618">
        <f>+K55+K61+K62</f>
        <v>231301</v>
      </c>
      <c r="L63" s="132">
        <f t="shared" si="9"/>
        <v>0</v>
      </c>
      <c r="M63" s="132">
        <f t="shared" si="9"/>
        <v>32518</v>
      </c>
    </row>
    <row r="64" spans="1:13" ht="14.25" customHeight="1" thickBot="1">
      <c r="A64" s="123"/>
      <c r="B64" s="124"/>
      <c r="C64" s="390"/>
      <c r="D64" s="50"/>
      <c r="E64" s="50"/>
      <c r="F64" s="50"/>
      <c r="G64" s="50"/>
      <c r="H64" s="50"/>
      <c r="I64" s="50"/>
      <c r="J64" s="50"/>
      <c r="K64" s="629"/>
      <c r="L64" s="50"/>
      <c r="M64" s="50"/>
    </row>
    <row r="65" spans="1:13" ht="14.25" customHeight="1" thickBot="1">
      <c r="A65" s="125" t="s">
        <v>425</v>
      </c>
      <c r="B65" s="389"/>
      <c r="C65" s="559">
        <v>38</v>
      </c>
      <c r="D65" s="391">
        <v>38</v>
      </c>
      <c r="E65" s="137"/>
      <c r="F65" s="137">
        <v>9</v>
      </c>
      <c r="G65" s="550">
        <v>42</v>
      </c>
      <c r="H65" s="137"/>
      <c r="I65" s="137"/>
      <c r="J65" s="550">
        <v>42</v>
      </c>
      <c r="K65" s="630">
        <v>42</v>
      </c>
      <c r="L65" s="137"/>
      <c r="M65" s="137">
        <v>9</v>
      </c>
    </row>
    <row r="66" spans="1:13" ht="14.25" customHeight="1" thickBot="1">
      <c r="A66" s="125" t="s">
        <v>426</v>
      </c>
      <c r="B66" s="389"/>
      <c r="C66" s="560"/>
      <c r="D66" s="391"/>
      <c r="E66" s="137"/>
      <c r="F66" s="137"/>
      <c r="G66" s="550"/>
      <c r="H66" s="137"/>
      <c r="I66" s="137"/>
      <c r="J66" s="550"/>
      <c r="K66" s="630"/>
      <c r="L66" s="137"/>
      <c r="M66" s="137"/>
    </row>
  </sheetData>
  <sheetProtection selectLockedCells="1" selectUnlockedCells="1"/>
  <mergeCells count="13">
    <mergeCell ref="A48:M48"/>
    <mergeCell ref="A7:M7"/>
    <mergeCell ref="H4:I4"/>
    <mergeCell ref="J4:J5"/>
    <mergeCell ref="K4:M4"/>
    <mergeCell ref="G4:G5"/>
    <mergeCell ref="A1:D1"/>
    <mergeCell ref="B2:M2"/>
    <mergeCell ref="B3:M3"/>
    <mergeCell ref="A4:A5"/>
    <mergeCell ref="B4:B5"/>
    <mergeCell ref="C4:C5"/>
    <mergeCell ref="D4:F4"/>
  </mergeCells>
  <printOptions/>
  <pageMargins left="0.15748031496062992" right="0.15748031496062992" top="0.4330708661417323" bottom="0.24" header="0.5118110236220472" footer="0.15748031496062992"/>
  <pageSetup horizontalDpi="300" verticalDpi="300" orientation="landscape" paperSize="9" scale="70" r:id="rId1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M70"/>
  <sheetViews>
    <sheetView zoomScalePageLayoutView="0" workbookViewId="0" topLeftCell="A37">
      <selection activeCell="O56" sqref="O56"/>
    </sheetView>
  </sheetViews>
  <sheetFormatPr defaultColWidth="9.00390625" defaultRowHeight="12.75"/>
  <cols>
    <col min="1" max="1" width="10.00390625" style="48" customWidth="1"/>
    <col min="2" max="2" width="74.50390625" style="49" customWidth="1"/>
    <col min="3" max="3" width="14.625" style="49" customWidth="1"/>
    <col min="4" max="4" width="13.125" style="49" customWidth="1"/>
    <col min="5" max="5" width="15.50390625" style="49" customWidth="1"/>
    <col min="6" max="6" width="16.625" style="49" customWidth="1"/>
    <col min="7" max="7" width="14.125" style="8" customWidth="1"/>
    <col min="8" max="8" width="13.625" style="8" customWidth="1"/>
    <col min="9" max="9" width="12.50390625" style="8" customWidth="1"/>
    <col min="10" max="10" width="14.125" style="8" customWidth="1"/>
    <col min="11" max="11" width="14.00390625" style="599" customWidth="1"/>
    <col min="12" max="12" width="13.625" style="8" customWidth="1"/>
    <col min="13" max="13" width="16.875" style="8" customWidth="1"/>
    <col min="14" max="16384" width="9.375" style="8" customWidth="1"/>
  </cols>
  <sheetData>
    <row r="1" spans="1:13" s="70" customFormat="1" ht="21" customHeight="1" thickBot="1">
      <c r="A1" s="729" t="str">
        <f>+CONCATENATE("9.3.1. melléklet a .../",2016,". (…...) önkormányzati rendelethez")</f>
        <v>9.3.1. melléklet a .../2016. (…...) önkormányzati rendelethez</v>
      </c>
      <c r="B1" s="729"/>
      <c r="C1" s="729"/>
      <c r="D1" s="729"/>
      <c r="E1" s="31"/>
      <c r="K1" s="610"/>
      <c r="M1" s="4" t="s">
        <v>0</v>
      </c>
    </row>
    <row r="2" spans="1:13" s="56" customFormat="1" ht="40.5" customHeight="1" thickBot="1">
      <c r="A2" s="93" t="s">
        <v>388</v>
      </c>
      <c r="B2" s="721" t="s">
        <v>455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34.5" customHeight="1" thickBot="1">
      <c r="A3" s="93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23.25" customHeight="1" thickBot="1">
      <c r="A4" s="695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95"/>
      <c r="B5" s="695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611" t="s">
        <v>3</v>
      </c>
      <c r="L5" s="96" t="s">
        <v>4</v>
      </c>
      <c r="M5" s="97" t="s">
        <v>5</v>
      </c>
    </row>
    <row r="6" spans="1:13" s="9" customFormat="1" ht="16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612" t="s">
        <v>482</v>
      </c>
      <c r="L6" s="609" t="s">
        <v>483</v>
      </c>
      <c r="M6" s="187" t="s">
        <v>484</v>
      </c>
    </row>
    <row r="7" spans="1:13" s="9" customFormat="1" ht="21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05" t="s">
        <v>297</v>
      </c>
      <c r="C8" s="561"/>
      <c r="D8" s="127"/>
      <c r="E8" s="127"/>
      <c r="F8" s="127"/>
      <c r="G8" s="561"/>
      <c r="H8" s="127"/>
      <c r="I8" s="127"/>
      <c r="J8" s="561"/>
      <c r="K8" s="613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62"/>
      <c r="D9" s="128"/>
      <c r="E9" s="128"/>
      <c r="F9" s="128"/>
      <c r="G9" s="562"/>
      <c r="H9" s="128"/>
      <c r="I9" s="128"/>
      <c r="J9" s="562"/>
      <c r="K9" s="614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63"/>
      <c r="D10" s="129"/>
      <c r="E10" s="129"/>
      <c r="F10" s="129"/>
      <c r="G10" s="563"/>
      <c r="H10" s="129"/>
      <c r="I10" s="129"/>
      <c r="J10" s="563"/>
      <c r="K10" s="615"/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63"/>
      <c r="D11" s="129"/>
      <c r="E11" s="129"/>
      <c r="F11" s="129"/>
      <c r="G11" s="563"/>
      <c r="H11" s="129"/>
      <c r="I11" s="129"/>
      <c r="J11" s="563"/>
      <c r="K11" s="615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63"/>
      <c r="D12" s="129"/>
      <c r="E12" s="129"/>
      <c r="F12" s="129"/>
      <c r="G12" s="563"/>
      <c r="H12" s="129"/>
      <c r="I12" s="129"/>
      <c r="J12" s="563"/>
      <c r="K12" s="615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63">
        <v>14752</v>
      </c>
      <c r="D13" s="129">
        <v>14752</v>
      </c>
      <c r="E13" s="129"/>
      <c r="F13" s="129"/>
      <c r="G13" s="563">
        <v>8989</v>
      </c>
      <c r="H13" s="129"/>
      <c r="I13" s="129"/>
      <c r="J13" s="563">
        <v>8989</v>
      </c>
      <c r="K13" s="615">
        <v>8989</v>
      </c>
      <c r="L13" s="129"/>
      <c r="M13" s="129"/>
    </row>
    <row r="14" spans="1:13" s="72" customFormat="1" ht="14.25" customHeight="1">
      <c r="A14" s="108" t="s">
        <v>198</v>
      </c>
      <c r="B14" s="109" t="s">
        <v>427</v>
      </c>
      <c r="C14" s="563">
        <v>3983</v>
      </c>
      <c r="D14" s="129">
        <v>3983</v>
      </c>
      <c r="E14" s="129"/>
      <c r="F14" s="129"/>
      <c r="G14" s="563">
        <v>2427</v>
      </c>
      <c r="H14" s="129"/>
      <c r="I14" s="129"/>
      <c r="J14" s="563">
        <v>2427</v>
      </c>
      <c r="K14" s="615">
        <v>2427</v>
      </c>
      <c r="L14" s="129"/>
      <c r="M14" s="129"/>
    </row>
    <row r="15" spans="1:13" s="72" customFormat="1" ht="14.25" customHeight="1">
      <c r="A15" s="108" t="s">
        <v>200</v>
      </c>
      <c r="B15" s="110" t="s">
        <v>428</v>
      </c>
      <c r="C15" s="563">
        <v>7197</v>
      </c>
      <c r="D15" s="129">
        <v>7197</v>
      </c>
      <c r="E15" s="129"/>
      <c r="F15" s="129"/>
      <c r="G15" s="563">
        <v>2836</v>
      </c>
      <c r="H15" s="129"/>
      <c r="I15" s="129"/>
      <c r="J15" s="563">
        <v>2836</v>
      </c>
      <c r="K15" s="615">
        <v>2836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64"/>
      <c r="D16" s="130"/>
      <c r="E16" s="130"/>
      <c r="F16" s="130"/>
      <c r="G16" s="564"/>
      <c r="H16" s="130"/>
      <c r="I16" s="130"/>
      <c r="J16" s="564"/>
      <c r="K16" s="616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63"/>
      <c r="D17" s="129"/>
      <c r="E17" s="129"/>
      <c r="F17" s="129"/>
      <c r="G17" s="563"/>
      <c r="H17" s="129"/>
      <c r="I17" s="129"/>
      <c r="J17" s="563"/>
      <c r="K17" s="615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65"/>
      <c r="D18" s="131"/>
      <c r="E18" s="131"/>
      <c r="F18" s="131"/>
      <c r="G18" s="565"/>
      <c r="H18" s="131"/>
      <c r="I18" s="131"/>
      <c r="J18" s="565"/>
      <c r="K18" s="617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65"/>
      <c r="D19" s="131"/>
      <c r="E19" s="131"/>
      <c r="F19" s="131"/>
      <c r="G19" s="565"/>
      <c r="H19" s="131"/>
      <c r="I19" s="131"/>
      <c r="J19" s="565"/>
      <c r="K19" s="617"/>
      <c r="L19" s="131"/>
      <c r="M19" s="131"/>
    </row>
    <row r="20" spans="1:13" s="72" customFormat="1" ht="14.25" customHeight="1" thickBot="1">
      <c r="A20" s="111" t="s">
        <v>24</v>
      </c>
      <c r="B20" s="112" t="s">
        <v>429</v>
      </c>
      <c r="C20" s="515">
        <f>SUM(C9:C19)</f>
        <v>25932</v>
      </c>
      <c r="D20" s="132">
        <f>SUM(D9:D19)</f>
        <v>25932</v>
      </c>
      <c r="E20" s="132">
        <f>SUM(E9:E19)</f>
        <v>0</v>
      </c>
      <c r="F20" s="132">
        <f>SUM(F9:F19)</f>
        <v>0</v>
      </c>
      <c r="G20" s="515">
        <f>SUM(G9:G19)</f>
        <v>14252</v>
      </c>
      <c r="H20" s="132">
        <f aca="true" t="shared" si="0" ref="H20:M20">SUM(H9:H19)</f>
        <v>0</v>
      </c>
      <c r="I20" s="132">
        <f t="shared" si="0"/>
        <v>0</v>
      </c>
      <c r="J20" s="515">
        <f>SUM(J9:J19)</f>
        <v>14252</v>
      </c>
      <c r="K20" s="618">
        <f>SUM(K9:K19)</f>
        <v>14252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66"/>
      <c r="D21" s="85"/>
      <c r="E21" s="85"/>
      <c r="F21" s="85"/>
      <c r="G21" s="566"/>
      <c r="H21" s="85"/>
      <c r="I21" s="85"/>
      <c r="J21" s="566"/>
      <c r="K21" s="619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62"/>
      <c r="D22" s="128"/>
      <c r="E22" s="128"/>
      <c r="F22" s="128"/>
      <c r="G22" s="562"/>
      <c r="H22" s="128"/>
      <c r="I22" s="128"/>
      <c r="J22" s="562"/>
      <c r="K22" s="614"/>
      <c r="L22" s="128"/>
      <c r="M22" s="128"/>
    </row>
    <row r="23" spans="1:13" s="49" customFormat="1" ht="14.25" customHeight="1">
      <c r="A23" s="108" t="s">
        <v>29</v>
      </c>
      <c r="B23" s="109" t="s">
        <v>430</v>
      </c>
      <c r="C23" s="563"/>
      <c r="D23" s="129"/>
      <c r="E23" s="129"/>
      <c r="F23" s="129"/>
      <c r="G23" s="563"/>
      <c r="H23" s="129"/>
      <c r="I23" s="129"/>
      <c r="J23" s="563"/>
      <c r="K23" s="615"/>
      <c r="L23" s="129"/>
      <c r="M23" s="129"/>
    </row>
    <row r="24" spans="1:13" s="49" customFormat="1" ht="14.25" customHeight="1">
      <c r="A24" s="108" t="s">
        <v>31</v>
      </c>
      <c r="B24" s="109" t="s">
        <v>431</v>
      </c>
      <c r="C24" s="563"/>
      <c r="D24" s="129"/>
      <c r="E24" s="129"/>
      <c r="F24" s="129"/>
      <c r="G24" s="563"/>
      <c r="H24" s="129"/>
      <c r="I24" s="129"/>
      <c r="J24" s="563"/>
      <c r="K24" s="615"/>
      <c r="L24" s="129"/>
      <c r="M24" s="129"/>
    </row>
    <row r="25" spans="1:13" s="49" customFormat="1" ht="14.25" customHeight="1" thickBot="1">
      <c r="A25" s="108" t="s">
        <v>33</v>
      </c>
      <c r="B25" s="109" t="s">
        <v>456</v>
      </c>
      <c r="C25" s="563"/>
      <c r="D25" s="129"/>
      <c r="E25" s="129"/>
      <c r="F25" s="129"/>
      <c r="G25" s="563"/>
      <c r="H25" s="129"/>
      <c r="I25" s="129"/>
      <c r="J25" s="563"/>
      <c r="K25" s="615"/>
      <c r="L25" s="129"/>
      <c r="M25" s="129"/>
    </row>
    <row r="26" spans="1:13" s="72" customFormat="1" ht="14.25" customHeight="1" thickBot="1">
      <c r="A26" s="111" t="s">
        <v>39</v>
      </c>
      <c r="B26" s="112" t="s">
        <v>433</v>
      </c>
      <c r="C26" s="515">
        <f>SUM(C22:C24)</f>
        <v>0</v>
      </c>
      <c r="D26" s="132">
        <f aca="true" t="shared" si="1" ref="D26:M26">SUM(D22:D24)</f>
        <v>0</v>
      </c>
      <c r="E26" s="132">
        <f t="shared" si="1"/>
        <v>0</v>
      </c>
      <c r="F26" s="132">
        <f t="shared" si="1"/>
        <v>0</v>
      </c>
      <c r="G26" s="515">
        <f>SUM(G22:G24)</f>
        <v>0</v>
      </c>
      <c r="H26" s="132">
        <f t="shared" si="1"/>
        <v>0</v>
      </c>
      <c r="I26" s="132">
        <f t="shared" si="1"/>
        <v>0</v>
      </c>
      <c r="J26" s="515">
        <f>SUM(J22:J24)</f>
        <v>0</v>
      </c>
      <c r="K26" s="618">
        <f>SUM(K22:K24)</f>
        <v>0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296</v>
      </c>
      <c r="C27" s="567"/>
      <c r="D27" s="133"/>
      <c r="E27" s="133"/>
      <c r="F27" s="133"/>
      <c r="G27" s="567"/>
      <c r="H27" s="133"/>
      <c r="I27" s="133"/>
      <c r="J27" s="567"/>
      <c r="K27" s="620"/>
      <c r="L27" s="133"/>
      <c r="M27" s="133"/>
    </row>
    <row r="28" spans="1:13" ht="14.25" customHeight="1" thickBot="1">
      <c r="A28" s="113"/>
      <c r="B28" s="114" t="s">
        <v>342</v>
      </c>
      <c r="C28" s="566"/>
      <c r="D28" s="85"/>
      <c r="E28" s="85"/>
      <c r="F28" s="85"/>
      <c r="G28" s="566"/>
      <c r="H28" s="85"/>
      <c r="I28" s="85"/>
      <c r="J28" s="566"/>
      <c r="K28" s="619"/>
      <c r="L28" s="85"/>
      <c r="M28" s="85"/>
    </row>
    <row r="29" spans="1:13" s="49" customFormat="1" ht="14.25" customHeight="1">
      <c r="A29" s="106" t="s">
        <v>57</v>
      </c>
      <c r="B29" s="107" t="s">
        <v>430</v>
      </c>
      <c r="C29" s="562"/>
      <c r="D29" s="128"/>
      <c r="E29" s="128"/>
      <c r="F29" s="128"/>
      <c r="G29" s="562"/>
      <c r="H29" s="128"/>
      <c r="I29" s="128"/>
      <c r="J29" s="562"/>
      <c r="K29" s="614"/>
      <c r="L29" s="128"/>
      <c r="M29" s="128"/>
    </row>
    <row r="30" spans="1:13" s="49" customFormat="1" ht="14.25" customHeight="1">
      <c r="A30" s="106" t="s">
        <v>65</v>
      </c>
      <c r="B30" s="109" t="s">
        <v>434</v>
      </c>
      <c r="C30" s="564"/>
      <c r="D30" s="130"/>
      <c r="E30" s="130"/>
      <c r="F30" s="130"/>
      <c r="G30" s="564"/>
      <c r="H30" s="130"/>
      <c r="I30" s="130"/>
      <c r="J30" s="564"/>
      <c r="K30" s="616"/>
      <c r="L30" s="130"/>
      <c r="M30" s="130"/>
    </row>
    <row r="31" spans="1:13" s="49" customFormat="1" ht="14.25" customHeight="1" thickBot="1">
      <c r="A31" s="108" t="s">
        <v>67</v>
      </c>
      <c r="B31" s="115" t="s">
        <v>457</v>
      </c>
      <c r="C31" s="568"/>
      <c r="D31" s="134"/>
      <c r="E31" s="134"/>
      <c r="F31" s="134"/>
      <c r="G31" s="568"/>
      <c r="H31" s="134"/>
      <c r="I31" s="134"/>
      <c r="J31" s="568"/>
      <c r="K31" s="621"/>
      <c r="L31" s="134"/>
      <c r="M31" s="134"/>
    </row>
    <row r="32" spans="1:13" s="49" customFormat="1" ht="14.25" customHeight="1" thickBot="1">
      <c r="A32" s="111" t="s">
        <v>71</v>
      </c>
      <c r="B32" s="114" t="s">
        <v>458</v>
      </c>
      <c r="C32" s="515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15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15">
        <f>+J29+J30</f>
        <v>0</v>
      </c>
      <c r="K32" s="618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345</v>
      </c>
      <c r="C33" s="566"/>
      <c r="D33" s="85"/>
      <c r="E33" s="85"/>
      <c r="F33" s="85"/>
      <c r="G33" s="566"/>
      <c r="H33" s="85"/>
      <c r="I33" s="85"/>
      <c r="J33" s="566"/>
      <c r="K33" s="619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62"/>
      <c r="D34" s="128"/>
      <c r="E34" s="128"/>
      <c r="F34" s="128"/>
      <c r="G34" s="562"/>
      <c r="H34" s="128"/>
      <c r="I34" s="128"/>
      <c r="J34" s="562"/>
      <c r="K34" s="614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64"/>
      <c r="D35" s="130"/>
      <c r="E35" s="130"/>
      <c r="F35" s="130"/>
      <c r="G35" s="564"/>
      <c r="H35" s="130"/>
      <c r="I35" s="130"/>
      <c r="J35" s="564"/>
      <c r="K35" s="616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8"/>
      <c r="D36" s="134"/>
      <c r="E36" s="134"/>
      <c r="F36" s="134"/>
      <c r="G36" s="568"/>
      <c r="H36" s="134"/>
      <c r="I36" s="134"/>
      <c r="J36" s="568"/>
      <c r="K36" s="621"/>
      <c r="L36" s="134"/>
      <c r="M36" s="134"/>
    </row>
    <row r="37" spans="1:13" s="49" customFormat="1" ht="14.25" customHeight="1" thickBot="1">
      <c r="A37" s="111" t="s">
        <v>96</v>
      </c>
      <c r="B37" s="114" t="s">
        <v>437</v>
      </c>
      <c r="C37" s="515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15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15">
        <f>+J34+J35+J36</f>
        <v>0</v>
      </c>
      <c r="K37" s="618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298</v>
      </c>
      <c r="C38" s="567"/>
      <c r="D38" s="133"/>
      <c r="E38" s="133"/>
      <c r="F38" s="133"/>
      <c r="G38" s="567"/>
      <c r="H38" s="133"/>
      <c r="I38" s="133"/>
      <c r="J38" s="567"/>
      <c r="K38" s="620"/>
      <c r="L38" s="133"/>
      <c r="M38" s="133"/>
    </row>
    <row r="39" spans="1:13" s="72" customFormat="1" ht="14.25" customHeight="1" thickBot="1">
      <c r="A39" s="111" t="s">
        <v>120</v>
      </c>
      <c r="B39" s="114" t="s">
        <v>438</v>
      </c>
      <c r="C39" s="569"/>
      <c r="D39" s="135"/>
      <c r="E39" s="135"/>
      <c r="F39" s="135"/>
      <c r="G39" s="569"/>
      <c r="H39" s="135"/>
      <c r="I39" s="135"/>
      <c r="J39" s="569"/>
      <c r="K39" s="622"/>
      <c r="L39" s="135"/>
      <c r="M39" s="135"/>
    </row>
    <row r="40" spans="1:13" s="72" customFormat="1" ht="14.25" customHeight="1" thickBot="1">
      <c r="A40" s="111" t="s">
        <v>131</v>
      </c>
      <c r="B40" s="114" t="s">
        <v>459</v>
      </c>
      <c r="C40" s="534">
        <f>+C20+C26+C27+C32+C37+C38+C39</f>
        <v>25932</v>
      </c>
      <c r="D40" s="63">
        <f>+D20+D26+D27+D32+D37+D38+D39</f>
        <v>25932</v>
      </c>
      <c r="E40" s="63">
        <f>+E20+E26+E27+E32+E37+E38+E39</f>
        <v>0</v>
      </c>
      <c r="F40" s="63">
        <f>+F20+F26+F27+F32+F37+F38+F39</f>
        <v>0</v>
      </c>
      <c r="G40" s="534">
        <f>+G20+G26+G27+G32+G37+G38+G39</f>
        <v>14252</v>
      </c>
      <c r="H40" s="63">
        <f aca="true" t="shared" si="4" ref="H40:M40">+H20+H26+H27+H32+H37+H38+H39</f>
        <v>0</v>
      </c>
      <c r="I40" s="63">
        <f t="shared" si="4"/>
        <v>0</v>
      </c>
      <c r="J40" s="534">
        <f>+J20+J26+J27+J32+J37+J38+J39</f>
        <v>14252</v>
      </c>
      <c r="K40" s="623">
        <f>+K20+K26+K27+K32+K37+K38+K39</f>
        <v>14252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460</v>
      </c>
      <c r="C41" s="566"/>
      <c r="D41" s="85"/>
      <c r="E41" s="85"/>
      <c r="F41" s="85"/>
      <c r="G41" s="566"/>
      <c r="H41" s="85"/>
      <c r="I41" s="85"/>
      <c r="J41" s="566"/>
      <c r="K41" s="619"/>
      <c r="L41" s="85"/>
      <c r="M41" s="85"/>
    </row>
    <row r="42" spans="1:13" s="72" customFormat="1" ht="14.25" customHeight="1">
      <c r="A42" s="106" t="s">
        <v>441</v>
      </c>
      <c r="B42" s="107" t="s">
        <v>353</v>
      </c>
      <c r="C42" s="562"/>
      <c r="D42" s="128"/>
      <c r="E42" s="128"/>
      <c r="F42" s="128"/>
      <c r="G42" s="562">
        <v>927</v>
      </c>
      <c r="H42" s="128"/>
      <c r="I42" s="128"/>
      <c r="J42" s="562">
        <v>927</v>
      </c>
      <c r="K42" s="614">
        <v>927</v>
      </c>
      <c r="L42" s="128"/>
      <c r="M42" s="128"/>
    </row>
    <row r="43" spans="1:13" s="72" customFormat="1" ht="14.25" customHeight="1">
      <c r="A43" s="106" t="s">
        <v>442</v>
      </c>
      <c r="B43" s="109" t="s">
        <v>443</v>
      </c>
      <c r="C43" s="564"/>
      <c r="D43" s="130"/>
      <c r="E43" s="130"/>
      <c r="F43" s="130"/>
      <c r="G43" s="564"/>
      <c r="H43" s="130"/>
      <c r="I43" s="130"/>
      <c r="J43" s="564"/>
      <c r="K43" s="616"/>
      <c r="L43" s="130"/>
      <c r="M43" s="130"/>
    </row>
    <row r="44" spans="1:13" s="49" customFormat="1" ht="14.25" customHeight="1" thickBot="1">
      <c r="A44" s="108" t="s">
        <v>444</v>
      </c>
      <c r="B44" s="115" t="s">
        <v>445</v>
      </c>
      <c r="C44" s="568">
        <v>51515</v>
      </c>
      <c r="D44" s="134">
        <v>51515</v>
      </c>
      <c r="E44" s="134"/>
      <c r="F44" s="134"/>
      <c r="G44" s="568">
        <v>38063</v>
      </c>
      <c r="H44" s="134"/>
      <c r="I44" s="134"/>
      <c r="J44" s="568">
        <v>38063</v>
      </c>
      <c r="K44" s="621">
        <v>38063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446</v>
      </c>
      <c r="C45" s="534">
        <f>+C42+C43+C44</f>
        <v>51515</v>
      </c>
      <c r="D45" s="63">
        <f>+D42+D43+D44</f>
        <v>51515</v>
      </c>
      <c r="E45" s="63">
        <f>+E42+E43+E44</f>
        <v>0</v>
      </c>
      <c r="F45" s="63">
        <f>+F42+F43+F44</f>
        <v>0</v>
      </c>
      <c r="G45" s="534">
        <f>+G42+G43+G44</f>
        <v>38990</v>
      </c>
      <c r="H45" s="63">
        <f aca="true" t="shared" si="5" ref="H45:M45">+H42+H43+H44</f>
        <v>0</v>
      </c>
      <c r="I45" s="63">
        <f t="shared" si="5"/>
        <v>0</v>
      </c>
      <c r="J45" s="534">
        <f>+J42+J43+J44</f>
        <v>38990</v>
      </c>
      <c r="K45" s="623">
        <f>+K42+K43+K44</f>
        <v>38990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447</v>
      </c>
      <c r="C46" s="534">
        <f>+C40+C45</f>
        <v>77447</v>
      </c>
      <c r="D46" s="63">
        <f>+D40+D45</f>
        <v>77447</v>
      </c>
      <c r="E46" s="63">
        <f>+E40+E45</f>
        <v>0</v>
      </c>
      <c r="F46" s="63">
        <f>+F40+F45</f>
        <v>0</v>
      </c>
      <c r="G46" s="534">
        <f>+G40+G45</f>
        <v>53242</v>
      </c>
      <c r="H46" s="63">
        <f aca="true" t="shared" si="6" ref="H46:M46">+H40+H45</f>
        <v>0</v>
      </c>
      <c r="I46" s="63">
        <f t="shared" si="6"/>
        <v>0</v>
      </c>
      <c r="J46" s="534">
        <f>+J40+J45</f>
        <v>53242</v>
      </c>
      <c r="K46" s="623">
        <f>+K40+K45</f>
        <v>53242</v>
      </c>
      <c r="L46" s="63">
        <f t="shared" si="6"/>
        <v>0</v>
      </c>
      <c r="M46" s="63">
        <f t="shared" si="6"/>
        <v>0</v>
      </c>
    </row>
    <row r="47" spans="1:11" s="49" customFormat="1" ht="15" customHeight="1">
      <c r="A47" s="74"/>
      <c r="B47" s="75"/>
      <c r="C47" s="76"/>
      <c r="D47" s="76"/>
      <c r="E47" s="76"/>
      <c r="F47" s="76"/>
      <c r="K47" s="598"/>
    </row>
    <row r="48" spans="1:11" s="49" customFormat="1" ht="15" customHeight="1" thickBot="1">
      <c r="A48" s="74"/>
      <c r="B48" s="75"/>
      <c r="C48" s="76"/>
      <c r="D48" s="76"/>
      <c r="E48" s="76"/>
      <c r="F48" s="76"/>
      <c r="K48" s="598"/>
    </row>
    <row r="49" spans="1:13" s="6" customFormat="1" ht="29.25" customHeight="1" thickBot="1">
      <c r="A49" s="663" t="s">
        <v>1</v>
      </c>
      <c r="B49" s="665" t="s">
        <v>392</v>
      </c>
      <c r="C49" s="663" t="s">
        <v>485</v>
      </c>
      <c r="D49" s="668" t="s">
        <v>486</v>
      </c>
      <c r="E49" s="668"/>
      <c r="F49" s="669"/>
      <c r="G49" s="671" t="s">
        <v>499</v>
      </c>
      <c r="H49" s="709" t="s">
        <v>481</v>
      </c>
      <c r="I49" s="678"/>
      <c r="J49" s="679" t="s">
        <v>498</v>
      </c>
      <c r="K49" s="675" t="s">
        <v>491</v>
      </c>
      <c r="L49" s="675"/>
      <c r="M49" s="676"/>
    </row>
    <row r="50" spans="1:13" ht="39" thickBot="1">
      <c r="A50" s="667"/>
      <c r="B50" s="730"/>
      <c r="C50" s="667"/>
      <c r="D50" s="95" t="s">
        <v>3</v>
      </c>
      <c r="E50" s="118" t="s">
        <v>4</v>
      </c>
      <c r="F50" s="97" t="s">
        <v>5</v>
      </c>
      <c r="G50" s="672"/>
      <c r="H50" s="94" t="s">
        <v>480</v>
      </c>
      <c r="I50" s="94" t="s">
        <v>337</v>
      </c>
      <c r="J50" s="710"/>
      <c r="K50" s="611" t="s">
        <v>3</v>
      </c>
      <c r="L50" s="96" t="s">
        <v>4</v>
      </c>
      <c r="M50" s="97" t="s">
        <v>5</v>
      </c>
    </row>
    <row r="51" spans="1:13" s="9" customFormat="1" ht="16.5" customHeight="1" thickBot="1">
      <c r="A51" s="98" t="s">
        <v>6</v>
      </c>
      <c r="B51" s="99" t="s">
        <v>7</v>
      </c>
      <c r="C51" s="100" t="s">
        <v>8</v>
      </c>
      <c r="D51" s="99" t="s">
        <v>9</v>
      </c>
      <c r="E51" s="102" t="s">
        <v>10</v>
      </c>
      <c r="F51" s="119" t="s">
        <v>11</v>
      </c>
      <c r="G51" s="357" t="s">
        <v>372</v>
      </c>
      <c r="H51" s="357" t="s">
        <v>477</v>
      </c>
      <c r="I51" s="357" t="s">
        <v>478</v>
      </c>
      <c r="J51" s="357" t="s">
        <v>479</v>
      </c>
      <c r="K51" s="612" t="s">
        <v>482</v>
      </c>
      <c r="L51" s="609" t="s">
        <v>483</v>
      </c>
      <c r="M51" s="187" t="s">
        <v>484</v>
      </c>
    </row>
    <row r="52" spans="1:13" s="9" customFormat="1" ht="22.5" customHeight="1" thickBot="1">
      <c r="A52" s="718" t="s">
        <v>291</v>
      </c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20"/>
    </row>
    <row r="53" spans="1:13" ht="14.25" customHeight="1" thickBot="1">
      <c r="A53" s="104"/>
      <c r="B53" s="120" t="s">
        <v>461</v>
      </c>
      <c r="C53" s="561"/>
      <c r="D53" s="127"/>
      <c r="E53" s="127"/>
      <c r="F53" s="127"/>
      <c r="G53" s="561"/>
      <c r="H53" s="127"/>
      <c r="I53" s="127"/>
      <c r="J53" s="561"/>
      <c r="K53" s="613"/>
      <c r="L53" s="127"/>
      <c r="M53" s="127"/>
    </row>
    <row r="54" spans="1:13" ht="14.25" customHeight="1">
      <c r="A54" s="106" t="s">
        <v>14</v>
      </c>
      <c r="B54" s="107" t="s">
        <v>192</v>
      </c>
      <c r="C54" s="562">
        <v>2774</v>
      </c>
      <c r="D54" s="128">
        <v>2774</v>
      </c>
      <c r="E54" s="128"/>
      <c r="F54" s="128"/>
      <c r="G54" s="562">
        <v>1798</v>
      </c>
      <c r="H54" s="128"/>
      <c r="I54" s="128"/>
      <c r="J54" s="562">
        <v>1798</v>
      </c>
      <c r="K54" s="614">
        <v>1798</v>
      </c>
      <c r="L54" s="128"/>
      <c r="M54" s="128"/>
    </row>
    <row r="55" spans="1:13" ht="14.25" customHeight="1">
      <c r="A55" s="108" t="s">
        <v>16</v>
      </c>
      <c r="B55" s="109" t="s">
        <v>193</v>
      </c>
      <c r="C55" s="563">
        <v>738</v>
      </c>
      <c r="D55" s="129">
        <v>738</v>
      </c>
      <c r="E55" s="129"/>
      <c r="F55" s="129"/>
      <c r="G55" s="563">
        <v>490</v>
      </c>
      <c r="H55" s="129"/>
      <c r="I55" s="129"/>
      <c r="J55" s="563">
        <v>490</v>
      </c>
      <c r="K55" s="615">
        <v>490</v>
      </c>
      <c r="L55" s="129"/>
      <c r="M55" s="129"/>
    </row>
    <row r="56" spans="1:13" ht="14.25" customHeight="1">
      <c r="A56" s="108" t="s">
        <v>18</v>
      </c>
      <c r="B56" s="109" t="s">
        <v>194</v>
      </c>
      <c r="C56" s="563">
        <v>73935</v>
      </c>
      <c r="D56" s="129">
        <v>73935</v>
      </c>
      <c r="E56" s="129"/>
      <c r="F56" s="129"/>
      <c r="G56" s="563">
        <v>50954</v>
      </c>
      <c r="H56" s="129"/>
      <c r="I56" s="129"/>
      <c r="J56" s="563">
        <v>50954</v>
      </c>
      <c r="K56" s="615">
        <v>50954</v>
      </c>
      <c r="L56" s="129"/>
      <c r="M56" s="129"/>
    </row>
    <row r="57" spans="1:13" ht="14.25" customHeight="1">
      <c r="A57" s="108" t="s">
        <v>20</v>
      </c>
      <c r="B57" s="109" t="s">
        <v>195</v>
      </c>
      <c r="C57" s="563"/>
      <c r="D57" s="129"/>
      <c r="E57" s="129"/>
      <c r="F57" s="129"/>
      <c r="G57" s="563"/>
      <c r="H57" s="129"/>
      <c r="I57" s="129"/>
      <c r="J57" s="563"/>
      <c r="K57" s="615"/>
      <c r="L57" s="129"/>
      <c r="M57" s="129"/>
    </row>
    <row r="58" spans="1:13" ht="14.25" customHeight="1" thickBot="1">
      <c r="A58" s="108" t="s">
        <v>22</v>
      </c>
      <c r="B58" s="109" t="s">
        <v>197</v>
      </c>
      <c r="C58" s="563"/>
      <c r="D58" s="129"/>
      <c r="E58" s="129"/>
      <c r="F58" s="129"/>
      <c r="G58" s="563"/>
      <c r="H58" s="129"/>
      <c r="I58" s="129"/>
      <c r="J58" s="563"/>
      <c r="K58" s="615"/>
      <c r="L58" s="129"/>
      <c r="M58" s="129"/>
    </row>
    <row r="59" spans="1:13" s="78" customFormat="1" ht="14.25" customHeight="1" thickBot="1">
      <c r="A59" s="121" t="s">
        <v>24</v>
      </c>
      <c r="B59" s="122" t="s">
        <v>449</v>
      </c>
      <c r="C59" s="571">
        <f>SUM(C54:C58)</f>
        <v>77447</v>
      </c>
      <c r="D59" s="136">
        <f>SUM(D54:D58)</f>
        <v>77447</v>
      </c>
      <c r="E59" s="136">
        <f>SUM(E54:E58)</f>
        <v>0</v>
      </c>
      <c r="F59" s="136">
        <f>SUM(F54:F58)</f>
        <v>0</v>
      </c>
      <c r="G59" s="571">
        <f>SUM(G54:G58)</f>
        <v>53242</v>
      </c>
      <c r="H59" s="136">
        <f aca="true" t="shared" si="7" ref="H59:M59">SUM(H54:H58)</f>
        <v>0</v>
      </c>
      <c r="I59" s="136">
        <f t="shared" si="7"/>
        <v>0</v>
      </c>
      <c r="J59" s="571">
        <f>SUM(J54:J58)</f>
        <v>53242</v>
      </c>
      <c r="K59" s="625">
        <f>SUM(K54:K58)</f>
        <v>53242</v>
      </c>
      <c r="L59" s="136">
        <f t="shared" si="7"/>
        <v>0</v>
      </c>
      <c r="M59" s="136">
        <f t="shared" si="7"/>
        <v>0</v>
      </c>
    </row>
    <row r="60" spans="1:13" ht="14.25" customHeight="1" thickBot="1">
      <c r="A60" s="113"/>
      <c r="B60" s="114" t="s">
        <v>462</v>
      </c>
      <c r="C60" s="566"/>
      <c r="D60" s="85"/>
      <c r="E60" s="85"/>
      <c r="F60" s="85"/>
      <c r="G60" s="566"/>
      <c r="H60" s="85"/>
      <c r="I60" s="85"/>
      <c r="J60" s="566"/>
      <c r="K60" s="619"/>
      <c r="L60" s="85"/>
      <c r="M60" s="85"/>
    </row>
    <row r="61" spans="1:13" s="78" customFormat="1" ht="14.25" customHeight="1">
      <c r="A61" s="106" t="s">
        <v>27</v>
      </c>
      <c r="B61" s="107" t="s">
        <v>230</v>
      </c>
      <c r="C61" s="562"/>
      <c r="D61" s="128"/>
      <c r="E61" s="128"/>
      <c r="F61" s="128"/>
      <c r="G61" s="562"/>
      <c r="H61" s="128"/>
      <c r="I61" s="128"/>
      <c r="J61" s="562"/>
      <c r="K61" s="614"/>
      <c r="L61" s="128"/>
      <c r="M61" s="128"/>
    </row>
    <row r="62" spans="1:13" ht="14.25" customHeight="1">
      <c r="A62" s="108" t="s">
        <v>29</v>
      </c>
      <c r="B62" s="109" t="s">
        <v>232</v>
      </c>
      <c r="C62" s="563"/>
      <c r="D62" s="129"/>
      <c r="E62" s="129"/>
      <c r="F62" s="129"/>
      <c r="G62" s="563"/>
      <c r="H62" s="129"/>
      <c r="I62" s="129"/>
      <c r="J62" s="563"/>
      <c r="K62" s="615"/>
      <c r="L62" s="129"/>
      <c r="M62" s="129"/>
    </row>
    <row r="63" spans="1:13" ht="14.25" customHeight="1">
      <c r="A63" s="108" t="s">
        <v>31</v>
      </c>
      <c r="B63" s="109" t="s">
        <v>451</v>
      </c>
      <c r="C63" s="563"/>
      <c r="D63" s="129"/>
      <c r="E63" s="129"/>
      <c r="F63" s="129"/>
      <c r="G63" s="563"/>
      <c r="H63" s="129"/>
      <c r="I63" s="129"/>
      <c r="J63" s="563"/>
      <c r="K63" s="615"/>
      <c r="L63" s="129"/>
      <c r="M63" s="129"/>
    </row>
    <row r="64" spans="1:13" ht="14.25" customHeight="1" thickBot="1">
      <c r="A64" s="108" t="s">
        <v>33</v>
      </c>
      <c r="B64" s="109" t="s">
        <v>463</v>
      </c>
      <c r="C64" s="563"/>
      <c r="D64" s="129"/>
      <c r="E64" s="129"/>
      <c r="F64" s="129"/>
      <c r="G64" s="563"/>
      <c r="H64" s="129"/>
      <c r="I64" s="129"/>
      <c r="J64" s="563"/>
      <c r="K64" s="615"/>
      <c r="L64" s="129"/>
      <c r="M64" s="129"/>
    </row>
    <row r="65" spans="1:13" ht="14.25" customHeight="1" thickBot="1">
      <c r="A65" s="111" t="s">
        <v>39</v>
      </c>
      <c r="B65" s="114" t="s">
        <v>464</v>
      </c>
      <c r="C65" s="515">
        <f>SUM(C61:C63)</f>
        <v>0</v>
      </c>
      <c r="D65" s="132">
        <f>SUM(D61:D63)</f>
        <v>0</v>
      </c>
      <c r="E65" s="132">
        <f>SUM(E61:E63)</f>
        <v>0</v>
      </c>
      <c r="F65" s="132">
        <f>SUM(F61:F63)</f>
        <v>0</v>
      </c>
      <c r="G65" s="515">
        <f>SUM(G61:G63)</f>
        <v>0</v>
      </c>
      <c r="H65" s="132">
        <f aca="true" t="shared" si="8" ref="H65:M65">SUM(H61:H63)</f>
        <v>0</v>
      </c>
      <c r="I65" s="132">
        <f t="shared" si="8"/>
        <v>0</v>
      </c>
      <c r="J65" s="515">
        <f>SUM(J61:J63)</f>
        <v>0</v>
      </c>
      <c r="K65" s="618">
        <f>SUM(K61:K63)</f>
        <v>0</v>
      </c>
      <c r="L65" s="132">
        <f t="shared" si="8"/>
        <v>0</v>
      </c>
      <c r="M65" s="132">
        <f t="shared" si="8"/>
        <v>0</v>
      </c>
    </row>
    <row r="66" spans="1:13" ht="14.25" customHeight="1" thickBot="1">
      <c r="A66" s="111" t="s">
        <v>54</v>
      </c>
      <c r="B66" s="114" t="s">
        <v>453</v>
      </c>
      <c r="C66" s="567"/>
      <c r="D66" s="133"/>
      <c r="E66" s="133"/>
      <c r="F66" s="133"/>
      <c r="G66" s="567"/>
      <c r="H66" s="133"/>
      <c r="I66" s="133"/>
      <c r="J66" s="567"/>
      <c r="K66" s="620"/>
      <c r="L66" s="133"/>
      <c r="M66" s="133"/>
    </row>
    <row r="67" spans="1:13" ht="14.25" customHeight="1" thickBot="1">
      <c r="A67" s="111" t="s">
        <v>71</v>
      </c>
      <c r="B67" s="112" t="s">
        <v>454</v>
      </c>
      <c r="C67" s="515">
        <f>+C59+C65+C66</f>
        <v>77447</v>
      </c>
      <c r="D67" s="132">
        <f>+D59+D65+D66</f>
        <v>77447</v>
      </c>
      <c r="E67" s="132">
        <f>+E59+E65+E66</f>
        <v>0</v>
      </c>
      <c r="F67" s="132">
        <f>+F59+F65+F66</f>
        <v>0</v>
      </c>
      <c r="G67" s="515">
        <f>+G59+G65+G66</f>
        <v>53242</v>
      </c>
      <c r="H67" s="132">
        <f aca="true" t="shared" si="9" ref="H67:M67">+H59+H65+H66</f>
        <v>0</v>
      </c>
      <c r="I67" s="132">
        <f t="shared" si="9"/>
        <v>0</v>
      </c>
      <c r="J67" s="515">
        <f>+J59+J65+J66</f>
        <v>53242</v>
      </c>
      <c r="K67" s="618">
        <f>+K59+K65+K66</f>
        <v>53242</v>
      </c>
      <c r="L67" s="132">
        <f t="shared" si="9"/>
        <v>0</v>
      </c>
      <c r="M67" s="132">
        <f t="shared" si="9"/>
        <v>0</v>
      </c>
    </row>
    <row r="68" spans="1:13" ht="14.25" customHeight="1" thickBot="1">
      <c r="A68" s="123"/>
      <c r="B68" s="124"/>
      <c r="C68" s="50"/>
      <c r="D68" s="50"/>
      <c r="E68" s="50"/>
      <c r="F68" s="50"/>
      <c r="G68" s="50"/>
      <c r="H68" s="50"/>
      <c r="I68" s="50"/>
      <c r="J68" s="50"/>
      <c r="K68" s="629"/>
      <c r="L68" s="50"/>
      <c r="M68" s="50"/>
    </row>
    <row r="69" spans="1:13" ht="14.25" customHeight="1" thickBot="1">
      <c r="A69" s="125" t="s">
        <v>425</v>
      </c>
      <c r="B69" s="126"/>
      <c r="C69" s="550">
        <v>1</v>
      </c>
      <c r="D69" s="137">
        <v>1</v>
      </c>
      <c r="E69" s="137"/>
      <c r="F69" s="137"/>
      <c r="G69" s="550"/>
      <c r="H69" s="137"/>
      <c r="I69" s="137"/>
      <c r="J69" s="550"/>
      <c r="K69" s="630"/>
      <c r="L69" s="137"/>
      <c r="M69" s="137"/>
    </row>
    <row r="70" spans="1:13" ht="14.25" customHeight="1" thickBot="1">
      <c r="A70" s="125" t="s">
        <v>426</v>
      </c>
      <c r="B70" s="126"/>
      <c r="C70" s="550"/>
      <c r="D70" s="137"/>
      <c r="E70" s="137"/>
      <c r="F70" s="137"/>
      <c r="G70" s="550"/>
      <c r="H70" s="137"/>
      <c r="I70" s="137"/>
      <c r="J70" s="550"/>
      <c r="K70" s="630"/>
      <c r="L70" s="137"/>
      <c r="M70" s="137"/>
    </row>
  </sheetData>
  <sheetProtection selectLockedCells="1" selectUnlockedCells="1"/>
  <mergeCells count="21">
    <mergeCell ref="A7:M7"/>
    <mergeCell ref="D49:F49"/>
    <mergeCell ref="A52:M52"/>
    <mergeCell ref="B2:M2"/>
    <mergeCell ref="B3:M3"/>
    <mergeCell ref="J49:J50"/>
    <mergeCell ref="C49:C50"/>
    <mergeCell ref="K49:M49"/>
    <mergeCell ref="H4:I4"/>
    <mergeCell ref="J4:J5"/>
    <mergeCell ref="K4:M4"/>
    <mergeCell ref="H49:I49"/>
    <mergeCell ref="A1:D1"/>
    <mergeCell ref="A4:A5"/>
    <mergeCell ref="B4:B5"/>
    <mergeCell ref="C4:C5"/>
    <mergeCell ref="D4:F4"/>
    <mergeCell ref="G49:G50"/>
    <mergeCell ref="G4:G5"/>
    <mergeCell ref="A49:A50"/>
    <mergeCell ref="B49:B50"/>
  </mergeCells>
  <printOptions/>
  <pageMargins left="0.15748031496062992" right="0.15748031496062992" top="0.4330708661417323" bottom="0.4330708661417323" header="0.5118110236220472" footer="0.35433070866141736"/>
  <pageSetup horizontalDpi="300" verticalDpi="300" orientation="landscape" paperSize="9" scale="66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69"/>
  <sheetViews>
    <sheetView zoomScalePageLayoutView="0" workbookViewId="0" topLeftCell="A43">
      <selection activeCell="M72" sqref="M72"/>
    </sheetView>
  </sheetViews>
  <sheetFormatPr defaultColWidth="9.00390625" defaultRowHeight="12.75"/>
  <cols>
    <col min="1" max="1" width="11.125" style="48" customWidth="1"/>
    <col min="2" max="2" width="76.125" style="49" customWidth="1"/>
    <col min="3" max="3" width="14.625" style="49" customWidth="1"/>
    <col min="4" max="4" width="15.50390625" style="49" customWidth="1"/>
    <col min="5" max="5" width="11.875" style="49" customWidth="1"/>
    <col min="6" max="6" width="18.625" style="49" customWidth="1"/>
    <col min="7" max="7" width="13.125" style="8" customWidth="1"/>
    <col min="8" max="8" width="12.00390625" style="8" customWidth="1"/>
    <col min="9" max="9" width="11.50390625" style="8" customWidth="1"/>
    <col min="10" max="10" width="13.125" style="8" customWidth="1"/>
    <col min="11" max="11" width="12.50390625" style="599" customWidth="1"/>
    <col min="12" max="12" width="12.125" style="8" customWidth="1"/>
    <col min="13" max="13" width="17.00390625" style="8" customWidth="1"/>
    <col min="14" max="16384" width="9.375" style="8" customWidth="1"/>
  </cols>
  <sheetData>
    <row r="1" spans="1:13" s="70" customFormat="1" ht="21" customHeight="1" thickBot="1">
      <c r="A1" s="52"/>
      <c r="B1" s="31"/>
      <c r="C1" s="68" t="str">
        <f>+CONCATENATE("9.3.2. melléklet a .../",2016,". (…...) önkormányzati rendelethez")</f>
        <v>9.3.2. melléklet a .../2016. (…...) önkormányzati rendelethez</v>
      </c>
      <c r="D1" s="69"/>
      <c r="E1" s="31"/>
      <c r="K1" s="610"/>
      <c r="M1" s="4" t="s">
        <v>0</v>
      </c>
    </row>
    <row r="2" spans="1:13" s="56" customFormat="1" ht="40.5" customHeight="1" thickBot="1">
      <c r="A2" s="93" t="s">
        <v>388</v>
      </c>
      <c r="B2" s="721" t="s">
        <v>465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3"/>
    </row>
    <row r="3" spans="1:13" s="56" customFormat="1" ht="34.5" customHeight="1" thickBot="1">
      <c r="A3" s="93" t="s">
        <v>390</v>
      </c>
      <c r="B3" s="713" t="s">
        <v>391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5"/>
    </row>
    <row r="4" spans="1:13" s="6" customFormat="1" ht="19.5" customHeight="1" thickBot="1">
      <c r="A4" s="695" t="s">
        <v>1</v>
      </c>
      <c r="B4" s="694" t="s">
        <v>392</v>
      </c>
      <c r="C4" s="694" t="s">
        <v>485</v>
      </c>
      <c r="D4" s="716" t="s">
        <v>486</v>
      </c>
      <c r="E4" s="716"/>
      <c r="F4" s="716"/>
      <c r="G4" s="671" t="s">
        <v>499</v>
      </c>
      <c r="H4" s="709" t="s">
        <v>481</v>
      </c>
      <c r="I4" s="678"/>
      <c r="J4" s="679" t="s">
        <v>498</v>
      </c>
      <c r="K4" s="675" t="s">
        <v>491</v>
      </c>
      <c r="L4" s="675"/>
      <c r="M4" s="676"/>
    </row>
    <row r="5" spans="1:13" ht="39" thickBot="1">
      <c r="A5" s="695"/>
      <c r="B5" s="695"/>
      <c r="C5" s="695"/>
      <c r="D5" s="93" t="s">
        <v>3</v>
      </c>
      <c r="E5" s="55" t="s">
        <v>4</v>
      </c>
      <c r="F5" s="55" t="s">
        <v>5</v>
      </c>
      <c r="G5" s="672"/>
      <c r="H5" s="94" t="s">
        <v>480</v>
      </c>
      <c r="I5" s="94" t="s">
        <v>337</v>
      </c>
      <c r="J5" s="710"/>
      <c r="K5" s="611" t="s">
        <v>3</v>
      </c>
      <c r="L5" s="96" t="s">
        <v>4</v>
      </c>
      <c r="M5" s="97" t="s">
        <v>5</v>
      </c>
    </row>
    <row r="6" spans="1:13" s="9" customFormat="1" ht="16.5" customHeight="1" thickBot="1">
      <c r="A6" s="98" t="s">
        <v>6</v>
      </c>
      <c r="B6" s="99" t="s">
        <v>7</v>
      </c>
      <c r="C6" s="100" t="s">
        <v>8</v>
      </c>
      <c r="D6" s="101" t="s">
        <v>9</v>
      </c>
      <c r="E6" s="102" t="s">
        <v>10</v>
      </c>
      <c r="F6" s="103" t="s">
        <v>11</v>
      </c>
      <c r="G6" s="357" t="s">
        <v>372</v>
      </c>
      <c r="H6" s="357" t="s">
        <v>477</v>
      </c>
      <c r="I6" s="357" t="s">
        <v>478</v>
      </c>
      <c r="J6" s="357" t="s">
        <v>479</v>
      </c>
      <c r="K6" s="612" t="s">
        <v>482</v>
      </c>
      <c r="L6" s="609" t="s">
        <v>483</v>
      </c>
      <c r="M6" s="187" t="s">
        <v>484</v>
      </c>
    </row>
    <row r="7" spans="1:13" s="9" customFormat="1" ht="15.75" customHeight="1" thickBot="1">
      <c r="A7" s="718" t="s">
        <v>290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20"/>
    </row>
    <row r="8" spans="1:13" ht="14.25" customHeight="1" thickBot="1">
      <c r="A8" s="104"/>
      <c r="B8" s="105" t="s">
        <v>297</v>
      </c>
      <c r="C8" s="561"/>
      <c r="D8" s="127"/>
      <c r="E8" s="127"/>
      <c r="F8" s="127"/>
      <c r="G8" s="561"/>
      <c r="H8" s="127"/>
      <c r="I8" s="127"/>
      <c r="J8" s="561"/>
      <c r="K8" s="613"/>
      <c r="L8" s="127"/>
      <c r="M8" s="127"/>
    </row>
    <row r="9" spans="1:13" s="72" customFormat="1" ht="14.25" customHeight="1">
      <c r="A9" s="106" t="s">
        <v>14</v>
      </c>
      <c r="B9" s="107" t="s">
        <v>75</v>
      </c>
      <c r="C9" s="562"/>
      <c r="D9" s="128"/>
      <c r="E9" s="128"/>
      <c r="F9" s="128"/>
      <c r="G9" s="562"/>
      <c r="H9" s="128"/>
      <c r="I9" s="128"/>
      <c r="J9" s="562"/>
      <c r="K9" s="614"/>
      <c r="L9" s="128"/>
      <c r="M9" s="128"/>
    </row>
    <row r="10" spans="1:13" s="72" customFormat="1" ht="14.25" customHeight="1">
      <c r="A10" s="108" t="s">
        <v>16</v>
      </c>
      <c r="B10" s="109" t="s">
        <v>77</v>
      </c>
      <c r="C10" s="563"/>
      <c r="D10" s="129"/>
      <c r="E10" s="129"/>
      <c r="F10" s="129"/>
      <c r="G10" s="563"/>
      <c r="H10" s="129"/>
      <c r="I10" s="129"/>
      <c r="J10" s="563"/>
      <c r="K10" s="615"/>
      <c r="L10" s="129"/>
      <c r="M10" s="129"/>
    </row>
    <row r="11" spans="1:13" s="72" customFormat="1" ht="14.25" customHeight="1">
      <c r="A11" s="108" t="s">
        <v>18</v>
      </c>
      <c r="B11" s="109" t="s">
        <v>79</v>
      </c>
      <c r="C11" s="563"/>
      <c r="D11" s="129"/>
      <c r="E11" s="129"/>
      <c r="F11" s="129"/>
      <c r="G11" s="563"/>
      <c r="H11" s="129"/>
      <c r="I11" s="129"/>
      <c r="J11" s="563"/>
      <c r="K11" s="615"/>
      <c r="L11" s="129"/>
      <c r="M11" s="129"/>
    </row>
    <row r="12" spans="1:13" s="72" customFormat="1" ht="14.25" customHeight="1">
      <c r="A12" s="108" t="s">
        <v>20</v>
      </c>
      <c r="B12" s="109" t="s">
        <v>81</v>
      </c>
      <c r="C12" s="563"/>
      <c r="D12" s="129"/>
      <c r="E12" s="129"/>
      <c r="F12" s="129"/>
      <c r="G12" s="563"/>
      <c r="H12" s="129"/>
      <c r="I12" s="129"/>
      <c r="J12" s="563"/>
      <c r="K12" s="615"/>
      <c r="L12" s="129"/>
      <c r="M12" s="129"/>
    </row>
    <row r="13" spans="1:13" s="72" customFormat="1" ht="14.25" customHeight="1">
      <c r="A13" s="108" t="s">
        <v>22</v>
      </c>
      <c r="B13" s="109" t="s">
        <v>83</v>
      </c>
      <c r="C13" s="563"/>
      <c r="D13" s="129"/>
      <c r="E13" s="129"/>
      <c r="F13" s="129"/>
      <c r="G13" s="563"/>
      <c r="H13" s="129"/>
      <c r="I13" s="129"/>
      <c r="J13" s="563"/>
      <c r="K13" s="615"/>
      <c r="L13" s="129"/>
      <c r="M13" s="129"/>
    </row>
    <row r="14" spans="1:13" s="72" customFormat="1" ht="14.25" customHeight="1">
      <c r="A14" s="108" t="s">
        <v>198</v>
      </c>
      <c r="B14" s="109" t="s">
        <v>427</v>
      </c>
      <c r="C14" s="563"/>
      <c r="D14" s="129"/>
      <c r="E14" s="129"/>
      <c r="F14" s="129"/>
      <c r="G14" s="563"/>
      <c r="H14" s="129"/>
      <c r="I14" s="129"/>
      <c r="J14" s="563"/>
      <c r="K14" s="615"/>
      <c r="L14" s="129"/>
      <c r="M14" s="129"/>
    </row>
    <row r="15" spans="1:13" s="72" customFormat="1" ht="14.25" customHeight="1">
      <c r="A15" s="108" t="s">
        <v>200</v>
      </c>
      <c r="B15" s="110" t="s">
        <v>428</v>
      </c>
      <c r="C15" s="563"/>
      <c r="D15" s="129"/>
      <c r="E15" s="129"/>
      <c r="F15" s="129"/>
      <c r="G15" s="563">
        <v>1158</v>
      </c>
      <c r="H15" s="129"/>
      <c r="I15" s="129"/>
      <c r="J15" s="563">
        <v>1158</v>
      </c>
      <c r="K15" s="615">
        <v>1158</v>
      </c>
      <c r="L15" s="129"/>
      <c r="M15" s="129"/>
    </row>
    <row r="16" spans="1:13" s="72" customFormat="1" ht="14.25" customHeight="1">
      <c r="A16" s="108" t="s">
        <v>202</v>
      </c>
      <c r="B16" s="109" t="s">
        <v>89</v>
      </c>
      <c r="C16" s="564"/>
      <c r="D16" s="130"/>
      <c r="E16" s="130"/>
      <c r="F16" s="130"/>
      <c r="G16" s="564"/>
      <c r="H16" s="130"/>
      <c r="I16" s="130"/>
      <c r="J16" s="564"/>
      <c r="K16" s="616"/>
      <c r="L16" s="130"/>
      <c r="M16" s="130"/>
    </row>
    <row r="17" spans="1:13" s="49" customFormat="1" ht="14.25" customHeight="1">
      <c r="A17" s="108" t="s">
        <v>204</v>
      </c>
      <c r="B17" s="109" t="s">
        <v>91</v>
      </c>
      <c r="C17" s="563"/>
      <c r="D17" s="129"/>
      <c r="E17" s="129"/>
      <c r="F17" s="129"/>
      <c r="G17" s="563"/>
      <c r="H17" s="129"/>
      <c r="I17" s="129"/>
      <c r="J17" s="563"/>
      <c r="K17" s="615"/>
      <c r="L17" s="129"/>
      <c r="M17" s="129"/>
    </row>
    <row r="18" spans="1:13" s="49" customFormat="1" ht="14.25" customHeight="1">
      <c r="A18" s="108" t="s">
        <v>206</v>
      </c>
      <c r="B18" s="109" t="s">
        <v>93</v>
      </c>
      <c r="C18" s="565"/>
      <c r="D18" s="131"/>
      <c r="E18" s="131"/>
      <c r="F18" s="131"/>
      <c r="G18" s="565"/>
      <c r="H18" s="131"/>
      <c r="I18" s="131"/>
      <c r="J18" s="565"/>
      <c r="K18" s="617"/>
      <c r="L18" s="131"/>
      <c r="M18" s="131"/>
    </row>
    <row r="19" spans="1:13" s="49" customFormat="1" ht="14.25" customHeight="1" thickBot="1">
      <c r="A19" s="108" t="s">
        <v>208</v>
      </c>
      <c r="B19" s="110" t="s">
        <v>95</v>
      </c>
      <c r="C19" s="565"/>
      <c r="D19" s="131"/>
      <c r="E19" s="131"/>
      <c r="F19" s="131"/>
      <c r="G19" s="565"/>
      <c r="H19" s="131"/>
      <c r="I19" s="131"/>
      <c r="J19" s="565"/>
      <c r="K19" s="617"/>
      <c r="L19" s="131"/>
      <c r="M19" s="131"/>
    </row>
    <row r="20" spans="1:13" s="72" customFormat="1" ht="14.25" customHeight="1" thickBot="1">
      <c r="A20" s="111" t="s">
        <v>24</v>
      </c>
      <c r="B20" s="112" t="s">
        <v>429</v>
      </c>
      <c r="C20" s="515">
        <f>SUM(C9:C19)</f>
        <v>0</v>
      </c>
      <c r="D20" s="132">
        <f>SUM(D9:D19)</f>
        <v>0</v>
      </c>
      <c r="E20" s="132">
        <f>SUM(E9:E19)</f>
        <v>0</v>
      </c>
      <c r="F20" s="132">
        <f>SUM(F9:F19)</f>
        <v>0</v>
      </c>
      <c r="G20" s="515">
        <f>SUM(G9:G19)</f>
        <v>1158</v>
      </c>
      <c r="H20" s="132">
        <f aca="true" t="shared" si="0" ref="H20:M20">SUM(H9:H19)</f>
        <v>0</v>
      </c>
      <c r="I20" s="132">
        <f t="shared" si="0"/>
        <v>0</v>
      </c>
      <c r="J20" s="515">
        <f>SUM(J9:J19)</f>
        <v>1158</v>
      </c>
      <c r="K20" s="618">
        <f>SUM(K9:K19)</f>
        <v>1158</v>
      </c>
      <c r="L20" s="132">
        <f t="shared" si="0"/>
        <v>0</v>
      </c>
      <c r="M20" s="132">
        <f t="shared" si="0"/>
        <v>0</v>
      </c>
    </row>
    <row r="21" spans="1:13" ht="14.25" customHeight="1" thickBot="1">
      <c r="A21" s="113"/>
      <c r="B21" s="112" t="s">
        <v>26</v>
      </c>
      <c r="C21" s="566"/>
      <c r="D21" s="85"/>
      <c r="E21" s="85"/>
      <c r="F21" s="85"/>
      <c r="G21" s="566"/>
      <c r="H21" s="85"/>
      <c r="I21" s="85"/>
      <c r="J21" s="566"/>
      <c r="K21" s="619"/>
      <c r="L21" s="85"/>
      <c r="M21" s="85"/>
    </row>
    <row r="22" spans="1:13" s="49" customFormat="1" ht="14.25" customHeight="1">
      <c r="A22" s="106" t="s">
        <v>27</v>
      </c>
      <c r="B22" s="107" t="s">
        <v>28</v>
      </c>
      <c r="C22" s="562"/>
      <c r="D22" s="128"/>
      <c r="E22" s="128"/>
      <c r="F22" s="128"/>
      <c r="G22" s="562"/>
      <c r="H22" s="128"/>
      <c r="I22" s="128"/>
      <c r="J22" s="562"/>
      <c r="K22" s="614"/>
      <c r="L22" s="128"/>
      <c r="M22" s="128"/>
    </row>
    <row r="23" spans="1:13" s="49" customFormat="1" ht="14.25" customHeight="1">
      <c r="A23" s="108" t="s">
        <v>29</v>
      </c>
      <c r="B23" s="109" t="s">
        <v>430</v>
      </c>
      <c r="C23" s="563"/>
      <c r="D23" s="129"/>
      <c r="E23" s="129"/>
      <c r="F23" s="129"/>
      <c r="G23" s="563"/>
      <c r="H23" s="129"/>
      <c r="I23" s="129"/>
      <c r="J23" s="563"/>
      <c r="K23" s="615"/>
      <c r="L23" s="129"/>
      <c r="M23" s="129"/>
    </row>
    <row r="24" spans="1:13" s="49" customFormat="1" ht="14.25" customHeight="1">
      <c r="A24" s="108" t="s">
        <v>31</v>
      </c>
      <c r="B24" s="109" t="s">
        <v>431</v>
      </c>
      <c r="C24" s="563"/>
      <c r="D24" s="129"/>
      <c r="E24" s="129"/>
      <c r="F24" s="129"/>
      <c r="G24" s="563"/>
      <c r="H24" s="129"/>
      <c r="I24" s="129"/>
      <c r="J24" s="563"/>
      <c r="K24" s="615"/>
      <c r="L24" s="129"/>
      <c r="M24" s="129"/>
    </row>
    <row r="25" spans="1:13" s="49" customFormat="1" ht="14.25" customHeight="1" thickBot="1">
      <c r="A25" s="108" t="s">
        <v>33</v>
      </c>
      <c r="B25" s="109" t="s">
        <v>456</v>
      </c>
      <c r="C25" s="563"/>
      <c r="D25" s="129"/>
      <c r="E25" s="129"/>
      <c r="F25" s="129"/>
      <c r="G25" s="563"/>
      <c r="H25" s="129"/>
      <c r="I25" s="129"/>
      <c r="J25" s="563"/>
      <c r="K25" s="615"/>
      <c r="L25" s="129"/>
      <c r="M25" s="129"/>
    </row>
    <row r="26" spans="1:13" s="72" customFormat="1" ht="14.25" customHeight="1" thickBot="1">
      <c r="A26" s="111" t="s">
        <v>39</v>
      </c>
      <c r="B26" s="112" t="s">
        <v>433</v>
      </c>
      <c r="C26" s="515">
        <f>SUM(C22:C24)</f>
        <v>0</v>
      </c>
      <c r="D26" s="132">
        <f>SUM(D22:D24)</f>
        <v>0</v>
      </c>
      <c r="E26" s="132">
        <f>SUM(E22:E24)</f>
        <v>0</v>
      </c>
      <c r="F26" s="132">
        <f>SUM(F22:F24)</f>
        <v>0</v>
      </c>
      <c r="G26" s="515">
        <f>SUM(G22:G24)</f>
        <v>0</v>
      </c>
      <c r="H26" s="132">
        <f aca="true" t="shared" si="1" ref="H26:M26">SUM(H22:H24)</f>
        <v>0</v>
      </c>
      <c r="I26" s="132">
        <f t="shared" si="1"/>
        <v>0</v>
      </c>
      <c r="J26" s="515">
        <f>SUM(J22:J24)</f>
        <v>0</v>
      </c>
      <c r="K26" s="618">
        <f>SUM(K22:K24)</f>
        <v>0</v>
      </c>
      <c r="L26" s="132">
        <f t="shared" si="1"/>
        <v>0</v>
      </c>
      <c r="M26" s="132">
        <f t="shared" si="1"/>
        <v>0</v>
      </c>
    </row>
    <row r="27" spans="1:13" s="49" customFormat="1" ht="14.25" customHeight="1" thickBot="1">
      <c r="A27" s="111" t="s">
        <v>54</v>
      </c>
      <c r="B27" s="114" t="s">
        <v>296</v>
      </c>
      <c r="C27" s="567"/>
      <c r="D27" s="133"/>
      <c r="E27" s="133"/>
      <c r="F27" s="133"/>
      <c r="G27" s="567"/>
      <c r="H27" s="133"/>
      <c r="I27" s="133"/>
      <c r="J27" s="567"/>
      <c r="K27" s="620"/>
      <c r="L27" s="133"/>
      <c r="M27" s="133"/>
    </row>
    <row r="28" spans="1:13" ht="14.25" customHeight="1" thickBot="1">
      <c r="A28" s="113"/>
      <c r="B28" s="114" t="s">
        <v>342</v>
      </c>
      <c r="C28" s="566"/>
      <c r="D28" s="85"/>
      <c r="E28" s="85"/>
      <c r="F28" s="85"/>
      <c r="G28" s="566"/>
      <c r="H28" s="85"/>
      <c r="I28" s="85"/>
      <c r="J28" s="566"/>
      <c r="K28" s="619"/>
      <c r="L28" s="85"/>
      <c r="M28" s="85"/>
    </row>
    <row r="29" spans="1:13" s="49" customFormat="1" ht="14.25" customHeight="1">
      <c r="A29" s="106" t="s">
        <v>57</v>
      </c>
      <c r="B29" s="107" t="s">
        <v>430</v>
      </c>
      <c r="C29" s="562"/>
      <c r="D29" s="128"/>
      <c r="E29" s="128"/>
      <c r="F29" s="128"/>
      <c r="G29" s="562"/>
      <c r="H29" s="128"/>
      <c r="I29" s="128"/>
      <c r="J29" s="562"/>
      <c r="K29" s="614"/>
      <c r="L29" s="128"/>
      <c r="M29" s="128"/>
    </row>
    <row r="30" spans="1:13" s="49" customFormat="1" ht="14.25" customHeight="1">
      <c r="A30" s="106" t="s">
        <v>65</v>
      </c>
      <c r="B30" s="109" t="s">
        <v>434</v>
      </c>
      <c r="C30" s="564"/>
      <c r="D30" s="130"/>
      <c r="E30" s="130"/>
      <c r="F30" s="130"/>
      <c r="G30" s="564"/>
      <c r="H30" s="130"/>
      <c r="I30" s="130"/>
      <c r="J30" s="564"/>
      <c r="K30" s="616"/>
      <c r="L30" s="130"/>
      <c r="M30" s="130"/>
    </row>
    <row r="31" spans="1:13" s="49" customFormat="1" ht="14.25" customHeight="1" thickBot="1">
      <c r="A31" s="108" t="s">
        <v>67</v>
      </c>
      <c r="B31" s="115" t="s">
        <v>457</v>
      </c>
      <c r="C31" s="568"/>
      <c r="D31" s="134"/>
      <c r="E31" s="134"/>
      <c r="F31" s="134"/>
      <c r="G31" s="568"/>
      <c r="H31" s="134"/>
      <c r="I31" s="134"/>
      <c r="J31" s="568"/>
      <c r="K31" s="621"/>
      <c r="L31" s="134"/>
      <c r="M31" s="134"/>
    </row>
    <row r="32" spans="1:13" s="49" customFormat="1" ht="14.25" customHeight="1" thickBot="1">
      <c r="A32" s="111" t="s">
        <v>71</v>
      </c>
      <c r="B32" s="114" t="s">
        <v>458</v>
      </c>
      <c r="C32" s="515">
        <f>+C29+C30</f>
        <v>0</v>
      </c>
      <c r="D32" s="132">
        <f>+D29+D30</f>
        <v>0</v>
      </c>
      <c r="E32" s="132">
        <f>+E29+E30</f>
        <v>0</v>
      </c>
      <c r="F32" s="132">
        <f>+F29+F30</f>
        <v>0</v>
      </c>
      <c r="G32" s="515">
        <f>+G29+G30</f>
        <v>0</v>
      </c>
      <c r="H32" s="132">
        <f aca="true" t="shared" si="2" ref="H32:M32">+H29+H30</f>
        <v>0</v>
      </c>
      <c r="I32" s="132">
        <f t="shared" si="2"/>
        <v>0</v>
      </c>
      <c r="J32" s="515">
        <f>+J29+J30</f>
        <v>0</v>
      </c>
      <c r="K32" s="618">
        <f>+K29+K30</f>
        <v>0</v>
      </c>
      <c r="L32" s="132">
        <f t="shared" si="2"/>
        <v>0</v>
      </c>
      <c r="M32" s="132">
        <f t="shared" si="2"/>
        <v>0</v>
      </c>
    </row>
    <row r="33" spans="1:13" ht="14.25" customHeight="1" thickBot="1">
      <c r="A33" s="113"/>
      <c r="B33" s="114" t="s">
        <v>345</v>
      </c>
      <c r="C33" s="566"/>
      <c r="D33" s="85"/>
      <c r="E33" s="85"/>
      <c r="F33" s="85"/>
      <c r="G33" s="566"/>
      <c r="H33" s="85"/>
      <c r="I33" s="85"/>
      <c r="J33" s="566"/>
      <c r="K33" s="619"/>
      <c r="L33" s="85"/>
      <c r="M33" s="85"/>
    </row>
    <row r="34" spans="1:13" s="49" customFormat="1" ht="14.25" customHeight="1">
      <c r="A34" s="106" t="s">
        <v>74</v>
      </c>
      <c r="B34" s="107" t="s">
        <v>100</v>
      </c>
      <c r="C34" s="562"/>
      <c r="D34" s="128"/>
      <c r="E34" s="128"/>
      <c r="F34" s="128"/>
      <c r="G34" s="562"/>
      <c r="H34" s="128"/>
      <c r="I34" s="128"/>
      <c r="J34" s="562"/>
      <c r="K34" s="614"/>
      <c r="L34" s="128"/>
      <c r="M34" s="128"/>
    </row>
    <row r="35" spans="1:13" s="49" customFormat="1" ht="14.25" customHeight="1">
      <c r="A35" s="106" t="s">
        <v>76</v>
      </c>
      <c r="B35" s="109" t="s">
        <v>102</v>
      </c>
      <c r="C35" s="564"/>
      <c r="D35" s="130"/>
      <c r="E35" s="130"/>
      <c r="F35" s="130"/>
      <c r="G35" s="564"/>
      <c r="H35" s="130"/>
      <c r="I35" s="130"/>
      <c r="J35" s="564"/>
      <c r="K35" s="616"/>
      <c r="L35" s="130"/>
      <c r="M35" s="130"/>
    </row>
    <row r="36" spans="1:13" s="49" customFormat="1" ht="14.25" customHeight="1" thickBot="1">
      <c r="A36" s="108" t="s">
        <v>78</v>
      </c>
      <c r="B36" s="115" t="s">
        <v>104</v>
      </c>
      <c r="C36" s="568"/>
      <c r="D36" s="134"/>
      <c r="E36" s="134"/>
      <c r="F36" s="134"/>
      <c r="G36" s="568"/>
      <c r="H36" s="134"/>
      <c r="I36" s="134"/>
      <c r="J36" s="568"/>
      <c r="K36" s="621"/>
      <c r="L36" s="134"/>
      <c r="M36" s="134"/>
    </row>
    <row r="37" spans="1:13" s="49" customFormat="1" ht="14.25" customHeight="1" thickBot="1">
      <c r="A37" s="111" t="s">
        <v>96</v>
      </c>
      <c r="B37" s="114" t="s">
        <v>437</v>
      </c>
      <c r="C37" s="515">
        <f>+C34+C35+C36</f>
        <v>0</v>
      </c>
      <c r="D37" s="132">
        <f>+D34+D35+D36</f>
        <v>0</v>
      </c>
      <c r="E37" s="132">
        <f>+E34+E35+E36</f>
        <v>0</v>
      </c>
      <c r="F37" s="132">
        <f>+F34+F35+F36</f>
        <v>0</v>
      </c>
      <c r="G37" s="515">
        <f>+G34+G35+G36</f>
        <v>0</v>
      </c>
      <c r="H37" s="132">
        <f aca="true" t="shared" si="3" ref="H37:M37">+H34+H35+H36</f>
        <v>0</v>
      </c>
      <c r="I37" s="132">
        <f t="shared" si="3"/>
        <v>0</v>
      </c>
      <c r="J37" s="515">
        <f>+J34+J35+J36</f>
        <v>0</v>
      </c>
      <c r="K37" s="618">
        <f>+K34+K35+K36</f>
        <v>0</v>
      </c>
      <c r="L37" s="132">
        <f t="shared" si="3"/>
        <v>0</v>
      </c>
      <c r="M37" s="132">
        <f t="shared" si="3"/>
        <v>0</v>
      </c>
    </row>
    <row r="38" spans="1:13" s="72" customFormat="1" ht="14.25" customHeight="1" thickBot="1">
      <c r="A38" s="111" t="s">
        <v>109</v>
      </c>
      <c r="B38" s="114" t="s">
        <v>298</v>
      </c>
      <c r="C38" s="567"/>
      <c r="D38" s="133"/>
      <c r="E38" s="133"/>
      <c r="F38" s="133"/>
      <c r="G38" s="567"/>
      <c r="H38" s="133"/>
      <c r="I38" s="133"/>
      <c r="J38" s="567"/>
      <c r="K38" s="620"/>
      <c r="L38" s="133"/>
      <c r="M38" s="133"/>
    </row>
    <row r="39" spans="1:13" s="72" customFormat="1" ht="14.25" customHeight="1" thickBot="1">
      <c r="A39" s="111" t="s">
        <v>120</v>
      </c>
      <c r="B39" s="114" t="s">
        <v>438</v>
      </c>
      <c r="C39" s="569"/>
      <c r="D39" s="135"/>
      <c r="E39" s="135"/>
      <c r="F39" s="135"/>
      <c r="G39" s="569"/>
      <c r="H39" s="135"/>
      <c r="I39" s="135"/>
      <c r="J39" s="569"/>
      <c r="K39" s="622"/>
      <c r="L39" s="135"/>
      <c r="M39" s="135"/>
    </row>
    <row r="40" spans="1:13" s="72" customFormat="1" ht="14.25" customHeight="1" thickBot="1">
      <c r="A40" s="111" t="s">
        <v>131</v>
      </c>
      <c r="B40" s="114" t="s">
        <v>459</v>
      </c>
      <c r="C40" s="534">
        <f>+C20+C26+C27+C32+C37+C38+C39</f>
        <v>0</v>
      </c>
      <c r="D40" s="63">
        <f>+D20+D26+D27+D32+D37+D38+D39</f>
        <v>0</v>
      </c>
      <c r="E40" s="63">
        <f>+E20+E26+E27+E32+E37+E38+E39</f>
        <v>0</v>
      </c>
      <c r="F40" s="63">
        <f>+F20+F26+F27+F32+F37+F38+F39</f>
        <v>0</v>
      </c>
      <c r="G40" s="534">
        <f>+G20+G26+G27+G32+G37+G38+G39</f>
        <v>1158</v>
      </c>
      <c r="H40" s="63">
        <f aca="true" t="shared" si="4" ref="H40:M40">+H20+H26+H27+H32+H37+H38+H39</f>
        <v>0</v>
      </c>
      <c r="I40" s="63">
        <f t="shared" si="4"/>
        <v>0</v>
      </c>
      <c r="J40" s="534">
        <f>+J20+J26+J27+J32+J37+J38+J39</f>
        <v>1158</v>
      </c>
      <c r="K40" s="623">
        <f>+K20+K26+K27+K32+K37+K38+K39</f>
        <v>1158</v>
      </c>
      <c r="L40" s="63">
        <f t="shared" si="4"/>
        <v>0</v>
      </c>
      <c r="M40" s="63">
        <f t="shared" si="4"/>
        <v>0</v>
      </c>
    </row>
    <row r="41" spans="1:13" ht="14.25" customHeight="1" thickBot="1">
      <c r="A41" s="113"/>
      <c r="B41" s="114" t="s">
        <v>460</v>
      </c>
      <c r="C41" s="566"/>
      <c r="D41" s="85"/>
      <c r="E41" s="85"/>
      <c r="F41" s="85"/>
      <c r="G41" s="566"/>
      <c r="H41" s="85"/>
      <c r="I41" s="85"/>
      <c r="J41" s="566"/>
      <c r="K41" s="619"/>
      <c r="L41" s="85"/>
      <c r="M41" s="85"/>
    </row>
    <row r="42" spans="1:13" s="72" customFormat="1" ht="14.25" customHeight="1">
      <c r="A42" s="106" t="s">
        <v>441</v>
      </c>
      <c r="B42" s="107" t="s">
        <v>353</v>
      </c>
      <c r="C42" s="562"/>
      <c r="D42" s="128"/>
      <c r="E42" s="128"/>
      <c r="F42" s="128"/>
      <c r="G42" s="562">
        <v>461</v>
      </c>
      <c r="H42" s="128"/>
      <c r="I42" s="128"/>
      <c r="J42" s="562">
        <v>461</v>
      </c>
      <c r="K42" s="614">
        <v>461</v>
      </c>
      <c r="L42" s="128"/>
      <c r="M42" s="128"/>
    </row>
    <row r="43" spans="1:13" s="72" customFormat="1" ht="14.25" customHeight="1">
      <c r="A43" s="106" t="s">
        <v>442</v>
      </c>
      <c r="B43" s="109" t="s">
        <v>443</v>
      </c>
      <c r="C43" s="564"/>
      <c r="D43" s="130"/>
      <c r="E43" s="130"/>
      <c r="F43" s="130"/>
      <c r="G43" s="564"/>
      <c r="H43" s="130"/>
      <c r="I43" s="130"/>
      <c r="J43" s="564"/>
      <c r="K43" s="616"/>
      <c r="L43" s="130"/>
      <c r="M43" s="130"/>
    </row>
    <row r="44" spans="1:13" s="49" customFormat="1" ht="14.25" customHeight="1" thickBot="1">
      <c r="A44" s="108" t="s">
        <v>444</v>
      </c>
      <c r="B44" s="115" t="s">
        <v>445</v>
      </c>
      <c r="C44" s="568">
        <v>26095</v>
      </c>
      <c r="D44" s="134">
        <v>26095</v>
      </c>
      <c r="E44" s="134"/>
      <c r="F44" s="134"/>
      <c r="G44" s="568">
        <v>14277</v>
      </c>
      <c r="H44" s="134"/>
      <c r="I44" s="134"/>
      <c r="J44" s="568">
        <v>14277</v>
      </c>
      <c r="K44" s="621">
        <v>14277</v>
      </c>
      <c r="L44" s="134"/>
      <c r="M44" s="134"/>
    </row>
    <row r="45" spans="1:13" s="72" customFormat="1" ht="14.25" customHeight="1" thickBot="1">
      <c r="A45" s="116" t="s">
        <v>278</v>
      </c>
      <c r="B45" s="114" t="s">
        <v>446</v>
      </c>
      <c r="C45" s="534">
        <f>+C42+C43+C44</f>
        <v>26095</v>
      </c>
      <c r="D45" s="63">
        <f>+D42+D43+D44</f>
        <v>26095</v>
      </c>
      <c r="E45" s="63">
        <f>+E42+E43+E44</f>
        <v>0</v>
      </c>
      <c r="F45" s="63">
        <f>+F42+F43+F44</f>
        <v>0</v>
      </c>
      <c r="G45" s="534">
        <f>+G42+G43+G44</f>
        <v>14738</v>
      </c>
      <c r="H45" s="63">
        <f aca="true" t="shared" si="5" ref="H45:M45">+H42+H43+H44</f>
        <v>0</v>
      </c>
      <c r="I45" s="63">
        <f t="shared" si="5"/>
        <v>0</v>
      </c>
      <c r="J45" s="534">
        <f>+J42+J43+J44</f>
        <v>14738</v>
      </c>
      <c r="K45" s="623">
        <f>+K42+K43+K44</f>
        <v>14738</v>
      </c>
      <c r="L45" s="63">
        <f t="shared" si="5"/>
        <v>0</v>
      </c>
      <c r="M45" s="63">
        <f t="shared" si="5"/>
        <v>0</v>
      </c>
    </row>
    <row r="46" spans="1:13" s="49" customFormat="1" ht="14.25" customHeight="1" thickBot="1">
      <c r="A46" s="116" t="s">
        <v>142</v>
      </c>
      <c r="B46" s="117" t="s">
        <v>447</v>
      </c>
      <c r="C46" s="534">
        <f>+C40+C45</f>
        <v>26095</v>
      </c>
      <c r="D46" s="63">
        <f>+D40+D45</f>
        <v>26095</v>
      </c>
      <c r="E46" s="63">
        <f>+E40+E45</f>
        <v>0</v>
      </c>
      <c r="F46" s="63">
        <f>+F40+F45</f>
        <v>0</v>
      </c>
      <c r="G46" s="534">
        <f>+G40+G45</f>
        <v>15896</v>
      </c>
      <c r="H46" s="63">
        <f aca="true" t="shared" si="6" ref="H46:M46">+H40+H45</f>
        <v>0</v>
      </c>
      <c r="I46" s="63">
        <f t="shared" si="6"/>
        <v>0</v>
      </c>
      <c r="J46" s="534">
        <f>+J40+J45</f>
        <v>15896</v>
      </c>
      <c r="K46" s="623">
        <f>+K40+K45</f>
        <v>15896</v>
      </c>
      <c r="L46" s="63">
        <f t="shared" si="6"/>
        <v>0</v>
      </c>
      <c r="M46" s="63">
        <f t="shared" si="6"/>
        <v>0</v>
      </c>
    </row>
    <row r="47" spans="1:11" s="49" customFormat="1" ht="15" customHeight="1" thickBot="1">
      <c r="A47" s="74"/>
      <c r="B47" s="75"/>
      <c r="C47" s="76"/>
      <c r="D47" s="76"/>
      <c r="E47" s="76"/>
      <c r="F47" s="76"/>
      <c r="K47" s="598"/>
    </row>
    <row r="48" spans="1:13" s="6" customFormat="1" ht="27" customHeight="1" thickBot="1">
      <c r="A48" s="663" t="s">
        <v>1</v>
      </c>
      <c r="B48" s="665" t="s">
        <v>392</v>
      </c>
      <c r="C48" s="663" t="s">
        <v>485</v>
      </c>
      <c r="D48" s="668" t="s">
        <v>486</v>
      </c>
      <c r="E48" s="668"/>
      <c r="F48" s="669"/>
      <c r="G48" s="671" t="s">
        <v>499</v>
      </c>
      <c r="H48" s="709" t="s">
        <v>481</v>
      </c>
      <c r="I48" s="678"/>
      <c r="J48" s="679" t="s">
        <v>498</v>
      </c>
      <c r="K48" s="675" t="s">
        <v>491</v>
      </c>
      <c r="L48" s="675"/>
      <c r="M48" s="676"/>
    </row>
    <row r="49" spans="1:13" ht="39" thickBot="1">
      <c r="A49" s="667"/>
      <c r="B49" s="730"/>
      <c r="C49" s="667"/>
      <c r="D49" s="95" t="s">
        <v>3</v>
      </c>
      <c r="E49" s="118" t="s">
        <v>4</v>
      </c>
      <c r="F49" s="97" t="s">
        <v>5</v>
      </c>
      <c r="G49" s="672"/>
      <c r="H49" s="94" t="s">
        <v>480</v>
      </c>
      <c r="I49" s="94" t="s">
        <v>337</v>
      </c>
      <c r="J49" s="710"/>
      <c r="K49" s="611" t="s">
        <v>3</v>
      </c>
      <c r="L49" s="96" t="s">
        <v>4</v>
      </c>
      <c r="M49" s="97" t="s">
        <v>5</v>
      </c>
    </row>
    <row r="50" spans="1:13" s="9" customFormat="1" ht="16.5" customHeight="1" thickBot="1">
      <c r="A50" s="98" t="s">
        <v>6</v>
      </c>
      <c r="B50" s="99" t="s">
        <v>7</v>
      </c>
      <c r="C50" s="100" t="s">
        <v>8</v>
      </c>
      <c r="D50" s="99" t="s">
        <v>9</v>
      </c>
      <c r="E50" s="102" t="s">
        <v>10</v>
      </c>
      <c r="F50" s="119" t="s">
        <v>11</v>
      </c>
      <c r="G50" s="357" t="s">
        <v>372</v>
      </c>
      <c r="H50" s="357" t="s">
        <v>477</v>
      </c>
      <c r="I50" s="357" t="s">
        <v>478</v>
      </c>
      <c r="J50" s="357" t="s">
        <v>479</v>
      </c>
      <c r="K50" s="612" t="s">
        <v>482</v>
      </c>
      <c r="L50" s="609" t="s">
        <v>483</v>
      </c>
      <c r="M50" s="187" t="s">
        <v>484</v>
      </c>
    </row>
    <row r="51" spans="1:13" s="9" customFormat="1" ht="16.5" customHeight="1" thickBot="1">
      <c r="A51" s="718" t="s">
        <v>291</v>
      </c>
      <c r="B51" s="719"/>
      <c r="C51" s="719"/>
      <c r="D51" s="719"/>
      <c r="E51" s="719"/>
      <c r="F51" s="719"/>
      <c r="G51" s="719"/>
      <c r="H51" s="719"/>
      <c r="I51" s="719"/>
      <c r="J51" s="719"/>
      <c r="K51" s="719"/>
      <c r="L51" s="719"/>
      <c r="M51" s="720"/>
    </row>
    <row r="52" spans="1:13" ht="14.25" customHeight="1" thickBot="1">
      <c r="A52" s="104"/>
      <c r="B52" s="120" t="s">
        <v>461</v>
      </c>
      <c r="C52" s="561"/>
      <c r="D52" s="127"/>
      <c r="E52" s="127"/>
      <c r="F52" s="127"/>
      <c r="G52" s="561"/>
      <c r="H52" s="127"/>
      <c r="I52" s="127"/>
      <c r="J52" s="561"/>
      <c r="K52" s="613"/>
      <c r="L52" s="127"/>
      <c r="M52" s="127"/>
    </row>
    <row r="53" spans="1:13" ht="14.25" customHeight="1">
      <c r="A53" s="106" t="s">
        <v>14</v>
      </c>
      <c r="B53" s="107" t="s">
        <v>192</v>
      </c>
      <c r="C53" s="562">
        <v>17993</v>
      </c>
      <c r="D53" s="128">
        <v>17993</v>
      </c>
      <c r="E53" s="128"/>
      <c r="F53" s="128"/>
      <c r="G53" s="562">
        <v>11376</v>
      </c>
      <c r="H53" s="128"/>
      <c r="I53" s="128"/>
      <c r="J53" s="562">
        <v>11376</v>
      </c>
      <c r="K53" s="614">
        <v>11376</v>
      </c>
      <c r="L53" s="128"/>
      <c r="M53" s="128"/>
    </row>
    <row r="54" spans="1:13" ht="14.25" customHeight="1">
      <c r="A54" s="108" t="s">
        <v>16</v>
      </c>
      <c r="B54" s="109" t="s">
        <v>193</v>
      </c>
      <c r="C54" s="563">
        <v>6198</v>
      </c>
      <c r="D54" s="129">
        <v>6198</v>
      </c>
      <c r="E54" s="129"/>
      <c r="F54" s="129"/>
      <c r="G54" s="563">
        <v>3527</v>
      </c>
      <c r="H54" s="129"/>
      <c r="I54" s="129"/>
      <c r="J54" s="563">
        <v>3527</v>
      </c>
      <c r="K54" s="615">
        <v>3527</v>
      </c>
      <c r="L54" s="129"/>
      <c r="M54" s="129"/>
    </row>
    <row r="55" spans="1:13" ht="14.25" customHeight="1">
      <c r="A55" s="108" t="s">
        <v>18</v>
      </c>
      <c r="B55" s="109" t="s">
        <v>194</v>
      </c>
      <c r="C55" s="563">
        <v>1904</v>
      </c>
      <c r="D55" s="129">
        <v>1904</v>
      </c>
      <c r="E55" s="129"/>
      <c r="F55" s="129"/>
      <c r="G55" s="563">
        <v>993</v>
      </c>
      <c r="H55" s="129"/>
      <c r="I55" s="129"/>
      <c r="J55" s="563">
        <v>993</v>
      </c>
      <c r="K55" s="615">
        <v>993</v>
      </c>
      <c r="L55" s="129"/>
      <c r="M55" s="129"/>
    </row>
    <row r="56" spans="1:13" ht="14.25" customHeight="1">
      <c r="A56" s="108" t="s">
        <v>20</v>
      </c>
      <c r="B56" s="109" t="s">
        <v>195</v>
      </c>
      <c r="C56" s="563"/>
      <c r="D56" s="129"/>
      <c r="E56" s="129"/>
      <c r="F56" s="129"/>
      <c r="G56" s="563"/>
      <c r="H56" s="129"/>
      <c r="I56" s="129"/>
      <c r="J56" s="563"/>
      <c r="K56" s="615"/>
      <c r="L56" s="129"/>
      <c r="M56" s="129"/>
    </row>
    <row r="57" spans="1:13" ht="14.25" customHeight="1" thickBot="1">
      <c r="A57" s="108" t="s">
        <v>22</v>
      </c>
      <c r="B57" s="109" t="s">
        <v>197</v>
      </c>
      <c r="C57" s="563"/>
      <c r="D57" s="129"/>
      <c r="E57" s="129"/>
      <c r="F57" s="129"/>
      <c r="G57" s="563"/>
      <c r="H57" s="129"/>
      <c r="I57" s="129"/>
      <c r="J57" s="563"/>
      <c r="K57" s="615"/>
      <c r="L57" s="129"/>
      <c r="M57" s="129"/>
    </row>
    <row r="58" spans="1:13" s="78" customFormat="1" ht="14.25" customHeight="1" thickBot="1">
      <c r="A58" s="121" t="s">
        <v>24</v>
      </c>
      <c r="B58" s="122" t="s">
        <v>449</v>
      </c>
      <c r="C58" s="571">
        <f>SUM(C53:C57)</f>
        <v>26095</v>
      </c>
      <c r="D58" s="136">
        <f>SUM(D53:D57)</f>
        <v>26095</v>
      </c>
      <c r="E58" s="136">
        <f>SUM(E53:E57)</f>
        <v>0</v>
      </c>
      <c r="F58" s="136">
        <f>SUM(F53:F57)</f>
        <v>0</v>
      </c>
      <c r="G58" s="571">
        <f>SUM(G53:G57)</f>
        <v>15896</v>
      </c>
      <c r="H58" s="136">
        <f aca="true" t="shared" si="7" ref="H58:M58">SUM(H53:H57)</f>
        <v>0</v>
      </c>
      <c r="I58" s="136">
        <f t="shared" si="7"/>
        <v>0</v>
      </c>
      <c r="J58" s="571">
        <f>SUM(J53:J57)</f>
        <v>15896</v>
      </c>
      <c r="K58" s="625">
        <f>SUM(K53:K57)</f>
        <v>15896</v>
      </c>
      <c r="L58" s="136">
        <f t="shared" si="7"/>
        <v>0</v>
      </c>
      <c r="M58" s="136">
        <f t="shared" si="7"/>
        <v>0</v>
      </c>
    </row>
    <row r="59" spans="1:13" ht="14.25" customHeight="1" thickBot="1">
      <c r="A59" s="113"/>
      <c r="B59" s="114" t="s">
        <v>462</v>
      </c>
      <c r="C59" s="566"/>
      <c r="D59" s="85"/>
      <c r="E59" s="85"/>
      <c r="F59" s="85"/>
      <c r="G59" s="566"/>
      <c r="H59" s="85"/>
      <c r="I59" s="85"/>
      <c r="J59" s="566"/>
      <c r="K59" s="619"/>
      <c r="L59" s="85"/>
      <c r="M59" s="85"/>
    </row>
    <row r="60" spans="1:13" s="78" customFormat="1" ht="14.25" customHeight="1">
      <c r="A60" s="106" t="s">
        <v>27</v>
      </c>
      <c r="B60" s="107" t="s">
        <v>230</v>
      </c>
      <c r="C60" s="562"/>
      <c r="D60" s="128"/>
      <c r="E60" s="128"/>
      <c r="F60" s="128"/>
      <c r="G60" s="562"/>
      <c r="H60" s="128"/>
      <c r="I60" s="128"/>
      <c r="J60" s="562"/>
      <c r="K60" s="614"/>
      <c r="L60" s="128"/>
      <c r="M60" s="128"/>
    </row>
    <row r="61" spans="1:13" ht="14.25" customHeight="1">
      <c r="A61" s="108" t="s">
        <v>29</v>
      </c>
      <c r="B61" s="109" t="s">
        <v>232</v>
      </c>
      <c r="C61" s="563"/>
      <c r="D61" s="129"/>
      <c r="E61" s="129"/>
      <c r="F61" s="129"/>
      <c r="G61" s="563"/>
      <c r="H61" s="129"/>
      <c r="I61" s="129"/>
      <c r="J61" s="563"/>
      <c r="K61" s="615"/>
      <c r="L61" s="129"/>
      <c r="M61" s="129"/>
    </row>
    <row r="62" spans="1:13" ht="14.25" customHeight="1">
      <c r="A62" s="108" t="s">
        <v>31</v>
      </c>
      <c r="B62" s="109" t="s">
        <v>451</v>
      </c>
      <c r="C62" s="563"/>
      <c r="D62" s="129"/>
      <c r="E62" s="129"/>
      <c r="F62" s="129"/>
      <c r="G62" s="563"/>
      <c r="H62" s="129"/>
      <c r="I62" s="129"/>
      <c r="J62" s="563"/>
      <c r="K62" s="615"/>
      <c r="L62" s="129"/>
      <c r="M62" s="129"/>
    </row>
    <row r="63" spans="1:13" ht="14.25" customHeight="1" thickBot="1">
      <c r="A63" s="108" t="s">
        <v>33</v>
      </c>
      <c r="B63" s="109" t="s">
        <v>463</v>
      </c>
      <c r="C63" s="563"/>
      <c r="D63" s="129"/>
      <c r="E63" s="129"/>
      <c r="F63" s="129"/>
      <c r="G63" s="563"/>
      <c r="H63" s="129"/>
      <c r="I63" s="129"/>
      <c r="J63" s="563"/>
      <c r="K63" s="615"/>
      <c r="L63" s="129"/>
      <c r="M63" s="129"/>
    </row>
    <row r="64" spans="1:13" ht="14.25" customHeight="1" thickBot="1">
      <c r="A64" s="111" t="s">
        <v>39</v>
      </c>
      <c r="B64" s="114" t="s">
        <v>464</v>
      </c>
      <c r="C64" s="515">
        <f>SUM(C60:C62)</f>
        <v>0</v>
      </c>
      <c r="D64" s="132">
        <f>SUM(D60:D62)</f>
        <v>0</v>
      </c>
      <c r="E64" s="132">
        <f>SUM(E60:E62)</f>
        <v>0</v>
      </c>
      <c r="F64" s="132">
        <f>SUM(F60:F62)</f>
        <v>0</v>
      </c>
      <c r="G64" s="515">
        <f>SUM(G60:G62)</f>
        <v>0</v>
      </c>
      <c r="H64" s="132">
        <f aca="true" t="shared" si="8" ref="H64:M64">SUM(H60:H62)</f>
        <v>0</v>
      </c>
      <c r="I64" s="132">
        <f t="shared" si="8"/>
        <v>0</v>
      </c>
      <c r="J64" s="515">
        <f>SUM(J60:J62)</f>
        <v>0</v>
      </c>
      <c r="K64" s="618">
        <f>SUM(K60:K62)</f>
        <v>0</v>
      </c>
      <c r="L64" s="132">
        <f t="shared" si="8"/>
        <v>0</v>
      </c>
      <c r="M64" s="132">
        <f t="shared" si="8"/>
        <v>0</v>
      </c>
    </row>
    <row r="65" spans="1:13" ht="14.25" customHeight="1" thickBot="1">
      <c r="A65" s="111" t="s">
        <v>54</v>
      </c>
      <c r="B65" s="114" t="s">
        <v>453</v>
      </c>
      <c r="C65" s="567"/>
      <c r="D65" s="133"/>
      <c r="E65" s="133"/>
      <c r="F65" s="133"/>
      <c r="G65" s="567"/>
      <c r="H65" s="133"/>
      <c r="I65" s="133"/>
      <c r="J65" s="567"/>
      <c r="K65" s="620"/>
      <c r="L65" s="133"/>
      <c r="M65" s="133"/>
    </row>
    <row r="66" spans="1:13" ht="14.25" customHeight="1" thickBot="1">
      <c r="A66" s="111" t="s">
        <v>71</v>
      </c>
      <c r="B66" s="112" t="s">
        <v>454</v>
      </c>
      <c r="C66" s="515">
        <f>+C58+C64+C65</f>
        <v>26095</v>
      </c>
      <c r="D66" s="132">
        <f>+D58+D64+D65</f>
        <v>26095</v>
      </c>
      <c r="E66" s="132">
        <f>+E58+E64+E65</f>
        <v>0</v>
      </c>
      <c r="F66" s="132">
        <f>+F58+F64+F65</f>
        <v>0</v>
      </c>
      <c r="G66" s="515">
        <f>+G58+G64+G65</f>
        <v>15896</v>
      </c>
      <c r="H66" s="132">
        <f aca="true" t="shared" si="9" ref="H66:M66">+H58+H64+H65</f>
        <v>0</v>
      </c>
      <c r="I66" s="132">
        <f t="shared" si="9"/>
        <v>0</v>
      </c>
      <c r="J66" s="515">
        <f>+J58+J64+J65</f>
        <v>15896</v>
      </c>
      <c r="K66" s="618">
        <f>+K58+K64+K65</f>
        <v>15896</v>
      </c>
      <c r="L66" s="132">
        <f t="shared" si="9"/>
        <v>0</v>
      </c>
      <c r="M66" s="132">
        <f t="shared" si="9"/>
        <v>0</v>
      </c>
    </row>
    <row r="67" spans="1:13" ht="14.25" customHeight="1" thickBot="1">
      <c r="A67" s="123"/>
      <c r="B67" s="124"/>
      <c r="C67" s="50"/>
      <c r="D67" s="50"/>
      <c r="E67" s="50"/>
      <c r="F67" s="50"/>
      <c r="G67" s="50"/>
      <c r="H67" s="50"/>
      <c r="I67" s="50"/>
      <c r="J67" s="50"/>
      <c r="K67" s="629"/>
      <c r="L67" s="50"/>
      <c r="M67" s="50"/>
    </row>
    <row r="68" spans="1:13" ht="14.25" customHeight="1" thickBot="1">
      <c r="A68" s="125" t="s">
        <v>425</v>
      </c>
      <c r="B68" s="126"/>
      <c r="C68" s="550">
        <v>7</v>
      </c>
      <c r="D68" s="137">
        <v>7</v>
      </c>
      <c r="E68" s="137"/>
      <c r="F68" s="137"/>
      <c r="G68" s="550"/>
      <c r="H68" s="137"/>
      <c r="I68" s="137"/>
      <c r="J68" s="550"/>
      <c r="K68" s="630"/>
      <c r="L68" s="137"/>
      <c r="M68" s="137"/>
    </row>
    <row r="69" spans="1:13" ht="14.25" customHeight="1" thickBot="1">
      <c r="A69" s="125" t="s">
        <v>426</v>
      </c>
      <c r="B69" s="126"/>
      <c r="C69" s="550"/>
      <c r="D69" s="137"/>
      <c r="E69" s="137"/>
      <c r="F69" s="137"/>
      <c r="G69" s="550"/>
      <c r="H69" s="137"/>
      <c r="I69" s="137"/>
      <c r="J69" s="550"/>
      <c r="K69" s="630"/>
      <c r="L69" s="137"/>
      <c r="M69" s="137"/>
    </row>
  </sheetData>
  <sheetProtection selectLockedCells="1" selectUnlockedCells="1"/>
  <mergeCells count="20">
    <mergeCell ref="A51:M51"/>
    <mergeCell ref="A7:M7"/>
    <mergeCell ref="H4:I4"/>
    <mergeCell ref="J4:J5"/>
    <mergeCell ref="K4:M4"/>
    <mergeCell ref="B3:M3"/>
    <mergeCell ref="C4:C5"/>
    <mergeCell ref="D4:F4"/>
    <mergeCell ref="G4:G5"/>
    <mergeCell ref="G48:G49"/>
    <mergeCell ref="B2:M2"/>
    <mergeCell ref="H48:I48"/>
    <mergeCell ref="J48:J49"/>
    <mergeCell ref="K48:M48"/>
    <mergeCell ref="A48:A49"/>
    <mergeCell ref="B48:B49"/>
    <mergeCell ref="C48:C49"/>
    <mergeCell ref="D48:F48"/>
    <mergeCell ref="A4:A5"/>
    <mergeCell ref="B4:B5"/>
  </mergeCells>
  <printOptions horizontalCentered="1"/>
  <pageMargins left="0.15748031496062992" right="0.15748031496062992" top="0.4330708661417323" bottom="0.44" header="0.5511811023622047" footer="0.47"/>
  <pageSetup horizontalDpi="300" verticalDpi="300" orientation="landscape" paperSize="9" scale="6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2016-09-21T08:01:36Z</cp:lastPrinted>
  <dcterms:modified xsi:type="dcterms:W3CDTF">2016-11-23T09:54:00Z</dcterms:modified>
  <cp:category/>
  <cp:version/>
  <cp:contentType/>
  <cp:contentStatus/>
</cp:coreProperties>
</file>