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863" activeTab="0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z adósság kötelezettség" sheetId="11" state="hidden" r:id="rId11"/>
    <sheet name="10. sz adósság kötelezettsé (2)" sheetId="12" r:id="rId12"/>
    <sheet name="11. saját bevételek" sheetId="13" r:id="rId13"/>
    <sheet name="12. sz.m. előir felh terv" sheetId="14" r:id="rId14"/>
    <sheet name="13.sz.m. állami támogatás" sheetId="15" r:id="rId15"/>
    <sheet name="14. sz.m. közvetett tám." sheetId="16" r:id="rId16"/>
    <sheet name="15. sz. m. EU (3)" sheetId="17" r:id="rId17"/>
    <sheet name="16.sz.m.többéves kihatás" sheetId="18" r:id="rId18"/>
    <sheet name="üres lap" sheetId="19" r:id="rId19"/>
    <sheet name="üres lap2" sheetId="20" r:id="rId20"/>
    <sheet name="üres lap3" sheetId="21" r:id="rId21"/>
    <sheet name="üres lap4" sheetId="22" r:id="rId22"/>
    <sheet name="üres lap5" sheetId="23" r:id="rId23"/>
    <sheet name="üres lap6" sheetId="24" r:id="rId24"/>
  </sheets>
  <definedNames>
    <definedName name="_xlfn.IFERROR" hidden="1">#NAME?</definedName>
    <definedName name="_xlnm.Print_Area" localSheetId="1">'1 .sz.m.önk.össz.kiad.'!$A$1:$AC$65</definedName>
    <definedName name="_xlnm.Print_Area" localSheetId="0">'1.sz.m-önk.össze.bev'!$A$2:$V$62</definedName>
    <definedName name="_xlnm.Print_Area" localSheetId="11">'10. sz adósság kötelezettsé (2)'!$A$1:$G$29</definedName>
    <definedName name="_xlnm.Print_Area" localSheetId="10">'10. sz adósság kötelezettség'!$A$1:$G$14</definedName>
    <definedName name="_xlnm.Print_Area" localSheetId="13">'12. sz.m. előir felh terv'!$A$1:$O$24</definedName>
    <definedName name="_xlnm.Print_Area" localSheetId="14">'13.sz.m. állami támogatás'!$A$1:$B$35</definedName>
    <definedName name="_xlnm.Print_Area" localSheetId="2">'2.sz.m.összehasonlító'!$A$2:$N$32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 .sz.m. Létszám (2)'!$A$1:$K$15</definedName>
    <definedName name="_xlnm.Print_Area" localSheetId="6">'6.sz.m.fejlesztés (2)'!$A$1:$O$29</definedName>
    <definedName name="_xlnm.Print_Area" localSheetId="7">'7.sz.m.Dologi kiadás (2)'!$A$1:$U$23</definedName>
    <definedName name="_xlnm.Print_Area" localSheetId="8">'8.sz.m.szociális kiadások'!$A$1:$Q$32</definedName>
    <definedName name="_xlnm.Print_Area" localSheetId="9">'9.sz.m.átadott pe (2)'!$A$1:$V$52</definedName>
    <definedName name="_xlnm.Print_Area" localSheetId="18">'üres lap'!$A$1:$R$44</definedName>
    <definedName name="_xlnm.Print_Area" localSheetId="19">'üres lap2'!$A$1:$U$48</definedName>
    <definedName name="_xlnm.Print_Area" localSheetId="20">'üres lap3'!$A$1:$R$47</definedName>
    <definedName name="_xlnm.Print_Area" localSheetId="21">'üres lap4'!$A$1:$I$18</definedName>
  </definedNames>
  <calcPr fullCalcOnLoad="1"/>
</workbook>
</file>

<file path=xl/sharedStrings.xml><?xml version="1.0" encoding="utf-8"?>
<sst xmlns="http://schemas.openxmlformats.org/spreadsheetml/2006/main" count="1097" uniqueCount="535">
  <si>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</si>
  <si>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</si>
  <si>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</si>
  <si>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</si>
  <si>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</si>
  <si>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</si>
  <si>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</si>
  <si>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</si>
  <si>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</si>
  <si>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</si>
  <si>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</si>
  <si>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</si>
  <si>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</si>
  <si>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</si>
  <si>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</si>
  <si>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</si>
  <si>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</si>
  <si>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</si>
  <si>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</si>
  <si>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</si>
  <si>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</si>
  <si>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</si>
  <si>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</si>
  <si>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</si>
  <si>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</si>
  <si>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</si>
  <si>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</si>
  <si>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</si>
  <si>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</si>
  <si>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</si>
  <si>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</si>
  <si>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</si>
  <si>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</si>
  <si>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</si>
  <si>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</si>
  <si>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</si>
  <si>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</si>
  <si>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</si>
  <si>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</si>
  <si>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</si>
  <si>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</si>
  <si>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</si>
  <si>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</si>
  <si>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</si>
  <si>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</si>
  <si>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</si>
  <si>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</si>
  <si>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</si>
  <si>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</si>
  <si>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</si>
  <si>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</si>
  <si>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</si>
  <si>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</si>
  <si>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</si>
  <si>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</si>
  <si>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</si>
  <si>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</si>
  <si>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>11. számú melléklet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</si>
  <si>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</si>
  <si>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</si>
  <si>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</si>
  <si>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</si>
  <si>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</si>
  <si>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</si>
  <si>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</si>
  <si>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</si>
  <si>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</si>
  <si>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</si>
  <si>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</si>
  <si>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</si>
  <si>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</si>
  <si>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</si>
  <si>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</si>
  <si>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</si>
  <si>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</si>
  <si>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</si>
  <si>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</si>
  <si>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</si>
  <si>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</si>
  <si>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</si>
  <si>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</si>
  <si>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</si>
  <si>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</si>
  <si>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</si>
  <si>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</si>
  <si>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</si>
  <si>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</si>
  <si>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</si>
  <si>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</si>
  <si>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</si>
  <si>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</si>
  <si>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</si>
  <si>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</si>
  <si>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</si>
  <si>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</si>
  <si>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</si>
  <si>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</si>
  <si>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</si>
  <si>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</si>
  <si>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</si>
  <si>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</si>
  <si>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</si>
  <si>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</si>
  <si>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</si>
  <si>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</si>
  <si>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</si>
  <si>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</si>
  <si>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</si>
  <si>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</si>
  <si>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</si>
  <si>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</si>
  <si>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</si>
  <si>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</si>
  <si>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* Rehabilitációs hozzájárulás terhére</t>
  </si>
  <si>
    <t>Bevételek</t>
  </si>
  <si>
    <t>1.3.</t>
  </si>
  <si>
    <t>Kiadások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</si>
  <si>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</si>
  <si>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</si>
  <si>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</si>
  <si>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</si>
  <si>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</si>
  <si>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</si>
  <si>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</si>
  <si>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</si>
  <si>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</si>
  <si>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</si>
  <si>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</si>
  <si>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</si>
  <si>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</si>
  <si>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</si>
  <si>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</si>
  <si>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</si>
  <si>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</si>
  <si>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</si>
  <si>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</si>
  <si>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</si>
  <si>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</si>
  <si>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</si>
  <si>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</si>
  <si>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</si>
  <si>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</si>
  <si>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</si>
  <si>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</si>
  <si>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</si>
  <si>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</si>
  <si>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</si>
  <si>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</si>
  <si>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</si>
  <si>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</si>
  <si>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</si>
  <si>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</si>
  <si>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</si>
  <si>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</si>
  <si>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</si>
  <si>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</si>
  <si>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</si>
  <si>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</si>
  <si>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</si>
  <si>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</si>
  <si>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</si>
  <si>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</si>
  <si>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</si>
  <si>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</si>
  <si>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</si>
  <si>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</si>
  <si>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</si>
  <si>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</si>
  <si>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</si>
  <si>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</si>
  <si>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</si>
  <si>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</si>
  <si>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</si>
  <si>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</si>
  <si>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</si>
  <si>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</si>
  <si>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Kötelező/     önként vállalt</t>
  </si>
  <si>
    <t>Ö</t>
  </si>
  <si>
    <t>K</t>
  </si>
  <si>
    <t>2.3.4</t>
  </si>
  <si>
    <t>Befektetési célú részesedések</t>
  </si>
  <si>
    <t>V. Finanszírozási kiadások</t>
  </si>
  <si>
    <t>Önkormányzat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</si>
  <si>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</si>
  <si>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</si>
  <si>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</si>
  <si>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Első lakáshoz jutók támogatása</t>
  </si>
  <si>
    <t>Civil szervezetek támogatása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</si>
  <si>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</si>
  <si>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</si>
  <si>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</si>
  <si>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</si>
  <si>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</si>
  <si>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</si>
  <si>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</si>
  <si>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</si>
  <si>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</si>
  <si>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</si>
  <si>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</si>
  <si>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</si>
  <si>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</si>
  <si>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III.</t>
  </si>
  <si>
    <t>mód. III.</t>
  </si>
  <si>
    <t>Mód.III.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</si>
  <si>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</si>
  <si>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</si>
  <si>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</si>
  <si>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</si>
  <si>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</si>
  <si>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</si>
  <si>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</si>
  <si>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</si>
  <si>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</si>
  <si>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Ápolási díj (áthúzódó 2012. évről)</t>
  </si>
  <si>
    <t>Kózgyógyellátás</t>
  </si>
  <si>
    <t>Rábaköz Vidékfejlesztési Egyesület tagdíj</t>
  </si>
  <si>
    <t>Móvár Nagytérségi Hulladékgazd. Témamenedzselés</t>
  </si>
  <si>
    <t xml:space="preserve"> </t>
  </si>
  <si>
    <t>Függő, átfutó, kiegyenlítő bevételelk</t>
  </si>
  <si>
    <t>Mód. IV.</t>
  </si>
  <si>
    <t>mód. IV.</t>
  </si>
  <si>
    <t>2013. július 1.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</si>
  <si>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</si>
  <si>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</si>
  <si>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</si>
  <si>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</si>
  <si>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</si>
  <si>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</si>
  <si>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</si>
  <si>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</si>
  <si>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</si>
  <si>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</si>
  <si>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</si>
  <si>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</si>
  <si>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</si>
  <si>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</si>
  <si>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belülről</t>
  </si>
  <si>
    <t>Átvett pénzeszközök államháztatráson kívülről</t>
  </si>
  <si>
    <t>Kölcsönök visszatérülése</t>
  </si>
  <si>
    <t>Finanszírozási bevételek</t>
  </si>
  <si>
    <t>Bevételek összesen:</t>
  </si>
  <si>
    <t>13.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</si>
  <si>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</si>
  <si>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</si>
  <si>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</si>
  <si>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</si>
  <si>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</si>
  <si>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</si>
  <si>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</si>
  <si>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</si>
  <si>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</si>
  <si>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</si>
  <si>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Mód. V.</t>
  </si>
  <si>
    <t>mód. V.</t>
  </si>
  <si>
    <t>Mód. III., IV.,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</si>
  <si>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</si>
  <si>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</si>
  <si>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</si>
  <si>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</si>
  <si>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</si>
  <si>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</si>
  <si>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</si>
  <si>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</si>
  <si>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</si>
  <si>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</si>
  <si>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Nyári gyermekétkeztetés</t>
  </si>
  <si>
    <t>Szerkezetátalakítási tartalékból foly.támogatás d)</t>
  </si>
  <si>
    <t>K/Ö</t>
  </si>
  <si>
    <t>Támogatás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</si>
  <si>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</si>
  <si>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</si>
  <si>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</si>
  <si>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</si>
  <si>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Bírság-, pótlék- és díjbevétel</t>
  </si>
  <si>
    <t>Kezességvállalással kapcsolatos megtérülés</t>
  </si>
  <si>
    <t>SAJÁT BEVÉTELEK ÖSSZESEN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</si>
  <si>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</si>
  <si>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</si>
  <si>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</si>
  <si>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</si>
  <si>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</si>
  <si>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</si>
  <si>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</si>
  <si>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</si>
  <si>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</si>
  <si>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</si>
  <si>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</si>
  <si>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</si>
  <si>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</si>
  <si>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</si>
  <si>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</si>
  <si>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</si>
  <si>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Étkezési díj</t>
  </si>
  <si>
    <t>Gondozási díj</t>
  </si>
  <si>
    <t>2.4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</si>
  <si>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</si>
  <si>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</si>
  <si>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</si>
  <si>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</si>
  <si>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</si>
  <si>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</si>
  <si>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</si>
  <si>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</si>
  <si>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</si>
  <si>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</si>
  <si>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</si>
  <si>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</si>
  <si>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</si>
  <si>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</si>
  <si>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</si>
  <si>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</si>
  <si>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</si>
  <si>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</si>
  <si>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</si>
  <si>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</si>
  <si>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</si>
  <si>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</si>
  <si>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</si>
  <si>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</si>
  <si>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</si>
  <si>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</si>
  <si>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</si>
  <si>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</si>
  <si>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</si>
  <si>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</si>
  <si>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</si>
  <si>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</si>
  <si>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</si>
  <si>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</si>
  <si>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</si>
  <si>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</si>
  <si>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</si>
  <si>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</si>
  <si>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</si>
  <si>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</si>
  <si>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</si>
  <si>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</si>
  <si>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</si>
  <si>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</si>
  <si>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</si>
  <si>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</si>
  <si>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</si>
  <si>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</si>
  <si>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</si>
  <si>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</si>
  <si>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</si>
  <si>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</si>
  <si>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</si>
  <si>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</si>
  <si>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</si>
  <si>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</si>
  <si>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</si>
  <si>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</si>
  <si>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</si>
  <si>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</si>
  <si>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</si>
  <si>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</si>
  <si>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</si>
  <si>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</si>
  <si>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</si>
  <si>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 xml:space="preserve">Más pénzbeli támogatás Szt. 26.§ </t>
  </si>
  <si>
    <t>Ápolási díj Szt. 43. B §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</si>
  <si>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</si>
  <si>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</si>
  <si>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</si>
  <si>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</si>
  <si>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</si>
  <si>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</si>
  <si>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</si>
  <si>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III. 3.e. falugondnoki szolgáltatás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</si>
  <si>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</si>
  <si>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</si>
  <si>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</si>
  <si>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</si>
  <si>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</si>
  <si>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</si>
  <si>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</si>
  <si>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</si>
  <si>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</si>
  <si>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</si>
  <si>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</si>
  <si>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</si>
  <si>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</si>
  <si>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</si>
  <si>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5. számú melléklet</t>
  </si>
  <si>
    <t>7. számú melléklet</t>
  </si>
  <si>
    <t>13. számú melléklet</t>
  </si>
  <si>
    <t>2017.</t>
  </si>
  <si>
    <t>Közvilágítási feladatok</t>
  </si>
  <si>
    <t>Katolikus Egyház</t>
  </si>
  <si>
    <t>Evangélikus Egyház</t>
  </si>
  <si>
    <t>Vöröskereszt</t>
  </si>
  <si>
    <t>Nyugdíjas Klub</t>
  </si>
  <si>
    <t>Zöldterület gazdálkodás</t>
  </si>
  <si>
    <t>Járda felújítása</t>
  </si>
  <si>
    <t>III.2. Települési önkormányzat szociális feladatainak egyéb támogatása</t>
  </si>
  <si>
    <t>2018.</t>
  </si>
  <si>
    <t>települési támogatás (temetési támogatás) Szt. 45.§(1)</t>
  </si>
  <si>
    <t>I.1.d) Lakott külterület támogatása</t>
  </si>
  <si>
    <t>IV.1.d. Közművelődési feladatok</t>
  </si>
  <si>
    <t xml:space="preserve"> Ft-ban</t>
  </si>
  <si>
    <t>Állami támogatás megelőlegzés</t>
  </si>
  <si>
    <t xml:space="preserve"> forintban </t>
  </si>
  <si>
    <t>Ft-ban</t>
  </si>
  <si>
    <t xml:space="preserve"> forintban</t>
  </si>
  <si>
    <t>III.3 Egyes szociális és gyermekjóléti feladatok támogatás /falugondnok/</t>
  </si>
  <si>
    <t>1. számú melléklet</t>
  </si>
  <si>
    <t>Hiány belső finanszírozása (pénzmaradvány)</t>
  </si>
  <si>
    <t>Működési célú költségvetési támogatások és kiegészítő támogatások</t>
  </si>
  <si>
    <t>Országos Mentőszolgálat Alapítvány</t>
  </si>
  <si>
    <t>Bérkompenzáció (Működési célú költségvetési támogatások és kiegészítő támogatások)</t>
  </si>
  <si>
    <t>380/2015. (XII. 8.) Kormányrendelet szerinti kiegészítő ágazati pótlék</t>
  </si>
  <si>
    <t xml:space="preserve">SZOCIÁLIS ÉS GYERMEKJÓLÉTI ELLÁTÁSOK                                            
</t>
  </si>
  <si>
    <t>Közművelődési tevékenységek</t>
  </si>
  <si>
    <t>Könyvtári állománygyarapítás</t>
  </si>
  <si>
    <t>Edvei Tűzoltó Egyesület</t>
  </si>
  <si>
    <t>Rábaköz Vidékfejlesztési Egyesület</t>
  </si>
  <si>
    <t>01. Helyi önkormányzatok működésének általános támogatása</t>
  </si>
  <si>
    <t>I.5.2016. évről áthúzódó bérkompenzáció</t>
  </si>
  <si>
    <t>Működési bevételek</t>
  </si>
  <si>
    <t>Működési célú támogatások államháztartáson belülről</t>
  </si>
  <si>
    <t>Működési kiadások</t>
  </si>
  <si>
    <t>Felhalmozási kiadások</t>
  </si>
  <si>
    <t>III.1. Szociális ágazati pótlék (257/2000. (XII. 26.) Korm. Rendelet)</t>
  </si>
  <si>
    <t>Beledi Szociális és Gyermekjóléti Társulás 2016.évi hozzájárulás elszámolás</t>
  </si>
  <si>
    <t>Vadászati jog bérbeadásából származó jövedelem</t>
  </si>
  <si>
    <t>Faluház külső felújítása és energetikai fejlesztése (azonosító: 1774327298)</t>
  </si>
  <si>
    <t>14. számú melléklet</t>
  </si>
  <si>
    <t>Önkormányzaton belül megvalósuló projektek (támogatási szerződéssel rendelkező)</t>
  </si>
  <si>
    <t>adatok Ft-ban</t>
  </si>
  <si>
    <t xml:space="preserve">Bevételek </t>
  </si>
  <si>
    <t xml:space="preserve">Kiadások </t>
  </si>
  <si>
    <t>Projekt megvalósítás</t>
  </si>
  <si>
    <t>Önerő</t>
  </si>
  <si>
    <t>Összes bevétel</t>
  </si>
  <si>
    <t>Összes kiadás</t>
  </si>
  <si>
    <t xml:space="preserve">Támogatás </t>
  </si>
  <si>
    <t>Saját forrás , támogatás megelőlegezés</t>
  </si>
  <si>
    <t>Saját forrás</t>
  </si>
  <si>
    <t>Egyéb felhalmozási célú támogatás államháztartáson belülről</t>
  </si>
  <si>
    <t>Államháztartáson belüli megelőlegezés</t>
  </si>
  <si>
    <t>Emberi Efőrorrás Támogatáskezelő (BURSA)</t>
  </si>
  <si>
    <t>Kapuvár - Beled Többcélú Kistérségi Társulása hozzájárulás</t>
  </si>
  <si>
    <t>Falugondnokok Vas és Győr-Moson-Sopron Megyei Egyesülete</t>
  </si>
  <si>
    <t>Rábacsécsény Község Önkormányzata - Rábapartiak Partija támogatás</t>
  </si>
  <si>
    <t>"Edve Községért Millenium 2000" Alapítvány</t>
  </si>
  <si>
    <t>Ákosfalva Község Önkormányzata (testvértelepülés) támogatása</t>
  </si>
  <si>
    <t>A települési önkormányzatok szociális célú tüzelőanyag vásárlása</t>
  </si>
  <si>
    <t>A települési önkormányzatok rendkívüli  támogatása</t>
  </si>
  <si>
    <t>Felhalmozási célú támogatások államháztartáson belülről</t>
  </si>
  <si>
    <t>Iparűzési adó - állandó jellegggel végzett</t>
  </si>
  <si>
    <t>Járda felújítása (Petfői utca 1-17)</t>
  </si>
  <si>
    <t>Járda felújítása (buszváró környéke)</t>
  </si>
  <si>
    <t>Infrastruktúra fejlesztés (könyvtár)</t>
  </si>
  <si>
    <t>rendkívüli települési támogatás Szt. 45.§ (4) - (7) beiskolázási támogatás</t>
  </si>
  <si>
    <t xml:space="preserve">rendkívüli települési támogatás Szt. 45.§ (4) - (7) </t>
  </si>
  <si>
    <t>Apor Vilmos Római Katolikus Iskola Alapítvány</t>
  </si>
  <si>
    <t>Kapuvár Városi Önkormányzat - háziorvosi ügyelet</t>
  </si>
  <si>
    <t>Maradvány (előző évről)</t>
  </si>
  <si>
    <t>Többéves kihatással járó döntések számszerűsítése évenkénti bontásban és összesítve célok szerint</t>
  </si>
  <si>
    <t>adatok: forintban</t>
  </si>
  <si>
    <t>Sor-
szám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</si>
  <si>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</si>
  <si>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</si>
  <si>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</si>
  <si>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</si>
  <si>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</si>
  <si>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</si>
  <si>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</si>
  <si>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</si>
  <si>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</si>
  <si>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</si>
  <si>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</si>
  <si>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</si>
  <si>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</si>
  <si>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</si>
  <si>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</si>
  <si>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</si>
  <si>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2016</t>
  </si>
  <si>
    <t>Felújítási kiadások felújításonként</t>
  </si>
  <si>
    <t>Egyéb (Pl.: garancia és kezességvállalás, stb.)</t>
  </si>
  <si>
    <t>2019.</t>
  </si>
  <si>
    <t>2020.</t>
  </si>
  <si>
    <t>Önkormányzati  vagyon haszonbérbe adásából származó bevétel</t>
  </si>
  <si>
    <t>Összesen (1+4+7+10+13)</t>
  </si>
  <si>
    <t>2019. évi belső forrásból fedezhető működési hiány</t>
  </si>
  <si>
    <t xml:space="preserve">2019 évi belső  forrásból fedezhető felhalmozási hiány </t>
  </si>
  <si>
    <t>2019. évi belső forrásból fedezhető összes hiány (1.+2.)</t>
  </si>
  <si>
    <t xml:space="preserve">2019. évi külső forrásból fedezhető működési hiány </t>
  </si>
  <si>
    <t xml:space="preserve">2019 évi külső forrásból fedezhető felhalmozási hiány </t>
  </si>
  <si>
    <t>2019. évi külső forrásból fedezhető összes hiány (1.+2.)</t>
  </si>
  <si>
    <t>Edve Község Önkormányzata 2019. évi bevételi előirányzatai</t>
  </si>
  <si>
    <t>Önkormányzat 2019. évi bevételi előirányzatai</t>
  </si>
  <si>
    <t>Önkormányzat 2019. évi kiadási előirányzatai</t>
  </si>
  <si>
    <t>Önkormányzat költségvetési szerveinek 2019. évi létszámkerete</t>
  </si>
  <si>
    <t>2019. január 1.</t>
  </si>
  <si>
    <t>2019. év</t>
  </si>
  <si>
    <t>Beledi Szociális és Gyermekjóléti Társulás 2019.évi hozzájárulás</t>
  </si>
  <si>
    <t>2019. évi előirányzat</t>
  </si>
  <si>
    <t>Előirányzat-felhasználási terv
2019. évre</t>
  </si>
  <si>
    <t>A 2019. évi általános működés és ágazati feladatok támogatásának alakulása jogcímenként</t>
  </si>
  <si>
    <t>Polgármesteri béremelés különbözetének támogatása 1264/2019. (V. 29.) Korm. Határozat szerint</t>
  </si>
  <si>
    <t>1312/2019. (VI. 8.) Korm. határozat
a 2019. évi minimálbér és garantált bérminimum emelése, valamint a szociális hozzájárulási adó csökkentése hatásának kompenzálására</t>
  </si>
  <si>
    <t xml:space="preserve">Európai Uniós támogatással megvalósuló  programok, projektek 2019. évi bevételei és kiadásai  </t>
  </si>
  <si>
    <t>2019. előtti kifizetés</t>
  </si>
  <si>
    <t>új közvilágítási lámpatest létesítése</t>
  </si>
  <si>
    <t>Garázs építése</t>
  </si>
  <si>
    <t>Kerékpár beszerzése (TOP-5.3.1-16-GM1-2017-00008)</t>
  </si>
  <si>
    <t>VP6-7.2.1-7.4.1.2-16  Külterületi utak fenntartásához gépek beszerzése: padkakasza beszerzése</t>
  </si>
  <si>
    <t>TOP-5.3.1-16-GM1-2017-00008</t>
  </si>
  <si>
    <t>Hitelműveletekkel kapcsolatos feladatok</t>
  </si>
  <si>
    <t>Mód. I., II., III.</t>
  </si>
  <si>
    <t>Külterületi utak fenntartásához gépek beszerzése</t>
  </si>
  <si>
    <t>Rábakecöl Községi Önkormányzat</t>
  </si>
  <si>
    <t>I. 6.  Polgármesteri illetmény támogatása</t>
  </si>
  <si>
    <t>A helyi közösség fejlesztése Rábakecöl, Edve és Vásárosfalu községekben</t>
  </si>
  <si>
    <t>2021.</t>
  </si>
  <si>
    <t>2021. után</t>
  </si>
  <si>
    <t>VP6-7.2.1-7.4.1.2-16 kódszámú A vidéki térségek kismértékű infrastruktúrájának és alapvető szolgáltatásainak fejlesztésére - Külterületi helyi közutak fejlesztése, önkormányzati utak kezeléséhez, állapotjavításához szükséges erő- és munkagépek beszerzésére önerő és pályázatírás 46/2016. (XII. 02.) önkormányzati határozat szerint. Támogatás összege: 1.018.221 Ft</t>
  </si>
  <si>
    <t>TOP-5.3.1-16-GM1-2017-00008 A helyi közösség fejlesztése Rábakecöl, Edve és Vásárosfalu községekben (Támogatás összege: 6.960.000 Ft)</t>
  </si>
  <si>
    <t>2019</t>
  </si>
  <si>
    <t xml:space="preserve">Forintban </t>
  </si>
  <si>
    <r>
      <t xml:space="preserve">Fejlesztési célú támogatás </t>
    </r>
    <r>
      <rPr>
        <b/>
        <sz val="11"/>
        <rFont val="Arial CE"/>
        <family val="0"/>
      </rPr>
      <t>előfinanszírozásának</t>
    </r>
    <r>
      <rPr>
        <sz val="11"/>
        <rFont val="Arial CE"/>
        <family val="0"/>
      </rPr>
      <t xml:space="preserve"> biztosítása </t>
    </r>
  </si>
  <si>
    <t>ÖSSZES KÖTELEZETTSÉG</t>
  </si>
  <si>
    <t>Magyarország gazdasági stabilitásáról szóló 2011. évi CXCIV. Törvény 10. § (5) és (6) bekezdése szerinti tárgyévi összes fizetési kötelezettség *</t>
  </si>
  <si>
    <t xml:space="preserve">* A Stabilitási tv. 10. § (3) és (5) bekezdése értelmében az önkormányzat adósságot keletkeztető ügyletből származó tárgyévi összes fizetési kötelezettsége az adósságot keletkeztető ügylet futamidejének végéig egyik évben sem haladja meg az önkormányzat adott évi saját bevételeinek 50%-át, amelybe a (6) bekezdés szerint nem számítandó be a naptári éven belül lejáró futamidejű adósságot keletkeztető ügylet, az európai uniós vagy a nemzetközi szervezettől elnyert támogatás előfinanszírozásának biztosítására szolgáló adósságot keletkeztető, a víziközmű-társulattól annak megszűnése miatt átvett hitelből és az adósságrendezési eljárás során a hitelezői egyezség megkötéséhez igénybe vett reorganizációs hitelből származó fizetési kötelezettségek összege, de beleszámítandó a kezesség- illetve garanciavállalásból eredő, jogosult által érvényesített fizetési kötelezettségek összege.
</t>
  </si>
  <si>
    <r>
      <t xml:space="preserve">Fejlesztési célú </t>
    </r>
    <r>
      <rPr>
        <b/>
        <sz val="11"/>
        <rFont val="Arial CE"/>
        <family val="0"/>
      </rPr>
      <t xml:space="preserve">támogatás előfinanszírozásának </t>
    </r>
    <r>
      <rPr>
        <sz val="11"/>
        <rFont val="Arial CE"/>
        <family val="0"/>
      </rPr>
      <t>biztosítása LEADER – Településképet, turisztikai vonzerőt növelő beruházások támogatása – Edve Római Katolikus templom homlokzat felújítása pályázat (azonosítószám: 1922854788) keretein belül homlokzat felújítása</t>
    </r>
  </si>
  <si>
    <r>
      <t xml:space="preserve">Fejlesztési célú </t>
    </r>
    <r>
      <rPr>
        <b/>
        <sz val="11"/>
        <rFont val="Arial CE"/>
        <family val="0"/>
      </rPr>
      <t>támogatás előfinanszírozásának</t>
    </r>
    <r>
      <rPr>
        <sz val="11"/>
        <rFont val="Arial CE"/>
        <family val="0"/>
      </rPr>
      <t xml:space="preserve"> biztosítása LEADER – Települési közterületek karbantartásához szükséges eszközbeszerzés támogatása – Zöldterületek karbantartásához szükséges eszköz beszerzése pályázat (azonosítószám: 1922935492) keretein belül 1 db pótkocsi beszerzése</t>
    </r>
  </si>
  <si>
    <t>15. számú melléklet</t>
  </si>
  <si>
    <t>III.1. Szociális ágazati összevont pótlék és egészségügyi kiegészítő pótlék</t>
  </si>
  <si>
    <t>Traktor beszerzése - Leader</t>
  </si>
  <si>
    <t>Szociális tűzifa</t>
  </si>
  <si>
    <t>Falu- és tanyagondnoki szolgálatok 2019. évi többlettámogatásáról szóló 1294/2019. (V. 27.) Korm. határozat (a továbbiakban: Korm. határozat) 3. pontja alapján</t>
  </si>
  <si>
    <t>Zöldterület karbantartásához szükséges eszköz beszerzése - 1 db pótkocsi beszerzése</t>
  </si>
  <si>
    <t>LEADER- Közösségformáló illetőleg vidéki attrakció rendezvények támogatása - 1922854788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</si>
</sst>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0.0"/>
    <numFmt numFmtId="168" formatCode="_-* #,##0.00\ _F_t_-;\-* #,##0.00\ _F_t_-;_-* \-??\ _F_t_-;_-@_-"/>
  </numFmts>
  <fonts count="130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4"/>
      <color indexed="10"/>
      <name val="Arial CE"/>
      <family val="2"/>
    </font>
    <font>
      <sz val="11"/>
      <color indexed="10"/>
      <name val="Times New Roman CE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Arial CE"/>
      <family val="2"/>
    </font>
    <font>
      <sz val="11"/>
      <color rgb="FFFF0000"/>
      <name val="Times New Roman CE"/>
      <family val="1"/>
    </font>
  </fonts>
  <fills count="5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11" fillId="27" borderId="0" applyNumberFormat="0" applyBorder="0" applyAlignment="0" applyProtection="0"/>
    <xf numFmtId="0" fontId="111" fillId="28" borderId="0" applyNumberFormat="0" applyBorder="0" applyAlignment="0" applyProtection="0"/>
    <xf numFmtId="0" fontId="111" fillId="29" borderId="0" applyNumberFormat="0" applyBorder="0" applyAlignment="0" applyProtection="0"/>
    <xf numFmtId="0" fontId="111" fillId="30" borderId="0" applyNumberFormat="0" applyBorder="0" applyAlignment="0" applyProtection="0"/>
    <xf numFmtId="0" fontId="111" fillId="31" borderId="0" applyNumberFormat="0" applyBorder="0" applyAlignment="0" applyProtection="0"/>
    <xf numFmtId="0" fontId="111" fillId="32" borderId="0" applyNumberFormat="0" applyBorder="0" applyAlignment="0" applyProtection="0"/>
    <xf numFmtId="0" fontId="92" fillId="14" borderId="0" applyNumberFormat="0" applyBorder="0" applyAlignment="0" applyProtection="0"/>
    <xf numFmtId="0" fontId="92" fillId="33" borderId="0" applyNumberFormat="0" applyBorder="0" applyAlignment="0" applyProtection="0"/>
    <xf numFmtId="0" fontId="92" fillId="34" borderId="0" applyNumberFormat="0" applyBorder="0" applyAlignment="0" applyProtection="0"/>
    <xf numFmtId="0" fontId="92" fillId="24" borderId="0" applyNumberFormat="0" applyBorder="0" applyAlignment="0" applyProtection="0"/>
    <xf numFmtId="0" fontId="92" fillId="14" borderId="0" applyNumberFormat="0" applyBorder="0" applyAlignment="0" applyProtection="0"/>
    <xf numFmtId="0" fontId="92" fillId="11" borderId="0" applyNumberFormat="0" applyBorder="0" applyAlignment="0" applyProtection="0"/>
    <xf numFmtId="0" fontId="92" fillId="35" borderId="0" applyNumberFormat="0" applyBorder="0" applyAlignment="0" applyProtection="0"/>
    <xf numFmtId="0" fontId="92" fillId="33" borderId="0" applyNumberFormat="0" applyBorder="0" applyAlignment="0" applyProtection="0"/>
    <xf numFmtId="0" fontId="92" fillId="34" borderId="0" applyNumberFormat="0" applyBorder="0" applyAlignment="0" applyProtection="0"/>
    <xf numFmtId="0" fontId="92" fillId="36" borderId="0" applyNumberFormat="0" applyBorder="0" applyAlignment="0" applyProtection="0"/>
    <xf numFmtId="0" fontId="92" fillId="37" borderId="0" applyNumberFormat="0" applyBorder="0" applyAlignment="0" applyProtection="0"/>
    <xf numFmtId="0" fontId="92" fillId="38" borderId="0" applyNumberFormat="0" applyBorder="0" applyAlignment="0" applyProtection="0"/>
    <xf numFmtId="0" fontId="103" fillId="39" borderId="0" applyNumberFormat="0" applyBorder="0" applyAlignment="0" applyProtection="0"/>
    <xf numFmtId="0" fontId="113" fillId="40" borderId="1" applyNumberFormat="0" applyAlignment="0" applyProtection="0"/>
    <xf numFmtId="0" fontId="105" fillId="41" borderId="2" applyNumberFormat="0" applyAlignment="0" applyProtection="0"/>
    <xf numFmtId="0" fontId="98" fillId="42" borderId="3" applyNumberFormat="0" applyAlignment="0" applyProtection="0"/>
    <xf numFmtId="0" fontId="114" fillId="0" borderId="0" applyNumberFormat="0" applyFill="0" applyBorder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7" fillId="0" borderId="6" applyNumberFormat="0" applyFill="0" applyAlignment="0" applyProtection="0"/>
    <xf numFmtId="0" fontId="117" fillId="0" borderId="0" applyNumberFormat="0" applyFill="0" applyBorder="0" applyAlignment="0" applyProtection="0"/>
    <xf numFmtId="0" fontId="118" fillId="43" borderId="7" applyNumberFormat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ill="0" applyBorder="0" applyAlignment="0" applyProtection="0"/>
    <xf numFmtId="43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97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0" fillId="0" borderId="11" applyNumberFormat="0" applyFill="0" applyAlignment="0" applyProtection="0"/>
    <xf numFmtId="0" fontId="93" fillId="23" borderId="2" applyNumberFormat="0" applyAlignment="0" applyProtection="0"/>
    <xf numFmtId="0" fontId="0" fillId="44" borderId="12" applyNumberFormat="0" applyFont="0" applyAlignment="0" applyProtection="0"/>
    <xf numFmtId="0" fontId="121" fillId="45" borderId="0" applyNumberFormat="0" applyBorder="0" applyAlignment="0" applyProtection="0"/>
    <xf numFmtId="0" fontId="122" fillId="46" borderId="13" applyNumberFormat="0" applyAlignment="0" applyProtection="0"/>
    <xf numFmtId="0" fontId="99" fillId="0" borderId="14" applyNumberFormat="0" applyFill="0" applyAlignment="0" applyProtection="0"/>
    <xf numFmtId="0" fontId="12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4" fillId="23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12" borderId="15" applyNumberFormat="0" applyAlignment="0" applyProtection="0"/>
    <xf numFmtId="0" fontId="101" fillId="41" borderId="16" applyNumberFormat="0" applyAlignment="0" applyProtection="0"/>
    <xf numFmtId="0" fontId="12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47" borderId="0" applyNumberFormat="0" applyBorder="0" applyAlignment="0" applyProtection="0"/>
    <xf numFmtId="0" fontId="126" fillId="48" borderId="0" applyNumberFormat="0" applyBorder="0" applyAlignment="0" applyProtection="0"/>
    <xf numFmtId="0" fontId="127" fillId="46" borderId="1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8" applyNumberFormat="0" applyFill="0" applyAlignment="0" applyProtection="0"/>
    <xf numFmtId="0" fontId="99" fillId="0" borderId="0" applyNumberFormat="0" applyFill="0" applyBorder="0" applyAlignment="0" applyProtection="0"/>
  </cellStyleXfs>
  <cellXfs count="15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104">
      <alignment/>
      <protection/>
    </xf>
    <xf numFmtId="0" fontId="12" fillId="0" borderId="0" xfId="104" applyFont="1" applyBorder="1" applyAlignment="1">
      <alignment horizontal="center"/>
      <protection/>
    </xf>
    <xf numFmtId="0" fontId="11" fillId="0" borderId="19" xfId="104" applyBorder="1">
      <alignment/>
      <protection/>
    </xf>
    <xf numFmtId="0" fontId="17" fillId="0" borderId="0" xfId="104" applyFont="1" applyAlignment="1">
      <alignment horizontal="center"/>
      <protection/>
    </xf>
    <xf numFmtId="0" fontId="20" fillId="0" borderId="0" xfId="107">
      <alignment/>
      <protection/>
    </xf>
    <xf numFmtId="0" fontId="11" fillId="0" borderId="0" xfId="104" applyAlignment="1">
      <alignment vertical="center"/>
      <protection/>
    </xf>
    <xf numFmtId="0" fontId="15" fillId="0" borderId="0" xfId="104" applyFont="1">
      <alignment/>
      <protection/>
    </xf>
    <xf numFmtId="0" fontId="13" fillId="0" borderId="0" xfId="104" applyFont="1">
      <alignment/>
      <protection/>
    </xf>
    <xf numFmtId="0" fontId="11" fillId="0" borderId="0" xfId="104" applyFont="1">
      <alignment/>
      <protection/>
    </xf>
    <xf numFmtId="0" fontId="18" fillId="0" borderId="0" xfId="104" applyFont="1" applyBorder="1" applyAlignment="1">
      <alignment horizontal="center"/>
      <protection/>
    </xf>
    <xf numFmtId="0" fontId="11" fillId="0" borderId="0" xfId="104" applyAlignment="1">
      <alignment wrapText="1"/>
      <protection/>
    </xf>
    <xf numFmtId="0" fontId="11" fillId="0" borderId="0" xfId="104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20" xfId="104" applyFont="1" applyFill="1" applyBorder="1" applyAlignment="1">
      <alignment horizontal="center" vertical="center"/>
      <protection/>
    </xf>
    <xf numFmtId="0" fontId="42" fillId="0" borderId="0" xfId="106" applyFont="1" applyAlignment="1">
      <alignment horizontal="center" vertical="center"/>
      <protection/>
    </xf>
    <xf numFmtId="0" fontId="34" fillId="0" borderId="21" xfId="106" applyFont="1" applyBorder="1" applyAlignment="1">
      <alignment horizontal="left" vertical="center" wrapText="1"/>
      <protection/>
    </xf>
    <xf numFmtId="0" fontId="17" fillId="0" borderId="0" xfId="104" applyFont="1" applyBorder="1" applyAlignment="1">
      <alignment horizont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0" fontId="16" fillId="49" borderId="23" xfId="104" applyFont="1" applyFill="1" applyBorder="1" applyAlignment="1">
      <alignment horizontal="center" vertical="center"/>
      <protection/>
    </xf>
    <xf numFmtId="3" fontId="41" fillId="0" borderId="24" xfId="104" applyNumberFormat="1" applyFont="1" applyBorder="1" applyAlignment="1">
      <alignment horizontal="right" vertical="center" wrapText="1"/>
      <protection/>
    </xf>
    <xf numFmtId="0" fontId="45" fillId="0" borderId="25" xfId="106" applyFont="1" applyBorder="1" applyAlignment="1">
      <alignment horizontal="center" vertical="center" wrapText="1"/>
      <protection/>
    </xf>
    <xf numFmtId="0" fontId="45" fillId="0" borderId="26" xfId="106" applyFont="1" applyBorder="1" applyAlignment="1">
      <alignment horizontal="center" vertical="center" wrapText="1"/>
      <protection/>
    </xf>
    <xf numFmtId="0" fontId="0" fillId="0" borderId="27" xfId="104" applyFont="1" applyFill="1" applyBorder="1" applyAlignment="1">
      <alignment horizontal="center" vertical="center"/>
      <protection/>
    </xf>
    <xf numFmtId="0" fontId="0" fillId="0" borderId="28" xfId="104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4" applyNumberFormat="1" applyAlignment="1">
      <alignment vertical="center"/>
      <protection/>
    </xf>
    <xf numFmtId="0" fontId="11" fillId="0" borderId="0" xfId="104" applyFont="1" applyAlignment="1">
      <alignment vertical="center"/>
      <protection/>
    </xf>
    <xf numFmtId="0" fontId="18" fillId="0" borderId="0" xfId="104" applyFont="1" applyBorder="1" applyAlignment="1">
      <alignment horizontal="center" wrapText="1"/>
      <protection/>
    </xf>
    <xf numFmtId="0" fontId="12" fillId="0" borderId="0" xfId="104" applyFont="1" applyBorder="1" applyAlignment="1">
      <alignment horizontal="center" wrapText="1"/>
      <protection/>
    </xf>
    <xf numFmtId="0" fontId="6" fillId="1" borderId="23" xfId="104" applyFont="1" applyFill="1" applyBorder="1" applyAlignment="1">
      <alignment horizontal="center" vertical="center" wrapText="1"/>
      <protection/>
    </xf>
    <xf numFmtId="0" fontId="0" fillId="0" borderId="28" xfId="104" applyFont="1" applyFill="1" applyBorder="1" applyAlignment="1">
      <alignment horizontal="left" vertical="center" wrapText="1"/>
      <protection/>
    </xf>
    <xf numFmtId="0" fontId="6" fillId="1" borderId="29" xfId="104" applyFont="1" applyFill="1" applyBorder="1" applyAlignment="1">
      <alignment horizontal="center" vertical="center"/>
      <protection/>
    </xf>
    <xf numFmtId="0" fontId="6" fillId="0" borderId="23" xfId="104" applyFont="1" applyBorder="1" applyAlignment="1">
      <alignment vertical="center" wrapText="1"/>
      <protection/>
    </xf>
    <xf numFmtId="0" fontId="6" fillId="0" borderId="23" xfId="104" applyFont="1" applyBorder="1" applyAlignment="1">
      <alignment vertical="center"/>
      <protection/>
    </xf>
    <xf numFmtId="3" fontId="3" fillId="0" borderId="30" xfId="104" applyNumberFormat="1" applyFont="1" applyBorder="1" applyAlignment="1">
      <alignment vertical="center"/>
      <protection/>
    </xf>
    <xf numFmtId="0" fontId="13" fillId="0" borderId="0" xfId="104" applyFont="1" applyAlignment="1">
      <alignment vertical="center"/>
      <protection/>
    </xf>
    <xf numFmtId="0" fontId="0" fillId="0" borderId="31" xfId="104" applyFont="1" applyBorder="1" applyAlignment="1">
      <alignment horizontal="center" vertical="center"/>
      <protection/>
    </xf>
    <xf numFmtId="0" fontId="2" fillId="0" borderId="32" xfId="104" applyFont="1" applyFill="1" applyBorder="1" applyAlignment="1">
      <alignment vertical="center" wrapText="1"/>
      <protection/>
    </xf>
    <xf numFmtId="0" fontId="2" fillId="0" borderId="33" xfId="104" applyFont="1" applyBorder="1" applyAlignment="1">
      <alignment horizontal="center" vertical="center"/>
      <protection/>
    </xf>
    <xf numFmtId="3" fontId="7" fillId="0" borderId="34" xfId="104" applyNumberFormat="1" applyFont="1" applyBorder="1" applyAlignment="1">
      <alignment horizontal="right" vertical="center"/>
      <protection/>
    </xf>
    <xf numFmtId="0" fontId="0" fillId="0" borderId="35" xfId="104" applyFont="1" applyBorder="1" applyAlignment="1">
      <alignment horizontal="center" vertical="center"/>
      <protection/>
    </xf>
    <xf numFmtId="0" fontId="2" fillId="0" borderId="24" xfId="104" applyFont="1" applyBorder="1" applyAlignment="1">
      <alignment horizontal="center" vertical="center"/>
      <protection/>
    </xf>
    <xf numFmtId="3" fontId="7" fillId="0" borderId="36" xfId="104" applyNumberFormat="1" applyFont="1" applyBorder="1" applyAlignment="1">
      <alignment horizontal="right" vertical="center"/>
      <protection/>
    </xf>
    <xf numFmtId="0" fontId="20" fillId="0" borderId="0" xfId="106" applyFont="1" applyAlignment="1">
      <alignment horizontal="left" vertical="center" wrapText="1"/>
      <protection/>
    </xf>
    <xf numFmtId="0" fontId="24" fillId="0" borderId="0" xfId="104" applyFont="1">
      <alignment/>
      <protection/>
    </xf>
    <xf numFmtId="0" fontId="33" fillId="0" borderId="0" xfId="104" applyFont="1" applyAlignment="1">
      <alignment vertical="center"/>
      <protection/>
    </xf>
    <xf numFmtId="0" fontId="51" fillId="0" borderId="0" xfId="104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104" applyAlignment="1">
      <alignment horizontal="left" wrapText="1"/>
      <protection/>
    </xf>
    <xf numFmtId="0" fontId="11" fillId="0" borderId="0" xfId="104" applyBorder="1" applyAlignment="1">
      <alignment horizontal="left" wrapText="1"/>
      <protection/>
    </xf>
    <xf numFmtId="0" fontId="0" fillId="0" borderId="32" xfId="104" applyFont="1" applyBorder="1" applyAlignment="1">
      <alignment horizontal="left" vertical="center" wrapText="1"/>
      <protection/>
    </xf>
    <xf numFmtId="0" fontId="15" fillId="0" borderId="0" xfId="104" applyFont="1" applyAlignment="1">
      <alignment wrapText="1"/>
      <protection/>
    </xf>
    <xf numFmtId="0" fontId="15" fillId="0" borderId="21" xfId="104" applyFont="1" applyBorder="1" applyAlignment="1">
      <alignment wrapText="1"/>
      <protection/>
    </xf>
    <xf numFmtId="0" fontId="15" fillId="0" borderId="21" xfId="104" applyFont="1" applyFill="1" applyBorder="1" applyAlignment="1">
      <alignment wrapText="1"/>
      <protection/>
    </xf>
    <xf numFmtId="0" fontId="12" fillId="0" borderId="37" xfId="104" applyFont="1" applyBorder="1" applyAlignment="1">
      <alignment vertical="center" wrapText="1"/>
      <protection/>
    </xf>
    <xf numFmtId="0" fontId="12" fillId="0" borderId="37" xfId="104" applyFont="1" applyBorder="1" applyAlignment="1">
      <alignment wrapText="1"/>
      <protection/>
    </xf>
    <xf numFmtId="3" fontId="52" fillId="0" borderId="24" xfId="104" applyNumberFormat="1" applyFont="1" applyFill="1" applyBorder="1" applyAlignment="1">
      <alignment horizontal="right"/>
      <protection/>
    </xf>
    <xf numFmtId="0" fontId="52" fillId="0" borderId="24" xfId="104" applyFont="1" applyBorder="1" applyAlignment="1">
      <alignment horizontal="right"/>
      <protection/>
    </xf>
    <xf numFmtId="3" fontId="52" fillId="0" borderId="36" xfId="104" applyNumberFormat="1" applyFont="1" applyBorder="1" applyAlignment="1">
      <alignment horizontal="right"/>
      <protection/>
    </xf>
    <xf numFmtId="3" fontId="52" fillId="0" borderId="24" xfId="104" applyNumberFormat="1" applyFont="1" applyBorder="1" applyAlignment="1">
      <alignment horizontal="right"/>
      <protection/>
    </xf>
    <xf numFmtId="3" fontId="18" fillId="0" borderId="25" xfId="74" applyNumberFormat="1" applyFont="1" applyBorder="1" applyAlignment="1">
      <alignment horizontal="right" vertical="center"/>
    </xf>
    <xf numFmtId="3" fontId="18" fillId="0" borderId="25" xfId="104" applyNumberFormat="1" applyFont="1" applyBorder="1" applyAlignment="1">
      <alignment horizontal="right"/>
      <protection/>
    </xf>
    <xf numFmtId="0" fontId="11" fillId="0" borderId="38" xfId="104" applyFont="1" applyBorder="1" applyAlignment="1">
      <alignment horizontal="center" vertical="center"/>
      <protection/>
    </xf>
    <xf numFmtId="0" fontId="11" fillId="0" borderId="21" xfId="104" applyFont="1" applyBorder="1" applyAlignment="1">
      <alignment horizontal="center" vertical="center"/>
      <protection/>
    </xf>
    <xf numFmtId="0" fontId="12" fillId="0" borderId="0" xfId="104" applyFont="1" applyBorder="1" applyAlignment="1">
      <alignment horizontal="center" vertical="center"/>
      <protection/>
    </xf>
    <xf numFmtId="0" fontId="16" fillId="0" borderId="0" xfId="104" applyFont="1" applyBorder="1" applyAlignment="1">
      <alignment horizontal="center" vertical="center"/>
      <protection/>
    </xf>
    <xf numFmtId="3" fontId="12" fillId="0" borderId="0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4" xfId="104" applyFont="1" applyFill="1" applyBorder="1" applyAlignment="1">
      <alignment horizontal="center" vertical="center"/>
      <protection/>
    </xf>
    <xf numFmtId="0" fontId="0" fillId="0" borderId="24" xfId="104" applyFont="1" applyFill="1" applyBorder="1" applyAlignment="1">
      <alignment horizontal="left" vertical="center" wrapText="1"/>
      <protection/>
    </xf>
    <xf numFmtId="0" fontId="0" fillId="0" borderId="21" xfId="104" applyFont="1" applyFill="1" applyBorder="1" applyAlignment="1">
      <alignment horizontal="center" vertical="center"/>
      <protection/>
    </xf>
    <xf numFmtId="3" fontId="7" fillId="0" borderId="36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4" applyFont="1" applyBorder="1" applyAlignment="1">
      <alignment horizontal="right" vertical="center"/>
      <protection/>
    </xf>
    <xf numFmtId="0" fontId="27" fillId="0" borderId="0" xfId="104" applyFont="1" applyAlignment="1">
      <alignment horizontal="center" vertical="center"/>
      <protection/>
    </xf>
    <xf numFmtId="0" fontId="11" fillId="0" borderId="19" xfId="104" applyFont="1" applyBorder="1" applyAlignment="1">
      <alignment vertical="center"/>
      <protection/>
    </xf>
    <xf numFmtId="3" fontId="12" fillId="0" borderId="0" xfId="104" applyNumberFormat="1" applyFont="1" applyBorder="1" applyAlignment="1">
      <alignment horizontal="center" vertical="center"/>
      <protection/>
    </xf>
    <xf numFmtId="0" fontId="13" fillId="0" borderId="0" xfId="104" applyFont="1" applyAlignment="1">
      <alignment vertical="center"/>
      <protection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4" xfId="104" applyNumberFormat="1" applyFont="1" applyFill="1" applyBorder="1" applyAlignment="1">
      <alignment horizontal="right" vertical="center"/>
      <protection/>
    </xf>
    <xf numFmtId="3" fontId="15" fillId="0" borderId="36" xfId="104" applyNumberFormat="1" applyFont="1" applyFill="1" applyBorder="1" applyAlignment="1">
      <alignment horizontal="right" vertical="center"/>
      <protection/>
    </xf>
    <xf numFmtId="0" fontId="11" fillId="0" borderId="0" xfId="104" applyFont="1" applyAlignment="1">
      <alignment horizontal="center" vertical="center"/>
      <protection/>
    </xf>
    <xf numFmtId="0" fontId="11" fillId="0" borderId="27" xfId="104" applyFont="1" applyBorder="1" applyAlignment="1">
      <alignment horizontal="center" vertical="center"/>
      <protection/>
    </xf>
    <xf numFmtId="3" fontId="15" fillId="0" borderId="32" xfId="0" applyNumberFormat="1" applyFont="1" applyFill="1" applyBorder="1" applyAlignment="1">
      <alignment horizontal="right" vertical="center"/>
    </xf>
    <xf numFmtId="3" fontId="11" fillId="0" borderId="0" xfId="104" applyNumberFormat="1" applyFont="1" applyAlignment="1">
      <alignment vertical="center"/>
      <protection/>
    </xf>
    <xf numFmtId="3" fontId="3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9" xfId="10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104" applyNumberFormat="1">
      <alignment/>
      <protection/>
    </xf>
    <xf numFmtId="3" fontId="52" fillId="0" borderId="36" xfId="104" applyNumberFormat="1" applyFont="1" applyFill="1" applyBorder="1" applyAlignment="1">
      <alignment horizontal="right"/>
      <protection/>
    </xf>
    <xf numFmtId="3" fontId="15" fillId="0" borderId="28" xfId="0" applyNumberFormat="1" applyFont="1" applyFill="1" applyBorder="1" applyAlignment="1">
      <alignment horizontal="right" vertical="center"/>
    </xf>
    <xf numFmtId="0" fontId="23" fillId="0" borderId="35" xfId="0" applyFont="1" applyBorder="1" applyAlignment="1">
      <alignment vertical="center" wrapText="1"/>
    </xf>
    <xf numFmtId="3" fontId="28" fillId="0" borderId="0" xfId="104" applyNumberFormat="1" applyFont="1" applyFill="1" applyBorder="1" applyAlignment="1">
      <alignment horizontal="center" vertical="center" wrapText="1"/>
      <protection/>
    </xf>
    <xf numFmtId="3" fontId="47" fillId="0" borderId="0" xfId="104" applyNumberFormat="1" applyFont="1" applyFill="1" applyBorder="1" applyAlignment="1">
      <alignment horizontal="right" vertical="center" wrapText="1"/>
      <protection/>
    </xf>
    <xf numFmtId="0" fontId="11" fillId="0" borderId="0" xfId="104" applyFill="1" applyAlignment="1">
      <alignment vertical="center"/>
      <protection/>
    </xf>
    <xf numFmtId="0" fontId="23" fillId="0" borderId="35" xfId="0" applyFont="1" applyFill="1" applyBorder="1" applyAlignment="1">
      <alignment vertical="center" wrapText="1"/>
    </xf>
    <xf numFmtId="3" fontId="41" fillId="0" borderId="24" xfId="104" applyNumberFormat="1" applyFont="1" applyFill="1" applyBorder="1" applyAlignment="1">
      <alignment horizontal="right" vertical="center" wrapText="1"/>
      <protection/>
    </xf>
    <xf numFmtId="0" fontId="23" fillId="0" borderId="40" xfId="0" applyFont="1" applyFill="1" applyBorder="1" applyAlignment="1">
      <alignment vertical="center" wrapText="1"/>
    </xf>
    <xf numFmtId="3" fontId="41" fillId="0" borderId="24" xfId="104" applyNumberFormat="1" applyFont="1" applyFill="1" applyBorder="1" applyAlignment="1">
      <alignment vertical="center"/>
      <protection/>
    </xf>
    <xf numFmtId="3" fontId="28" fillId="50" borderId="41" xfId="104" applyNumberFormat="1" applyFont="1" applyFill="1" applyBorder="1" applyAlignment="1">
      <alignment horizontal="center" vertical="center" wrapText="1"/>
      <protection/>
    </xf>
    <xf numFmtId="3" fontId="47" fillId="50" borderId="42" xfId="104" applyNumberFormat="1" applyFont="1" applyFill="1" applyBorder="1" applyAlignment="1">
      <alignment horizontal="right" vertical="center" wrapText="1"/>
      <protection/>
    </xf>
    <xf numFmtId="3" fontId="52" fillId="0" borderId="43" xfId="104" applyNumberFormat="1" applyFont="1" applyBorder="1" applyAlignment="1">
      <alignment horizontal="right"/>
      <protection/>
    </xf>
    <xf numFmtId="0" fontId="15" fillId="0" borderId="44" xfId="104" applyFont="1" applyBorder="1" applyAlignment="1">
      <alignment wrapText="1"/>
      <protection/>
    </xf>
    <xf numFmtId="0" fontId="14" fillId="0" borderId="24" xfId="0" applyFont="1" applyFill="1" applyBorder="1" applyAlignment="1">
      <alignment vertical="center" wrapText="1"/>
    </xf>
    <xf numFmtId="0" fontId="41" fillId="0" borderId="24" xfId="0" applyFont="1" applyFill="1" applyBorder="1" applyAlignment="1">
      <alignment vertical="center"/>
    </xf>
    <xf numFmtId="0" fontId="41" fillId="0" borderId="24" xfId="104" applyFont="1" applyFill="1" applyBorder="1" applyAlignment="1">
      <alignment vertical="center"/>
      <protection/>
    </xf>
    <xf numFmtId="0" fontId="14" fillId="0" borderId="45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4" fillId="0" borderId="0" xfId="104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35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46" xfId="0" applyNumberFormat="1" applyFont="1" applyFill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left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left"/>
    </xf>
    <xf numFmtId="49" fontId="7" fillId="0" borderId="47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0" fillId="0" borderId="48" xfId="0" applyNumberFormat="1" applyFont="1" applyBorder="1" applyAlignment="1">
      <alignment horizontal="left"/>
    </xf>
    <xf numFmtId="49" fontId="7" fillId="0" borderId="49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7" fillId="0" borderId="47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/>
    </xf>
    <xf numFmtId="3" fontId="3" fillId="0" borderId="23" xfId="0" applyNumberFormat="1" applyFont="1" applyFill="1" applyBorder="1" applyAlignment="1">
      <alignment horizontal="right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/>
    </xf>
    <xf numFmtId="0" fontId="7" fillId="0" borderId="46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8" xfId="0" applyNumberFormat="1" applyFont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3" fontId="7" fillId="0" borderId="43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22" xfId="104" applyFont="1" applyBorder="1" applyAlignment="1">
      <alignment horizontal="center" vertical="center" wrapText="1"/>
      <protection/>
    </xf>
    <xf numFmtId="0" fontId="11" fillId="0" borderId="0" xfId="104" applyAlignment="1">
      <alignment vertical="center" wrapText="1"/>
      <protection/>
    </xf>
    <xf numFmtId="0" fontId="47" fillId="0" borderId="51" xfId="106" applyFont="1" applyBorder="1" applyAlignment="1">
      <alignment horizontal="left" vertical="center" wrapText="1"/>
      <protection/>
    </xf>
    <xf numFmtId="2" fontId="46" fillId="0" borderId="24" xfId="106" applyNumberFormat="1" applyFont="1" applyFill="1" applyBorder="1" applyAlignment="1">
      <alignment horizontal="center" vertical="center" wrapText="1"/>
      <protection/>
    </xf>
    <xf numFmtId="2" fontId="46" fillId="0" borderId="32" xfId="106" applyNumberFormat="1" applyFont="1" applyFill="1" applyBorder="1" applyAlignment="1">
      <alignment horizontal="center" vertical="center" wrapText="1"/>
      <protection/>
    </xf>
    <xf numFmtId="165" fontId="39" fillId="0" borderId="0" xfId="0" applyNumberFormat="1" applyFont="1" applyFill="1" applyAlignment="1" applyProtection="1">
      <alignment horizontal="left" vertical="center" wrapText="1"/>
      <protection/>
    </xf>
    <xf numFmtId="165" fontId="39" fillId="0" borderId="0" xfId="0" applyNumberFormat="1" applyFont="1" applyFill="1" applyAlignment="1" applyProtection="1">
      <alignment vertical="center" wrapText="1"/>
      <protection/>
    </xf>
    <xf numFmtId="165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5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5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center" vertical="center" wrapText="1"/>
      <protection/>
    </xf>
    <xf numFmtId="0" fontId="65" fillId="0" borderId="3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8" xfId="0" applyFont="1" applyFill="1" applyBorder="1" applyAlignment="1" applyProtection="1">
      <alignment horizontal="center" vertical="center" wrapText="1"/>
      <protection/>
    </xf>
    <xf numFmtId="0" fontId="61" fillId="0" borderId="49" xfId="0" applyFont="1" applyFill="1" applyBorder="1" applyAlignment="1" applyProtection="1">
      <alignment horizontal="center" vertical="center" wrapText="1"/>
      <protection/>
    </xf>
    <xf numFmtId="0" fontId="55" fillId="0" borderId="23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left" vertical="center" wrapText="1" indent="1"/>
      <protection/>
    </xf>
    <xf numFmtId="165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27" xfId="0" applyFont="1" applyFill="1" applyBorder="1" applyAlignment="1" applyProtection="1">
      <alignment horizontal="center" vertical="center" wrapText="1"/>
      <protection/>
    </xf>
    <xf numFmtId="49" fontId="56" fillId="0" borderId="24" xfId="0" applyNumberFormat="1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6" fillId="0" borderId="24" xfId="108" applyFont="1" applyFill="1" applyBorder="1" applyAlignment="1" applyProtection="1">
      <alignment horizontal="left" vertical="center" wrapText="1" indent="1"/>
      <protection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53" xfId="0" applyFont="1" applyFill="1" applyBorder="1" applyAlignment="1" applyProtection="1">
      <alignment horizontal="center" vertical="center" wrapText="1"/>
      <protection/>
    </xf>
    <xf numFmtId="49" fontId="65" fillId="0" borderId="54" xfId="0" applyNumberFormat="1" applyFont="1" applyFill="1" applyBorder="1" applyAlignment="1" applyProtection="1">
      <alignment horizontal="center" vertical="center" wrapText="1"/>
      <protection/>
    </xf>
    <xf numFmtId="0" fontId="65" fillId="0" borderId="54" xfId="108" applyFont="1" applyFill="1" applyBorder="1" applyAlignment="1" applyProtection="1">
      <alignment horizontal="left" vertical="center" wrapText="1" indent="1"/>
      <protection/>
    </xf>
    <xf numFmtId="0" fontId="56" fillId="0" borderId="32" xfId="108" applyFont="1" applyFill="1" applyBorder="1" applyAlignment="1" applyProtection="1">
      <alignment horizontal="left" vertical="center" wrapText="1" indent="1"/>
      <protection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108" applyFont="1" applyFill="1" applyBorder="1" applyAlignment="1" applyProtection="1">
      <alignment horizontal="left" vertical="center" wrapText="1" indent="1"/>
      <protection/>
    </xf>
    <xf numFmtId="0" fontId="65" fillId="0" borderId="27" xfId="0" applyFont="1" applyFill="1" applyBorder="1" applyAlignment="1" applyProtection="1">
      <alignment horizontal="center" vertical="center" wrapText="1"/>
      <protection/>
    </xf>
    <xf numFmtId="49" fontId="56" fillId="0" borderId="28" xfId="0" applyNumberFormat="1" applyFont="1" applyFill="1" applyBorder="1" applyAlignment="1" applyProtection="1">
      <alignment horizontal="center" vertical="center" wrapText="1"/>
      <protection/>
    </xf>
    <xf numFmtId="0" fontId="56" fillId="0" borderId="28" xfId="108" applyFont="1" applyFill="1" applyBorder="1" applyAlignment="1" applyProtection="1">
      <alignment horizontal="left" vertical="center" wrapText="1" indent="1"/>
      <protection/>
    </xf>
    <xf numFmtId="165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1" xfId="0" applyFont="1" applyFill="1" applyBorder="1" applyAlignment="1" applyProtection="1">
      <alignment horizontal="center" vertical="center" wrapText="1"/>
      <protection/>
    </xf>
    <xf numFmtId="49" fontId="56" fillId="0" borderId="32" xfId="0" applyNumberFormat="1" applyFont="1" applyFill="1" applyBorder="1" applyAlignment="1" applyProtection="1">
      <alignment horizontal="center" vertical="center" wrapText="1"/>
      <protection/>
    </xf>
    <xf numFmtId="0" fontId="56" fillId="0" borderId="55" xfId="108" applyFont="1" applyFill="1" applyBorder="1" applyAlignment="1" applyProtection="1">
      <alignment horizontal="left" vertical="center" wrapText="1" indent="1"/>
      <protection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108" applyNumberFormat="1" applyFont="1" applyFill="1" applyBorder="1" applyAlignment="1" applyProtection="1">
      <alignment horizontal="left" vertical="center" wrapText="1" indent="1"/>
      <protection/>
    </xf>
    <xf numFmtId="0" fontId="66" fillId="0" borderId="57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52" xfId="108" applyFont="1" applyFill="1" applyBorder="1" applyAlignment="1" applyProtection="1">
      <alignment horizontal="left" vertical="center" wrapText="1" indent="1"/>
      <protection/>
    </xf>
    <xf numFmtId="49" fontId="56" fillId="0" borderId="28" xfId="108" applyNumberFormat="1" applyFont="1" applyFill="1" applyBorder="1" applyAlignment="1" applyProtection="1">
      <alignment horizontal="left" vertical="center" wrapText="1" indent="1"/>
      <protection/>
    </xf>
    <xf numFmtId="0" fontId="37" fillId="0" borderId="37" xfId="0" applyFont="1" applyFill="1" applyBorder="1" applyAlignment="1" applyProtection="1">
      <alignment vertical="center" wrapText="1"/>
      <protection/>
    </xf>
    <xf numFmtId="49" fontId="56" fillId="0" borderId="25" xfId="108" applyNumberFormat="1" applyFont="1" applyFill="1" applyBorder="1" applyAlignment="1" applyProtection="1">
      <alignment horizontal="left" vertical="center" wrapText="1" indent="1"/>
      <protection/>
    </xf>
    <xf numFmtId="0" fontId="56" fillId="0" borderId="25" xfId="108" applyFont="1" applyFill="1" applyBorder="1" applyAlignment="1" applyProtection="1">
      <alignment horizontal="left" vertical="center" wrapText="1" indent="1"/>
      <protection/>
    </xf>
    <xf numFmtId="165" fontId="5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22" xfId="0" applyFont="1" applyBorder="1" applyAlignment="1" applyProtection="1">
      <alignment horizontal="center" vertical="center" wrapText="1"/>
      <protection/>
    </xf>
    <xf numFmtId="0" fontId="67" fillId="0" borderId="29" xfId="0" applyFont="1" applyBorder="1" applyAlignment="1" applyProtection="1">
      <alignment horizontal="center" wrapText="1"/>
      <protection/>
    </xf>
    <xf numFmtId="0" fontId="65" fillId="0" borderId="29" xfId="108" applyFont="1" applyFill="1" applyBorder="1" applyAlignment="1" applyProtection="1">
      <alignment horizontal="left" vertical="center" wrapText="1" indent="1"/>
      <protection/>
    </xf>
    <xf numFmtId="0" fontId="68" fillId="0" borderId="29" xfId="0" applyFont="1" applyBorder="1" applyAlignment="1" applyProtection="1">
      <alignment horizontal="center" wrapText="1"/>
      <protection/>
    </xf>
    <xf numFmtId="0" fontId="69" fillId="0" borderId="29" xfId="0" applyFont="1" applyBorder="1" applyAlignment="1" applyProtection="1">
      <alignment horizontal="left" wrapText="1" indent="1"/>
      <protection/>
    </xf>
    <xf numFmtId="165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5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20" xfId="0" applyFont="1" applyFill="1" applyBorder="1" applyAlignment="1" applyProtection="1">
      <alignment horizontal="center" vertical="center" wrapText="1"/>
      <protection/>
    </xf>
    <xf numFmtId="0" fontId="65" fillId="0" borderId="50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5" fillId="0" borderId="23" xfId="108" applyFont="1" applyFill="1" applyBorder="1" applyAlignment="1" applyProtection="1">
      <alignment horizontal="left" vertical="center" wrapText="1" indent="1"/>
      <protection/>
    </xf>
    <xf numFmtId="0" fontId="65" fillId="0" borderId="38" xfId="0" applyFont="1" applyFill="1" applyBorder="1" applyAlignment="1" applyProtection="1">
      <alignment horizontal="center" vertical="center" wrapText="1"/>
      <protection/>
    </xf>
    <xf numFmtId="49" fontId="56" fillId="0" borderId="32" xfId="108" applyNumberFormat="1" applyFont="1" applyFill="1" applyBorder="1" applyAlignment="1" applyProtection="1">
      <alignment horizontal="left" vertical="center" wrapText="1" inden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49" fontId="56" fillId="0" borderId="24" xfId="108" applyNumberFormat="1" applyFont="1" applyFill="1" applyBorder="1" applyAlignment="1" applyProtection="1">
      <alignment horizontal="left" vertical="center" wrapText="1" indent="1"/>
      <protection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23" xfId="0" applyFont="1" applyFill="1" applyBorder="1" applyAlignment="1" applyProtection="1">
      <alignment horizontal="center" vertical="center" wrapText="1"/>
      <protection/>
    </xf>
    <xf numFmtId="165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22" xfId="0" applyFont="1" applyFill="1" applyBorder="1" applyAlignment="1" applyProtection="1">
      <alignment horizontal="left" vertical="center"/>
      <protection/>
    </xf>
    <xf numFmtId="0" fontId="71" fillId="0" borderId="5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3" xfId="0" applyNumberFormat="1" applyFont="1" applyFill="1" applyBorder="1" applyAlignment="1" applyProtection="1">
      <alignment horizontal="center" vertical="center" wrapText="1"/>
      <protection/>
    </xf>
    <xf numFmtId="165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52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9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9" fillId="0" borderId="0" xfId="108" applyFill="1">
      <alignment/>
      <protection/>
    </xf>
    <xf numFmtId="3" fontId="56" fillId="0" borderId="0" xfId="108" applyNumberFormat="1" applyFont="1" applyFill="1" applyBorder="1">
      <alignment/>
      <protection/>
    </xf>
    <xf numFmtId="165" fontId="56" fillId="0" borderId="0" xfId="108" applyNumberFormat="1" applyFont="1" applyFill="1" applyBorder="1">
      <alignment/>
      <protection/>
    </xf>
    <xf numFmtId="0" fontId="65" fillId="0" borderId="22" xfId="108" applyFont="1" applyFill="1" applyBorder="1" applyAlignment="1" applyProtection="1">
      <alignment horizontal="left" vertical="center" wrapText="1" indent="1"/>
      <protection/>
    </xf>
    <xf numFmtId="0" fontId="73" fillId="0" borderId="0" xfId="108" applyFont="1" applyFill="1">
      <alignment/>
      <protection/>
    </xf>
    <xf numFmtId="49" fontId="56" fillId="0" borderId="0" xfId="108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108" applyFont="1" applyFill="1" applyBorder="1" applyAlignment="1" applyProtection="1">
      <alignment horizontal="left" indent="5"/>
      <protection/>
    </xf>
    <xf numFmtId="3" fontId="56" fillId="0" borderId="0" xfId="108" applyNumberFormat="1" applyFont="1" applyFill="1" applyBorder="1" applyAlignment="1" applyProtection="1">
      <alignment horizontal="right" vertical="center" wrapText="1"/>
      <protection/>
    </xf>
    <xf numFmtId="0" fontId="57" fillId="0" borderId="0" xfId="108" applyFont="1" applyFill="1" applyAlignment="1">
      <alignment horizontal="center" wrapText="1"/>
      <protection/>
    </xf>
    <xf numFmtId="3" fontId="56" fillId="0" borderId="0" xfId="108" applyNumberFormat="1" applyFont="1" applyFill="1">
      <alignment/>
      <protection/>
    </xf>
    <xf numFmtId="0" fontId="56" fillId="0" borderId="0" xfId="108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60" xfId="0" applyNumberFormat="1" applyFont="1" applyFill="1" applyBorder="1" applyAlignment="1">
      <alignment horizontal="left" vertical="center" wrapText="1"/>
    </xf>
    <xf numFmtId="0" fontId="11" fillId="0" borderId="22" xfId="104" applyFont="1" applyBorder="1" applyAlignment="1">
      <alignment horizontal="center" vertical="center"/>
      <protection/>
    </xf>
    <xf numFmtId="0" fontId="7" fillId="0" borderId="46" xfId="0" applyFont="1" applyBorder="1" applyAlignment="1">
      <alignment horizontal="left" vertical="center" wrapText="1"/>
    </xf>
    <xf numFmtId="0" fontId="15" fillId="0" borderId="44" xfId="104" applyFont="1" applyFill="1" applyBorder="1" applyAlignment="1">
      <alignment wrapText="1"/>
      <protection/>
    </xf>
    <xf numFmtId="0" fontId="65" fillId="0" borderId="27" xfId="108" applyFont="1" applyFill="1" applyBorder="1" applyAlignment="1" applyProtection="1">
      <alignment horizontal="left" vertical="center" wrapText="1" indent="1"/>
      <protection/>
    </xf>
    <xf numFmtId="49" fontId="65" fillId="0" borderId="21" xfId="108" applyNumberFormat="1" applyFont="1" applyFill="1" applyBorder="1" applyAlignment="1" applyProtection="1">
      <alignment horizontal="left" vertical="center" wrapText="1" indent="1"/>
      <protection/>
    </xf>
    <xf numFmtId="49" fontId="65" fillId="0" borderId="37" xfId="108" applyNumberFormat="1" applyFont="1" applyFill="1" applyBorder="1" applyAlignment="1" applyProtection="1">
      <alignment horizontal="left" vertical="center" wrapText="1" indent="1"/>
      <protection/>
    </xf>
    <xf numFmtId="165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55" xfId="106" applyNumberFormat="1" applyFont="1" applyBorder="1" applyAlignment="1">
      <alignment horizontal="center" vertical="center"/>
      <protection/>
    </xf>
    <xf numFmtId="165" fontId="35" fillId="0" borderId="23" xfId="108" applyNumberFormat="1" applyFont="1" applyFill="1" applyBorder="1" applyAlignment="1" applyProtection="1">
      <alignment horizontal="right" vertical="center" wrapText="1"/>
      <protection/>
    </xf>
    <xf numFmtId="165" fontId="53" fillId="0" borderId="19" xfId="108" applyNumberFormat="1" applyFont="1" applyFill="1" applyBorder="1" applyAlignment="1" applyProtection="1">
      <alignment horizontal="left" vertical="center"/>
      <protection/>
    </xf>
    <xf numFmtId="3" fontId="35" fillId="0" borderId="28" xfId="108" applyNumberFormat="1" applyFont="1" applyFill="1" applyBorder="1" applyAlignment="1" applyProtection="1">
      <alignment horizontal="right" vertical="center" wrapText="1"/>
      <protection/>
    </xf>
    <xf numFmtId="3" fontId="35" fillId="0" borderId="24" xfId="108" applyNumberFormat="1" applyFont="1" applyFill="1" applyBorder="1" applyAlignment="1" applyProtection="1">
      <alignment horizontal="right" vertical="center" wrapText="1"/>
      <protection/>
    </xf>
    <xf numFmtId="3" fontId="35" fillId="0" borderId="25" xfId="108" applyNumberFormat="1" applyFont="1" applyFill="1" applyBorder="1" applyAlignment="1" applyProtection="1">
      <alignment horizontal="right" vertical="center" wrapText="1"/>
      <protection/>
    </xf>
    <xf numFmtId="49" fontId="54" fillId="0" borderId="21" xfId="108" applyNumberFormat="1" applyFont="1" applyFill="1" applyBorder="1" applyAlignment="1" applyProtection="1">
      <alignment horizontal="left" vertical="center" wrapText="1"/>
      <protection/>
    </xf>
    <xf numFmtId="49" fontId="37" fillId="0" borderId="21" xfId="108" applyNumberFormat="1" applyFont="1" applyFill="1" applyBorder="1" applyAlignment="1">
      <alignment horizontal="left"/>
      <protection/>
    </xf>
    <xf numFmtId="49" fontId="37" fillId="0" borderId="21" xfId="108" applyNumberFormat="1" applyFont="1" applyFill="1" applyBorder="1" applyAlignment="1" applyProtection="1">
      <alignment horizontal="left" vertical="center" wrapText="1"/>
      <protection/>
    </xf>
    <xf numFmtId="0" fontId="35" fillId="0" borderId="27" xfId="108" applyFont="1" applyFill="1" applyBorder="1" applyAlignment="1">
      <alignment horizontal="center"/>
      <protection/>
    </xf>
    <xf numFmtId="3" fontId="35" fillId="0" borderId="28" xfId="108" applyNumberFormat="1" applyFont="1" applyFill="1" applyBorder="1">
      <alignment/>
      <protection/>
    </xf>
    <xf numFmtId="3" fontId="37" fillId="0" borderId="24" xfId="108" applyNumberFormat="1" applyFont="1" applyFill="1" applyBorder="1">
      <alignment/>
      <protection/>
    </xf>
    <xf numFmtId="165" fontId="37" fillId="0" borderId="24" xfId="108" applyNumberFormat="1" applyFont="1" applyFill="1" applyBorder="1">
      <alignment/>
      <protection/>
    </xf>
    <xf numFmtId="49" fontId="54" fillId="0" borderId="37" xfId="108" applyNumberFormat="1" applyFont="1" applyFill="1" applyBorder="1" applyAlignment="1">
      <alignment horizontal="left"/>
      <protection/>
    </xf>
    <xf numFmtId="3" fontId="37" fillId="0" borderId="25" xfId="108" applyNumberFormat="1" applyFont="1" applyFill="1" applyBorder="1">
      <alignment/>
      <protection/>
    </xf>
    <xf numFmtId="165" fontId="35" fillId="0" borderId="55" xfId="108" applyNumberFormat="1" applyFont="1" applyFill="1" applyBorder="1" applyAlignment="1" applyProtection="1">
      <alignment horizontal="right" vertical="center" wrapText="1"/>
      <protection/>
    </xf>
    <xf numFmtId="165" fontId="35" fillId="0" borderId="28" xfId="108" applyNumberFormat="1" applyFont="1" applyFill="1" applyBorder="1" applyAlignment="1" applyProtection="1">
      <alignment horizontal="right" vertical="center" wrapText="1"/>
      <protection/>
    </xf>
    <xf numFmtId="165" fontId="35" fillId="0" borderId="24" xfId="108" applyNumberFormat="1" applyFont="1" applyFill="1" applyBorder="1" applyAlignment="1" applyProtection="1">
      <alignment horizontal="right" vertical="center" wrapText="1"/>
      <protection/>
    </xf>
    <xf numFmtId="0" fontId="6" fillId="1" borderId="30" xfId="104" applyFont="1" applyFill="1" applyBorder="1" applyAlignment="1">
      <alignment horizontal="center" vertical="center" wrapText="1"/>
      <protection/>
    </xf>
    <xf numFmtId="3" fontId="28" fillId="50" borderId="42" xfId="104" applyNumberFormat="1" applyFont="1" applyFill="1" applyBorder="1" applyAlignment="1">
      <alignment horizontal="center" vertical="center" wrapText="1"/>
      <protection/>
    </xf>
    <xf numFmtId="0" fontId="23" fillId="0" borderId="24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3" fontId="18" fillId="0" borderId="26" xfId="104" applyNumberFormat="1" applyFont="1" applyBorder="1" applyAlignment="1">
      <alignment horizontal="right"/>
      <protection/>
    </xf>
    <xf numFmtId="0" fontId="7" fillId="0" borderId="6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6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52" xfId="0" applyNumberFormat="1" applyFont="1" applyFill="1" applyBorder="1" applyAlignment="1" applyProtection="1">
      <alignment horizontal="center" vertical="center" wrapText="1"/>
      <protection/>
    </xf>
    <xf numFmtId="165" fontId="61" fillId="0" borderId="62" xfId="0" applyNumberFormat="1" applyFont="1" applyFill="1" applyBorder="1" applyAlignment="1" applyProtection="1">
      <alignment horizontal="center" vertical="center" wrapText="1"/>
      <protection/>
    </xf>
    <xf numFmtId="165" fontId="65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6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5" xfId="0" applyNumberFormat="1" applyFont="1" applyFill="1" applyBorder="1" applyAlignment="1" applyProtection="1">
      <alignment horizontal="center" vertical="center" wrapText="1"/>
      <protection/>
    </xf>
    <xf numFmtId="165" fontId="61" fillId="0" borderId="64" xfId="0" applyNumberFormat="1" applyFont="1" applyFill="1" applyBorder="1" applyAlignment="1" applyProtection="1">
      <alignment horizontal="center" vertical="center" wrapText="1"/>
      <protection/>
    </xf>
    <xf numFmtId="165" fontId="65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3" xfId="0" applyNumberFormat="1" applyFont="1" applyFill="1" applyBorder="1" applyAlignment="1">
      <alignment horizontal="right" vertical="center" wrapText="1"/>
    </xf>
    <xf numFmtId="3" fontId="7" fillId="49" borderId="32" xfId="0" applyNumberFormat="1" applyFont="1" applyFill="1" applyBorder="1" applyAlignment="1">
      <alignment horizontal="right" vertical="center" wrapText="1"/>
    </xf>
    <xf numFmtId="3" fontId="7" fillId="49" borderId="24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15" fillId="0" borderId="0" xfId="104" applyNumberFormat="1" applyFont="1">
      <alignment/>
      <protection/>
    </xf>
    <xf numFmtId="2" fontId="42" fillId="0" borderId="0" xfId="106" applyNumberFormat="1" applyFont="1" applyAlignment="1">
      <alignment horizontal="center" vertical="center"/>
      <protection/>
    </xf>
    <xf numFmtId="1" fontId="46" fillId="0" borderId="39" xfId="106" applyNumberFormat="1" applyFont="1" applyFill="1" applyBorder="1" applyAlignment="1">
      <alignment horizontal="center" vertical="center" wrapText="1"/>
      <protection/>
    </xf>
    <xf numFmtId="1" fontId="46" fillId="0" borderId="36" xfId="106" applyNumberFormat="1" applyFont="1" applyFill="1" applyBorder="1" applyAlignment="1">
      <alignment horizontal="center" vertical="center" wrapText="1"/>
      <protection/>
    </xf>
    <xf numFmtId="1" fontId="44" fillId="0" borderId="56" xfId="106" applyNumberFormat="1" applyFont="1" applyBorder="1" applyAlignment="1">
      <alignment horizontal="center" vertical="center"/>
      <protection/>
    </xf>
    <xf numFmtId="1" fontId="44" fillId="0" borderId="30" xfId="106" applyNumberFormat="1" applyFont="1" applyBorder="1" applyAlignment="1">
      <alignment horizontal="center" vertical="center" wrapText="1"/>
      <protection/>
    </xf>
    <xf numFmtId="0" fontId="57" fillId="0" borderId="0" xfId="108" applyFont="1" applyFill="1" applyBorder="1" applyAlignment="1">
      <alignment horizontal="center" wrapText="1"/>
      <protection/>
    </xf>
    <xf numFmtId="0" fontId="3" fillId="0" borderId="50" xfId="0" applyFont="1" applyFill="1" applyBorder="1" applyAlignment="1">
      <alignment horizontal="center" vertical="center" wrapText="1"/>
    </xf>
    <xf numFmtId="0" fontId="57" fillId="0" borderId="0" xfId="108" applyFont="1" applyFill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9" xfId="0" applyFont="1" applyFill="1" applyBorder="1" applyAlignment="1" applyProtection="1">
      <alignment horizontal="center" vertical="center" wrapText="1"/>
      <protection/>
    </xf>
    <xf numFmtId="165" fontId="61" fillId="0" borderId="6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Continuous" vertical="center" wrapText="1"/>
    </xf>
    <xf numFmtId="0" fontId="12" fillId="1" borderId="38" xfId="104" applyFont="1" applyFill="1" applyBorder="1" applyAlignment="1">
      <alignment horizontal="center" vertical="center" wrapText="1"/>
      <protection/>
    </xf>
    <xf numFmtId="0" fontId="12" fillId="1" borderId="32" xfId="104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16" fillId="49" borderId="57" xfId="104" applyFont="1" applyFill="1" applyBorder="1" applyAlignment="1">
      <alignment horizontal="center" vertical="center"/>
      <protection/>
    </xf>
    <xf numFmtId="0" fontId="16" fillId="49" borderId="52" xfId="104" applyFont="1" applyFill="1" applyBorder="1" applyAlignment="1">
      <alignment horizontal="center" vertical="center"/>
      <protection/>
    </xf>
    <xf numFmtId="3" fontId="15" fillId="0" borderId="36" xfId="0" applyNumberFormat="1" applyFont="1" applyFill="1" applyBorder="1" applyAlignment="1">
      <alignment horizontal="right" vertical="center"/>
    </xf>
    <xf numFmtId="0" fontId="13" fillId="0" borderId="53" xfId="104" applyFont="1" applyBorder="1" applyAlignment="1">
      <alignment horizontal="center" vertical="center" wrapText="1"/>
      <protection/>
    </xf>
    <xf numFmtId="164" fontId="22" fillId="0" borderId="67" xfId="107" applyNumberFormat="1" applyFont="1" applyBorder="1" applyAlignment="1">
      <alignment horizontal="center" vertical="center" wrapText="1"/>
      <protection/>
    </xf>
    <xf numFmtId="0" fontId="28" fillId="50" borderId="48" xfId="104" applyFont="1" applyFill="1" applyBorder="1" applyAlignment="1">
      <alignment horizontal="center" vertical="center" wrapText="1"/>
      <protection/>
    </xf>
    <xf numFmtId="0" fontId="28" fillId="50" borderId="54" xfId="104" applyFont="1" applyFill="1" applyBorder="1" applyAlignment="1">
      <alignment horizontal="center" vertical="center" wrapText="1"/>
      <protection/>
    </xf>
    <xf numFmtId="0" fontId="23" fillId="0" borderId="31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horizontal="center" vertical="center" wrapText="1"/>
    </xf>
    <xf numFmtId="3" fontId="41" fillId="0" borderId="32" xfId="104" applyNumberFormat="1" applyFont="1" applyFill="1" applyBorder="1" applyAlignment="1">
      <alignment horizontal="right" vertical="center" wrapText="1"/>
      <protection/>
    </xf>
    <xf numFmtId="0" fontId="11" fillId="0" borderId="0" xfId="104" applyFont="1" applyAlignment="1">
      <alignment wrapText="1"/>
      <protection/>
    </xf>
    <xf numFmtId="0" fontId="48" fillId="0" borderId="0" xfId="85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9" xfId="0" applyFont="1" applyBorder="1" applyAlignment="1" applyProtection="1">
      <alignment horizontal="center" wrapText="1"/>
      <protection/>
    </xf>
    <xf numFmtId="0" fontId="63" fillId="0" borderId="29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1" fillId="0" borderId="32" xfId="104" applyNumberFormat="1" applyFont="1" applyBorder="1" applyAlignment="1">
      <alignment horizontal="right" vertical="center" wrapText="1"/>
      <protection/>
    </xf>
    <xf numFmtId="3" fontId="7" fillId="0" borderId="28" xfId="104" applyNumberFormat="1" applyFont="1" applyFill="1" applyBorder="1" applyAlignment="1">
      <alignment horizontal="right" vertical="center"/>
      <protection/>
    </xf>
    <xf numFmtId="3" fontId="7" fillId="0" borderId="32" xfId="104" applyNumberFormat="1" applyFont="1" applyBorder="1" applyAlignment="1">
      <alignment horizontal="right" vertical="center"/>
      <protection/>
    </xf>
    <xf numFmtId="3" fontId="7" fillId="0" borderId="24" xfId="104" applyNumberFormat="1" applyFont="1" applyBorder="1" applyAlignment="1">
      <alignment horizontal="right" vertical="center"/>
      <protection/>
    </xf>
    <xf numFmtId="3" fontId="7" fillId="0" borderId="24" xfId="104" applyNumberFormat="1" applyFont="1" applyFill="1" applyBorder="1" applyAlignment="1">
      <alignment horizontal="right" vertical="center"/>
      <protection/>
    </xf>
    <xf numFmtId="3" fontId="3" fillId="0" borderId="23" xfId="104" applyNumberFormat="1" applyFont="1" applyBorder="1" applyAlignment="1">
      <alignment vertical="center"/>
      <protection/>
    </xf>
    <xf numFmtId="0" fontId="58" fillId="0" borderId="0" xfId="104" applyFont="1" applyAlignment="1">
      <alignment horizontal="center"/>
      <protection/>
    </xf>
    <xf numFmtId="0" fontId="38" fillId="0" borderId="0" xfId="104" applyFont="1" applyAlignment="1">
      <alignment horizontal="center"/>
      <protection/>
    </xf>
    <xf numFmtId="3" fontId="17" fillId="0" borderId="0" xfId="104" applyNumberFormat="1" applyFont="1" applyAlignment="1">
      <alignment horizontal="right"/>
      <protection/>
    </xf>
    <xf numFmtId="0" fontId="20" fillId="0" borderId="0" xfId="104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24" xfId="104" applyFont="1" applyFill="1" applyBorder="1" applyAlignment="1">
      <alignment horizontal="center" vertical="center"/>
      <protection/>
    </xf>
    <xf numFmtId="0" fontId="6" fillId="1" borderId="59" xfId="104" applyFont="1" applyFill="1" applyBorder="1" applyAlignment="1">
      <alignment horizontal="center" vertical="center" wrapText="1"/>
      <protection/>
    </xf>
    <xf numFmtId="3" fontId="7" fillId="0" borderId="68" xfId="104" applyNumberFormat="1" applyFont="1" applyFill="1" applyBorder="1" applyAlignment="1">
      <alignment horizontal="right" vertical="center"/>
      <protection/>
    </xf>
    <xf numFmtId="3" fontId="7" fillId="0" borderId="69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Fill="1" applyBorder="1" applyAlignment="1">
      <alignment horizontal="right" vertical="center"/>
      <protection/>
    </xf>
    <xf numFmtId="3" fontId="3" fillId="0" borderId="59" xfId="104" applyNumberFormat="1" applyFont="1" applyBorder="1" applyAlignment="1">
      <alignment vertical="center"/>
      <protection/>
    </xf>
    <xf numFmtId="0" fontId="7" fillId="0" borderId="5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13" fillId="0" borderId="20" xfId="104" applyFont="1" applyBorder="1" applyAlignment="1">
      <alignment horizontal="center" vertical="center"/>
      <protection/>
    </xf>
    <xf numFmtId="0" fontId="11" fillId="0" borderId="31" xfId="104" applyFont="1" applyBorder="1" applyAlignment="1">
      <alignment vertical="center" wrapText="1"/>
      <protection/>
    </xf>
    <xf numFmtId="0" fontId="11" fillId="0" borderId="35" xfId="104" applyFont="1" applyBorder="1" applyAlignment="1">
      <alignment vertical="center" wrapText="1"/>
      <protection/>
    </xf>
    <xf numFmtId="0" fontId="11" fillId="0" borderId="48" xfId="104" applyFont="1" applyBorder="1" applyAlignment="1">
      <alignment vertical="center" wrapText="1"/>
      <protection/>
    </xf>
    <xf numFmtId="0" fontId="11" fillId="0" borderId="71" xfId="104" applyFont="1" applyBorder="1" applyAlignment="1">
      <alignment vertical="center" wrapText="1"/>
      <protection/>
    </xf>
    <xf numFmtId="0" fontId="13" fillId="0" borderId="72" xfId="104" applyFont="1" applyBorder="1" applyAlignment="1">
      <alignment vertical="center" wrapText="1"/>
      <protection/>
    </xf>
    <xf numFmtId="0" fontId="11" fillId="0" borderId="31" xfId="104" applyFont="1" applyBorder="1" applyAlignment="1">
      <alignment vertical="center"/>
      <protection/>
    </xf>
    <xf numFmtId="0" fontId="11" fillId="0" borderId="48" xfId="104" applyFont="1" applyBorder="1" applyAlignment="1">
      <alignment vertical="center"/>
      <protection/>
    </xf>
    <xf numFmtId="0" fontId="13" fillId="0" borderId="20" xfId="104" applyFont="1" applyBorder="1" applyAlignment="1">
      <alignment vertical="center"/>
      <protection/>
    </xf>
    <xf numFmtId="0" fontId="17" fillId="0" borderId="20" xfId="104" applyFont="1" applyBorder="1" applyAlignment="1">
      <alignment horizontal="center" vertical="center"/>
      <protection/>
    </xf>
    <xf numFmtId="0" fontId="10" fillId="0" borderId="72" xfId="0" applyFont="1" applyBorder="1" applyAlignment="1">
      <alignment horizontal="center" vertical="center" wrapText="1"/>
    </xf>
    <xf numFmtId="0" fontId="20" fillId="0" borderId="48" xfId="104" applyFont="1" applyFill="1" applyBorder="1" applyAlignment="1">
      <alignment vertical="center" wrapText="1"/>
      <protection/>
    </xf>
    <xf numFmtId="0" fontId="13" fillId="0" borderId="20" xfId="104" applyFont="1" applyBorder="1" applyAlignment="1">
      <alignment vertical="center" wrapText="1"/>
      <protection/>
    </xf>
    <xf numFmtId="0" fontId="13" fillId="0" borderId="20" xfId="104" applyFont="1" applyFill="1" applyBorder="1" applyAlignment="1">
      <alignment vertical="center"/>
      <protection/>
    </xf>
    <xf numFmtId="0" fontId="47" fillId="0" borderId="72" xfId="104" applyFont="1" applyBorder="1" applyAlignment="1">
      <alignment horizontal="center" vertical="center"/>
      <protection/>
    </xf>
    <xf numFmtId="0" fontId="7" fillId="0" borderId="47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46" xfId="85" applyFont="1" applyBorder="1" applyAlignment="1" applyProtection="1">
      <alignment vertical="center" wrapText="1"/>
      <protection/>
    </xf>
    <xf numFmtId="0" fontId="7" fillId="0" borderId="46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49" fillId="0" borderId="22" xfId="0" applyNumberFormat="1" applyFont="1" applyFill="1" applyBorder="1" applyAlignment="1">
      <alignment vertical="center"/>
    </xf>
    <xf numFmtId="3" fontId="49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3" fontId="7" fillId="0" borderId="44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3" fillId="49" borderId="22" xfId="0" applyNumberFormat="1" applyFont="1" applyFill="1" applyBorder="1" applyAlignment="1">
      <alignment horizontal="right" vertical="center" wrapText="1"/>
    </xf>
    <xf numFmtId="3" fontId="7" fillId="49" borderId="38" xfId="0" applyNumberFormat="1" applyFont="1" applyFill="1" applyBorder="1" applyAlignment="1">
      <alignment horizontal="right" vertical="center" wrapText="1"/>
    </xf>
    <xf numFmtId="3" fontId="7" fillId="49" borderId="21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44" xfId="0" applyNumberFormat="1" applyFont="1" applyFill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28" fillId="50" borderId="73" xfId="104" applyNumberFormat="1" applyFont="1" applyFill="1" applyBorder="1" applyAlignment="1">
      <alignment horizontal="center" vertical="center" wrapText="1"/>
      <protection/>
    </xf>
    <xf numFmtId="0" fontId="28" fillId="50" borderId="74" xfId="104" applyFont="1" applyFill="1" applyBorder="1" applyAlignment="1">
      <alignment horizontal="center" vertical="center" wrapText="1"/>
      <protection/>
    </xf>
    <xf numFmtId="0" fontId="28" fillId="50" borderId="73" xfId="104" applyFont="1" applyFill="1" applyBorder="1" applyAlignment="1">
      <alignment horizontal="center" vertical="center" wrapText="1"/>
      <protection/>
    </xf>
    <xf numFmtId="0" fontId="76" fillId="0" borderId="0" xfId="106" applyFont="1" applyAlignment="1">
      <alignment horizontal="right" vertical="center"/>
      <protection/>
    </xf>
    <xf numFmtId="0" fontId="43" fillId="0" borderId="0" xfId="106" applyFont="1" applyAlignment="1">
      <alignment horizontal="center" vertical="center"/>
      <protection/>
    </xf>
    <xf numFmtId="49" fontId="0" fillId="0" borderId="61" xfId="0" applyNumberFormat="1" applyFont="1" applyBorder="1" applyAlignment="1">
      <alignment horizontal="left"/>
    </xf>
    <xf numFmtId="0" fontId="13" fillId="0" borderId="50" xfId="104" applyFont="1" applyBorder="1" applyAlignment="1">
      <alignment horizontal="center" vertical="center"/>
      <protection/>
    </xf>
    <xf numFmtId="49" fontId="3" fillId="0" borderId="75" xfId="0" applyNumberFormat="1" applyFont="1" applyBorder="1" applyAlignment="1">
      <alignment horizontal="left" vertical="center"/>
    </xf>
    <xf numFmtId="3" fontId="3" fillId="0" borderId="57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10" fontId="11" fillId="0" borderId="0" xfId="104" applyNumberFormat="1" applyAlignment="1">
      <alignment vertical="center"/>
      <protection/>
    </xf>
    <xf numFmtId="10" fontId="42" fillId="0" borderId="0" xfId="106" applyNumberFormat="1" applyFont="1" applyAlignment="1">
      <alignment horizontal="center" vertical="center"/>
      <protection/>
    </xf>
    <xf numFmtId="1" fontId="44" fillId="0" borderId="58" xfId="106" applyNumberFormat="1" applyFont="1" applyBorder="1" applyAlignment="1">
      <alignment horizontal="center" vertical="center" wrapText="1"/>
      <protection/>
    </xf>
    <xf numFmtId="1" fontId="44" fillId="0" borderId="20" xfId="106" applyNumberFormat="1" applyFont="1" applyBorder="1" applyAlignment="1">
      <alignment horizontal="center" vertical="center" wrapText="1"/>
      <protection/>
    </xf>
    <xf numFmtId="1" fontId="44" fillId="0" borderId="50" xfId="106" applyNumberFormat="1" applyFont="1" applyBorder="1" applyAlignment="1">
      <alignment horizontal="center" vertical="center" wrapText="1"/>
      <protection/>
    </xf>
    <xf numFmtId="0" fontId="42" fillId="0" borderId="21" xfId="106" applyFont="1" applyBorder="1" applyAlignment="1">
      <alignment horizontal="center" vertical="center"/>
      <protection/>
    </xf>
    <xf numFmtId="10" fontId="42" fillId="0" borderId="36" xfId="106" applyNumberFormat="1" applyFont="1" applyBorder="1" applyAlignment="1">
      <alignment horizontal="center" vertical="center"/>
      <protection/>
    </xf>
    <xf numFmtId="0" fontId="42" fillId="0" borderId="38" xfId="106" applyFont="1" applyBorder="1" applyAlignment="1">
      <alignment horizontal="center" vertical="center"/>
      <protection/>
    </xf>
    <xf numFmtId="10" fontId="42" fillId="0" borderId="34" xfId="106" applyNumberFormat="1" applyFont="1" applyBorder="1" applyAlignment="1">
      <alignment horizontal="center" vertical="center"/>
      <protection/>
    </xf>
    <xf numFmtId="0" fontId="42" fillId="0" borderId="37" xfId="106" applyFont="1" applyBorder="1" applyAlignment="1">
      <alignment horizontal="center" vertical="center"/>
      <protection/>
    </xf>
    <xf numFmtId="0" fontId="42" fillId="0" borderId="26" xfId="106" applyFont="1" applyBorder="1" applyAlignment="1">
      <alignment horizontal="center" vertical="center"/>
      <protection/>
    </xf>
    <xf numFmtId="0" fontId="42" fillId="0" borderId="20" xfId="106" applyFont="1" applyBorder="1" applyAlignment="1">
      <alignment horizontal="center" vertical="center"/>
      <protection/>
    </xf>
    <xf numFmtId="10" fontId="42" fillId="0" borderId="58" xfId="106" applyNumberFormat="1" applyFont="1" applyBorder="1" applyAlignment="1">
      <alignment horizontal="center" vertical="center"/>
      <protection/>
    </xf>
    <xf numFmtId="1" fontId="44" fillId="0" borderId="22" xfId="106" applyNumberFormat="1" applyFont="1" applyBorder="1" applyAlignment="1">
      <alignment horizontal="center" vertical="center"/>
      <protection/>
    </xf>
    <xf numFmtId="10" fontId="42" fillId="0" borderId="30" xfId="106" applyNumberFormat="1" applyFont="1" applyBorder="1" applyAlignment="1">
      <alignment horizontal="center" vertical="center"/>
      <protection/>
    </xf>
    <xf numFmtId="10" fontId="7" fillId="0" borderId="39" xfId="104" applyNumberFormat="1" applyFont="1" applyFill="1" applyBorder="1" applyAlignment="1">
      <alignment horizontal="right" vertical="center"/>
      <protection/>
    </xf>
    <xf numFmtId="10" fontId="11" fillId="0" borderId="0" xfId="104" applyNumberFormat="1">
      <alignment/>
      <protection/>
    </xf>
    <xf numFmtId="10" fontId="3" fillId="0" borderId="30" xfId="104" applyNumberFormat="1" applyFont="1" applyBorder="1" applyAlignment="1">
      <alignment vertical="center"/>
      <protection/>
    </xf>
    <xf numFmtId="0" fontId="23" fillId="0" borderId="61" xfId="0" applyFont="1" applyFill="1" applyBorder="1" applyAlignment="1">
      <alignment vertical="center" wrapText="1"/>
    </xf>
    <xf numFmtId="0" fontId="23" fillId="0" borderId="54" xfId="0" applyFont="1" applyFill="1" applyBorder="1" applyAlignment="1">
      <alignment horizontal="center" vertical="center" wrapText="1"/>
    </xf>
    <xf numFmtId="3" fontId="41" fillId="0" borderId="54" xfId="104" applyNumberFormat="1" applyFont="1" applyFill="1" applyBorder="1" applyAlignment="1">
      <alignment horizontal="right" vertical="center" wrapText="1"/>
      <protection/>
    </xf>
    <xf numFmtId="10" fontId="41" fillId="0" borderId="32" xfId="104" applyNumberFormat="1" applyFont="1" applyBorder="1" applyAlignment="1">
      <alignment horizontal="right" vertical="center" wrapText="1"/>
      <protection/>
    </xf>
    <xf numFmtId="10" fontId="41" fillId="0" borderId="24" xfId="104" applyNumberFormat="1" applyFont="1" applyBorder="1" applyAlignment="1">
      <alignment horizontal="right" vertical="center" wrapText="1"/>
      <protection/>
    </xf>
    <xf numFmtId="10" fontId="47" fillId="50" borderId="42" xfId="104" applyNumberFormat="1" applyFont="1" applyFill="1" applyBorder="1" applyAlignment="1">
      <alignment horizontal="right" vertical="center" wrapText="1"/>
      <protection/>
    </xf>
    <xf numFmtId="3" fontId="28" fillId="50" borderId="76" xfId="104" applyNumberFormat="1" applyFont="1" applyFill="1" applyBorder="1" applyAlignment="1">
      <alignment horizontal="center" vertical="center" wrapText="1"/>
      <protection/>
    </xf>
    <xf numFmtId="3" fontId="41" fillId="0" borderId="43" xfId="104" applyNumberFormat="1" applyFont="1" applyFill="1" applyBorder="1" applyAlignment="1">
      <alignment horizontal="right" vertical="center" wrapText="1"/>
      <protection/>
    </xf>
    <xf numFmtId="3" fontId="11" fillId="0" borderId="0" xfId="104" applyNumberFormat="1" applyFont="1">
      <alignment/>
      <protection/>
    </xf>
    <xf numFmtId="10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70" xfId="104" applyNumberFormat="1" applyFont="1" applyFill="1" applyBorder="1" applyAlignment="1">
      <alignment horizontal="right"/>
      <protection/>
    </xf>
    <xf numFmtId="3" fontId="52" fillId="0" borderId="70" xfId="104" applyNumberFormat="1" applyFont="1" applyBorder="1" applyAlignment="1">
      <alignment horizontal="right"/>
      <protection/>
    </xf>
    <xf numFmtId="0" fontId="12" fillId="1" borderId="21" xfId="104" applyFont="1" applyFill="1" applyBorder="1" applyAlignment="1">
      <alignment horizontal="center" vertical="center"/>
      <protection/>
    </xf>
    <xf numFmtId="0" fontId="52" fillId="0" borderId="21" xfId="104" applyFont="1" applyBorder="1" applyAlignment="1">
      <alignment horizontal="right"/>
      <protection/>
    </xf>
    <xf numFmtId="3" fontId="52" fillId="0" borderId="21" xfId="104" applyNumberFormat="1" applyFont="1" applyBorder="1" applyAlignment="1">
      <alignment horizontal="right"/>
      <protection/>
    </xf>
    <xf numFmtId="3" fontId="52" fillId="0" borderId="21" xfId="104" applyNumberFormat="1" applyFont="1" applyFill="1" applyBorder="1" applyAlignment="1">
      <alignment horizontal="right"/>
      <protection/>
    </xf>
    <xf numFmtId="3" fontId="18" fillId="0" borderId="37" xfId="74" applyNumberFormat="1" applyFont="1" applyBorder="1" applyAlignment="1">
      <alignment horizontal="right" vertical="center"/>
    </xf>
    <xf numFmtId="3" fontId="52" fillId="0" borderId="66" xfId="104" applyNumberFormat="1" applyFont="1" applyBorder="1" applyAlignment="1">
      <alignment horizontal="right"/>
      <protection/>
    </xf>
    <xf numFmtId="3" fontId="18" fillId="0" borderId="37" xfId="104" applyNumberFormat="1" applyFont="1" applyBorder="1" applyAlignment="1">
      <alignment horizontal="right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Continuous" vertical="center" wrapText="1"/>
    </xf>
    <xf numFmtId="0" fontId="3" fillId="0" borderId="30" xfId="0" applyFont="1" applyFill="1" applyBorder="1" applyAlignment="1">
      <alignment horizontal="centerContinuous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10" fontId="3" fillId="0" borderId="23" xfId="0" applyNumberFormat="1" applyFont="1" applyFill="1" applyBorder="1" applyAlignment="1">
      <alignment horizontal="centerContinuous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0" fontId="4" fillId="0" borderId="23" xfId="0" applyNumberFormat="1" applyFont="1" applyBorder="1" applyAlignment="1">
      <alignment vertical="center"/>
    </xf>
    <xf numFmtId="10" fontId="4" fillId="0" borderId="30" xfId="0" applyNumberFormat="1" applyFont="1" applyBorder="1" applyAlignment="1">
      <alignment vertical="center"/>
    </xf>
    <xf numFmtId="0" fontId="11" fillId="0" borderId="47" xfId="104" applyFont="1" applyBorder="1" applyAlignment="1">
      <alignment vertical="center" wrapText="1"/>
      <protection/>
    </xf>
    <xf numFmtId="0" fontId="11" fillId="0" borderId="46" xfId="104" applyFont="1" applyBorder="1" applyAlignment="1">
      <alignment vertical="center" wrapText="1"/>
      <protection/>
    </xf>
    <xf numFmtId="0" fontId="11" fillId="0" borderId="46" xfId="104" applyFont="1" applyFill="1" applyBorder="1" applyAlignment="1">
      <alignment vertical="center" wrapText="1"/>
      <protection/>
    </xf>
    <xf numFmtId="0" fontId="11" fillId="0" borderId="49" xfId="104" applyFont="1" applyBorder="1" applyAlignment="1">
      <alignment vertical="center" wrapText="1"/>
      <protection/>
    </xf>
    <xf numFmtId="0" fontId="11" fillId="0" borderId="77" xfId="104" applyFont="1" applyBorder="1" applyAlignment="1">
      <alignment vertical="center" wrapText="1"/>
      <protection/>
    </xf>
    <xf numFmtId="0" fontId="13" fillId="0" borderId="50" xfId="104" applyFont="1" applyBorder="1" applyAlignment="1">
      <alignment vertical="center" wrapText="1"/>
      <protection/>
    </xf>
    <xf numFmtId="0" fontId="17" fillId="0" borderId="50" xfId="104" applyFont="1" applyBorder="1" applyAlignment="1">
      <alignment horizontal="center" vertical="center" wrapText="1"/>
      <protection/>
    </xf>
    <xf numFmtId="0" fontId="11" fillId="0" borderId="60" xfId="104" applyFont="1" applyBorder="1" applyAlignment="1">
      <alignment vertical="center" wrapText="1"/>
      <protection/>
    </xf>
    <xf numFmtId="0" fontId="13" fillId="0" borderId="50" xfId="104" applyFont="1" applyBorder="1" applyAlignment="1">
      <alignment vertical="center"/>
      <protection/>
    </xf>
    <xf numFmtId="0" fontId="11" fillId="0" borderId="47" xfId="104" applyFont="1" applyFill="1" applyBorder="1" applyAlignment="1">
      <alignment vertical="center" wrapText="1"/>
      <protection/>
    </xf>
    <xf numFmtId="0" fontId="11" fillId="0" borderId="49" xfId="104" applyFont="1" applyBorder="1" applyAlignment="1">
      <alignment vertical="center"/>
      <protection/>
    </xf>
    <xf numFmtId="0" fontId="10" fillId="0" borderId="19" xfId="0" applyFont="1" applyBorder="1" applyAlignment="1">
      <alignment horizontal="center" vertical="center" wrapText="1"/>
    </xf>
    <xf numFmtId="0" fontId="47" fillId="0" borderId="50" xfId="104" applyFont="1" applyBorder="1" applyAlignment="1">
      <alignment horizontal="center" vertical="center"/>
      <protection/>
    </xf>
    <xf numFmtId="0" fontId="13" fillId="0" borderId="22" xfId="104" applyFont="1" applyBorder="1" applyAlignment="1">
      <alignment horizontal="center" vertical="center"/>
      <protection/>
    </xf>
    <xf numFmtId="0" fontId="13" fillId="0" borderId="23" xfId="104" applyFont="1" applyBorder="1" applyAlignment="1">
      <alignment horizontal="center" vertical="center"/>
      <protection/>
    </xf>
    <xf numFmtId="0" fontId="13" fillId="0" borderId="30" xfId="104" applyFont="1" applyBorder="1" applyAlignment="1">
      <alignment horizontal="center" vertical="center"/>
      <protection/>
    </xf>
    <xf numFmtId="3" fontId="11" fillId="0" borderId="38" xfId="104" applyNumberFormat="1" applyBorder="1" applyAlignment="1">
      <alignment vertical="center"/>
      <protection/>
    </xf>
    <xf numFmtId="3" fontId="11" fillId="0" borderId="32" xfId="104" applyNumberFormat="1" applyBorder="1" applyAlignment="1">
      <alignment vertical="center"/>
      <protection/>
    </xf>
    <xf numFmtId="3" fontId="11" fillId="0" borderId="21" xfId="104" applyNumberFormat="1" applyBorder="1" applyAlignment="1">
      <alignment vertical="center"/>
      <protection/>
    </xf>
    <xf numFmtId="3" fontId="11" fillId="0" borderId="24" xfId="104" applyNumberFormat="1" applyBorder="1" applyAlignment="1">
      <alignment vertical="center"/>
      <protection/>
    </xf>
    <xf numFmtId="3" fontId="11" fillId="0" borderId="44" xfId="104" applyNumberFormat="1" applyBorder="1" applyAlignment="1">
      <alignment vertical="center"/>
      <protection/>
    </xf>
    <xf numFmtId="3" fontId="11" fillId="0" borderId="43" xfId="104" applyNumberFormat="1" applyBorder="1" applyAlignment="1">
      <alignment vertical="center"/>
      <protection/>
    </xf>
    <xf numFmtId="3" fontId="11" fillId="0" borderId="37" xfId="104" applyNumberFormat="1" applyBorder="1" applyAlignment="1">
      <alignment vertical="center"/>
      <protection/>
    </xf>
    <xf numFmtId="3" fontId="11" fillId="0" borderId="25" xfId="104" applyNumberFormat="1" applyBorder="1" applyAlignment="1">
      <alignment vertical="center"/>
      <protection/>
    </xf>
    <xf numFmtId="3" fontId="11" fillId="0" borderId="51" xfId="104" applyNumberFormat="1" applyBorder="1" applyAlignment="1">
      <alignment vertical="center"/>
      <protection/>
    </xf>
    <xf numFmtId="3" fontId="11" fillId="0" borderId="55" xfId="104" applyNumberFormat="1" applyBorder="1" applyAlignment="1">
      <alignment vertical="center"/>
      <protection/>
    </xf>
    <xf numFmtId="3" fontId="13" fillId="0" borderId="44" xfId="104" applyNumberFormat="1" applyFont="1" applyBorder="1" applyAlignment="1">
      <alignment vertical="center"/>
      <protection/>
    </xf>
    <xf numFmtId="3" fontId="13" fillId="0" borderId="43" xfId="104" applyNumberFormat="1" applyFont="1" applyBorder="1" applyAlignment="1">
      <alignment vertical="center"/>
      <protection/>
    </xf>
    <xf numFmtId="3" fontId="13" fillId="0" borderId="22" xfId="104" applyNumberFormat="1" applyFont="1" applyBorder="1" applyAlignment="1">
      <alignment vertical="center"/>
      <protection/>
    </xf>
    <xf numFmtId="3" fontId="13" fillId="0" borderId="23" xfId="104" applyNumberFormat="1" applyFont="1" applyBorder="1" applyAlignment="1">
      <alignment vertical="center"/>
      <protection/>
    </xf>
    <xf numFmtId="3" fontId="17" fillId="0" borderId="22" xfId="104" applyNumberFormat="1" applyFont="1" applyBorder="1" applyAlignment="1">
      <alignment vertical="center"/>
      <protection/>
    </xf>
    <xf numFmtId="3" fontId="17" fillId="0" borderId="23" xfId="104" applyNumberFormat="1" applyFont="1" applyBorder="1" applyAlignment="1">
      <alignment vertical="center"/>
      <protection/>
    </xf>
    <xf numFmtId="3" fontId="11" fillId="0" borderId="27" xfId="104" applyNumberFormat="1" applyFill="1" applyBorder="1" applyAlignment="1">
      <alignment vertical="center"/>
      <protection/>
    </xf>
    <xf numFmtId="3" fontId="11" fillId="0" borderId="28" xfId="104" applyNumberFormat="1" applyFill="1" applyBorder="1" applyAlignment="1">
      <alignment vertical="center"/>
      <protection/>
    </xf>
    <xf numFmtId="3" fontId="11" fillId="0" borderId="38" xfId="104" applyNumberFormat="1" applyFont="1" applyBorder="1" applyAlignment="1">
      <alignment vertical="center"/>
      <protection/>
    </xf>
    <xf numFmtId="3" fontId="11" fillId="0" borderId="32" xfId="104" applyNumberFormat="1" applyFont="1" applyBorder="1" applyAlignment="1">
      <alignment vertical="center"/>
      <protection/>
    </xf>
    <xf numFmtId="3" fontId="17" fillId="0" borderId="44" xfId="104" applyNumberFormat="1" applyFont="1" applyBorder="1" applyAlignment="1">
      <alignment vertical="center"/>
      <protection/>
    </xf>
    <xf numFmtId="3" fontId="17" fillId="0" borderId="43" xfId="104" applyNumberFormat="1" applyFont="1" applyBorder="1" applyAlignment="1">
      <alignment vertical="center"/>
      <protection/>
    </xf>
    <xf numFmtId="3" fontId="17" fillId="0" borderId="51" xfId="104" applyNumberFormat="1" applyFont="1" applyBorder="1" applyAlignment="1">
      <alignment vertical="center"/>
      <protection/>
    </xf>
    <xf numFmtId="3" fontId="17" fillId="0" borderId="55" xfId="104" applyNumberFormat="1" applyFont="1" applyBorder="1" applyAlignment="1">
      <alignment vertical="center"/>
      <protection/>
    </xf>
    <xf numFmtId="3" fontId="47" fillId="0" borderId="51" xfId="104" applyNumberFormat="1" applyFont="1" applyBorder="1" applyAlignment="1">
      <alignment vertical="center"/>
      <protection/>
    </xf>
    <xf numFmtId="3" fontId="47" fillId="0" borderId="55" xfId="104" applyNumberFormat="1" applyFont="1" applyBorder="1" applyAlignment="1">
      <alignment vertical="center"/>
      <protection/>
    </xf>
    <xf numFmtId="3" fontId="11" fillId="0" borderId="27" xfId="104" applyNumberFormat="1" applyBorder="1" applyAlignment="1">
      <alignment vertical="center"/>
      <protection/>
    </xf>
    <xf numFmtId="3" fontId="11" fillId="0" borderId="28" xfId="104" applyNumberFormat="1" applyBorder="1" applyAlignment="1">
      <alignment vertical="center"/>
      <protection/>
    </xf>
    <xf numFmtId="3" fontId="11" fillId="0" borderId="21" xfId="104" applyNumberFormat="1" applyFill="1" applyBorder="1" applyAlignment="1">
      <alignment vertical="center"/>
      <protection/>
    </xf>
    <xf numFmtId="3" fontId="11" fillId="0" borderId="24" xfId="104" applyNumberFormat="1" applyFill="1" applyBorder="1" applyAlignment="1">
      <alignment vertical="center"/>
      <protection/>
    </xf>
    <xf numFmtId="3" fontId="11" fillId="0" borderId="22" xfId="104" applyNumberFormat="1" applyBorder="1" applyAlignment="1">
      <alignment vertical="center"/>
      <protection/>
    </xf>
    <xf numFmtId="3" fontId="11" fillId="0" borderId="23" xfId="104" applyNumberFormat="1" applyBorder="1" applyAlignment="1">
      <alignment vertical="center"/>
      <protection/>
    </xf>
    <xf numFmtId="3" fontId="47" fillId="0" borderId="22" xfId="104" applyNumberFormat="1" applyFont="1" applyBorder="1" applyAlignment="1">
      <alignment vertical="center"/>
      <protection/>
    </xf>
    <xf numFmtId="3" fontId="47" fillId="0" borderId="23" xfId="104" applyNumberFormat="1" applyFont="1" applyBorder="1" applyAlignment="1">
      <alignment vertical="center"/>
      <protection/>
    </xf>
    <xf numFmtId="0" fontId="3" fillId="0" borderId="22" xfId="0" applyFont="1" applyFill="1" applyBorder="1" applyAlignment="1">
      <alignment horizontal="centerContinuous" vertical="center" wrapText="1"/>
    </xf>
    <xf numFmtId="3" fontId="3" fillId="0" borderId="44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27" xfId="0" applyNumberFormat="1" applyFont="1" applyFill="1" applyBorder="1" applyAlignment="1">
      <alignment horizontal="right" vertical="center" wrapText="1"/>
    </xf>
    <xf numFmtId="3" fontId="7" fillId="49" borderId="28" xfId="0" applyNumberFormat="1" applyFont="1" applyFill="1" applyBorder="1" applyAlignment="1">
      <alignment horizontal="right" vertical="center" wrapText="1"/>
    </xf>
    <xf numFmtId="3" fontId="7" fillId="49" borderId="37" xfId="0" applyNumberFormat="1" applyFont="1" applyFill="1" applyBorder="1" applyAlignment="1">
      <alignment horizontal="right" vertical="center" wrapText="1"/>
    </xf>
    <xf numFmtId="49" fontId="0" fillId="0" borderId="71" xfId="0" applyNumberFormat="1" applyFont="1" applyBorder="1" applyAlignment="1">
      <alignment horizontal="left"/>
    </xf>
    <xf numFmtId="3" fontId="22" fillId="0" borderId="57" xfId="107" applyNumberFormat="1" applyFont="1" applyBorder="1" applyAlignment="1">
      <alignment horizontal="center" vertical="center" wrapText="1"/>
      <protection/>
    </xf>
    <xf numFmtId="3" fontId="22" fillId="0" borderId="52" xfId="107" applyNumberFormat="1" applyFont="1" applyBorder="1" applyAlignment="1">
      <alignment horizontal="center" vertical="center" wrapText="1"/>
      <protection/>
    </xf>
    <xf numFmtId="3" fontId="22" fillId="0" borderId="62" xfId="107" applyNumberFormat="1" applyFont="1" applyBorder="1" applyAlignment="1">
      <alignment horizontal="center" vertical="center" wrapText="1"/>
      <protection/>
    </xf>
    <xf numFmtId="3" fontId="29" fillId="0" borderId="27" xfId="107" applyNumberFormat="1" applyFont="1" applyFill="1" applyBorder="1" applyAlignment="1">
      <alignment vertical="top"/>
      <protection/>
    </xf>
    <xf numFmtId="3" fontId="29" fillId="0" borderId="28" xfId="107" applyNumberFormat="1" applyFont="1" applyFill="1" applyBorder="1" applyAlignment="1">
      <alignment vertical="top"/>
      <protection/>
    </xf>
    <xf numFmtId="3" fontId="29" fillId="0" borderId="39" xfId="107" applyNumberFormat="1" applyFont="1" applyFill="1" applyBorder="1" applyAlignment="1">
      <alignment vertical="top"/>
      <protection/>
    </xf>
    <xf numFmtId="3" fontId="29" fillId="0" borderId="21" xfId="107" applyNumberFormat="1" applyFont="1" applyFill="1" applyBorder="1" applyAlignment="1">
      <alignment vertical="top"/>
      <protection/>
    </xf>
    <xf numFmtId="3" fontId="29" fillId="0" borderId="24" xfId="107" applyNumberFormat="1" applyFont="1" applyFill="1" applyBorder="1" applyAlignment="1">
      <alignment vertical="top"/>
      <protection/>
    </xf>
    <xf numFmtId="3" fontId="29" fillId="0" borderId="21" xfId="107" applyNumberFormat="1" applyFont="1" applyFill="1" applyBorder="1">
      <alignment/>
      <protection/>
    </xf>
    <xf numFmtId="3" fontId="29" fillId="0" borderId="24" xfId="107" applyNumberFormat="1" applyFont="1" applyFill="1" applyBorder="1">
      <alignment/>
      <protection/>
    </xf>
    <xf numFmtId="3" fontId="25" fillId="0" borderId="22" xfId="107" applyNumberFormat="1" applyFont="1" applyBorder="1" applyAlignment="1">
      <alignment vertical="center"/>
      <protection/>
    </xf>
    <xf numFmtId="3" fontId="25" fillId="0" borderId="23" xfId="107" applyNumberFormat="1" applyFont="1" applyBorder="1" applyAlignment="1">
      <alignment vertical="center"/>
      <protection/>
    </xf>
    <xf numFmtId="0" fontId="11" fillId="0" borderId="37" xfId="104" applyFont="1" applyBorder="1" applyAlignment="1">
      <alignment horizontal="center" vertical="center"/>
      <protection/>
    </xf>
    <xf numFmtId="3" fontId="29" fillId="0" borderId="37" xfId="107" applyNumberFormat="1" applyFont="1" applyFill="1" applyBorder="1">
      <alignment/>
      <protection/>
    </xf>
    <xf numFmtId="3" fontId="29" fillId="0" borderId="25" xfId="107" applyNumberFormat="1" applyFont="1" applyFill="1" applyBorder="1">
      <alignment/>
      <protection/>
    </xf>
    <xf numFmtId="0" fontId="16" fillId="49" borderId="59" xfId="104" applyFont="1" applyFill="1" applyBorder="1" applyAlignment="1">
      <alignment horizontal="center" vertical="center"/>
      <protection/>
    </xf>
    <xf numFmtId="49" fontId="7" fillId="0" borderId="67" xfId="0" applyNumberFormat="1" applyFont="1" applyBorder="1" applyAlignment="1">
      <alignment horizontal="left" vertical="center"/>
    </xf>
    <xf numFmtId="0" fontId="61" fillId="0" borderId="63" xfId="0" applyFont="1" applyFill="1" applyBorder="1" applyAlignment="1" applyProtection="1">
      <alignment horizontal="center" vertical="center" wrapText="1"/>
      <protection/>
    </xf>
    <xf numFmtId="0" fontId="61" fillId="0" borderId="62" xfId="0" applyFont="1" applyFill="1" applyBorder="1" applyAlignment="1" applyProtection="1">
      <alignment horizontal="center" vertical="center" wrapText="1"/>
      <protection/>
    </xf>
    <xf numFmtId="165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67" xfId="0" applyFont="1" applyFill="1" applyBorder="1" applyAlignment="1" applyProtection="1">
      <alignment horizontal="center" vertical="center" wrapText="1"/>
      <protection/>
    </xf>
    <xf numFmtId="10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60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4" xfId="0" applyNumberFormat="1" applyFont="1" applyFill="1" applyBorder="1" applyAlignment="1" applyProtection="1">
      <alignment horizontal="center" vertical="center" wrapText="1"/>
      <protection/>
    </xf>
    <xf numFmtId="165" fontId="65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57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9" xfId="108" applyFont="1" applyFill="1" applyBorder="1" applyAlignment="1" applyProtection="1">
      <alignment horizontal="left" vertical="center" wrapText="1" indent="1"/>
      <protection/>
    </xf>
    <xf numFmtId="0" fontId="56" fillId="0" borderId="69" xfId="108" applyFont="1" applyFill="1" applyBorder="1" applyAlignment="1" applyProtection="1">
      <alignment horizontal="left" vertical="center" wrapText="1" indent="1"/>
      <protection/>
    </xf>
    <xf numFmtId="0" fontId="56" fillId="0" borderId="70" xfId="108" applyFont="1" applyFill="1" applyBorder="1" applyAlignment="1" applyProtection="1">
      <alignment horizontal="left" vertical="center" wrapText="1" indent="1"/>
      <protection/>
    </xf>
    <xf numFmtId="0" fontId="65" fillId="0" borderId="59" xfId="108" applyFont="1" applyFill="1" applyBorder="1" applyAlignment="1" applyProtection="1">
      <alignment horizontal="left" vertical="center" wrapText="1" indent="1"/>
      <protection/>
    </xf>
    <xf numFmtId="0" fontId="65" fillId="0" borderId="50" xfId="108" applyFont="1" applyFill="1" applyBorder="1" applyAlignment="1" applyProtection="1">
      <alignment horizontal="left" vertical="center" wrapText="1" indent="1"/>
      <protection/>
    </xf>
    <xf numFmtId="0" fontId="61" fillId="0" borderId="59" xfId="0" applyFont="1" applyFill="1" applyBorder="1" applyAlignment="1" applyProtection="1">
      <alignment horizontal="left" vertical="center" wrapText="1" indent="1"/>
      <protection/>
    </xf>
    <xf numFmtId="0" fontId="36" fillId="0" borderId="50" xfId="0" applyFont="1" applyFill="1" applyBorder="1" applyAlignment="1" applyProtection="1">
      <alignment vertical="center" wrapText="1"/>
      <protection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57" xfId="0" applyFont="1" applyFill="1" applyBorder="1" applyAlignment="1" applyProtection="1">
      <alignment horizontal="center" vertical="center" wrapText="1"/>
      <protection/>
    </xf>
    <xf numFmtId="10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3" xfId="0" applyFill="1" applyBorder="1" applyAlignment="1" applyProtection="1">
      <alignment horizontal="right" vertical="center" wrapText="1" indent="1"/>
      <protection/>
    </xf>
    <xf numFmtId="0" fontId="0" fillId="0" borderId="54" xfId="0" applyFill="1" applyBorder="1" applyAlignment="1" applyProtection="1">
      <alignment horizontal="right" vertical="center" wrapText="1" indent="1"/>
      <protection/>
    </xf>
    <xf numFmtId="0" fontId="0" fillId="0" borderId="54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3" fontId="3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80" xfId="0" applyFont="1" applyFill="1" applyBorder="1" applyAlignment="1" applyProtection="1">
      <alignment horizontal="center" vertical="center" wrapText="1"/>
      <protection/>
    </xf>
    <xf numFmtId="0" fontId="65" fillId="0" borderId="59" xfId="0" applyFont="1" applyFill="1" applyBorder="1" applyAlignment="1" applyProtection="1">
      <alignment horizontal="left" vertical="center" wrapText="1" indent="1"/>
      <protection/>
    </xf>
    <xf numFmtId="0" fontId="56" fillId="0" borderId="68" xfId="108" applyFont="1" applyFill="1" applyBorder="1" applyAlignment="1" applyProtection="1">
      <alignment horizontal="left" vertical="center" wrapText="1" indent="1"/>
      <protection/>
    </xf>
    <xf numFmtId="0" fontId="56" fillId="0" borderId="81" xfId="108" applyFont="1" applyFill="1" applyBorder="1" applyAlignment="1" applyProtection="1">
      <alignment horizontal="left" vertical="center" wrapText="1" indent="1"/>
      <protection/>
    </xf>
    <xf numFmtId="0" fontId="65" fillId="0" borderId="80" xfId="108" applyFont="1" applyFill="1" applyBorder="1" applyAlignment="1" applyProtection="1">
      <alignment horizontal="left" vertical="center" wrapText="1" indent="1"/>
      <protection/>
    </xf>
    <xf numFmtId="0" fontId="56" fillId="0" borderId="82" xfId="108" applyFont="1" applyFill="1" applyBorder="1" applyAlignment="1" applyProtection="1">
      <alignment horizontal="left" vertical="center" wrapText="1" indent="1"/>
      <protection/>
    </xf>
    <xf numFmtId="0" fontId="62" fillId="0" borderId="50" xfId="0" applyFont="1" applyBorder="1" applyAlignment="1" applyProtection="1">
      <alignment horizontal="left" wrapText="1" indent="1"/>
      <protection/>
    </xf>
    <xf numFmtId="0" fontId="65" fillId="0" borderId="58" xfId="0" applyFont="1" applyFill="1" applyBorder="1" applyAlignment="1" applyProtection="1">
      <alignment horizontal="center" vertical="center" wrapText="1"/>
      <protection/>
    </xf>
    <xf numFmtId="165" fontId="61" fillId="0" borderId="78" xfId="0" applyNumberFormat="1" applyFont="1" applyFill="1" applyBorder="1" applyAlignment="1" applyProtection="1">
      <alignment horizontal="center" vertical="center" wrapText="1"/>
      <protection/>
    </xf>
    <xf numFmtId="165" fontId="5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46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54" xfId="0" applyNumberFormat="1" applyFont="1" applyFill="1" applyBorder="1" applyAlignment="1" applyProtection="1">
      <alignment horizontal="center" vertical="center" wrapText="1"/>
      <protection/>
    </xf>
    <xf numFmtId="10" fontId="56" fillId="0" borderId="36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0" fillId="0" borderId="54" xfId="0" applyFont="1" applyFill="1" applyBorder="1" applyAlignment="1" applyProtection="1">
      <alignment horizontal="right" vertical="center" wrapText="1" indent="1"/>
      <protection/>
    </xf>
    <xf numFmtId="0" fontId="0" fillId="0" borderId="65" xfId="0" applyFont="1" applyFill="1" applyBorder="1" applyAlignment="1" applyProtection="1">
      <alignment horizontal="right" vertical="center" wrapText="1" indent="1"/>
      <protection/>
    </xf>
    <xf numFmtId="0" fontId="36" fillId="0" borderId="58" xfId="0" applyFont="1" applyFill="1" applyBorder="1" applyAlignment="1">
      <alignment vertical="center"/>
    </xf>
    <xf numFmtId="10" fontId="65" fillId="0" borderId="56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87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8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9" xfId="0" applyFont="1" applyFill="1" applyBorder="1" applyAlignment="1" applyProtection="1">
      <alignment horizontal="right" vertical="center" wrapText="1" indent="1"/>
      <protection/>
    </xf>
    <xf numFmtId="3" fontId="36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52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5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37" xfId="106" applyFont="1" applyBorder="1" applyAlignment="1">
      <alignment horizontal="center" vertical="center" wrapText="1"/>
      <protection/>
    </xf>
    <xf numFmtId="2" fontId="46" fillId="0" borderId="21" xfId="106" applyNumberFormat="1" applyFont="1" applyFill="1" applyBorder="1" applyAlignment="1">
      <alignment horizontal="center" vertical="center" wrapText="1"/>
      <protection/>
    </xf>
    <xf numFmtId="2" fontId="44" fillId="0" borderId="51" xfId="106" applyNumberFormat="1" applyFont="1" applyBorder="1" applyAlignment="1">
      <alignment horizontal="center" vertical="center"/>
      <protection/>
    </xf>
    <xf numFmtId="0" fontId="14" fillId="0" borderId="70" xfId="0" applyFont="1" applyFill="1" applyBorder="1" applyAlignment="1">
      <alignment horizontal="center" vertical="center"/>
    </xf>
    <xf numFmtId="0" fontId="14" fillId="0" borderId="70" xfId="104" applyFont="1" applyBorder="1" applyAlignment="1">
      <alignment horizontal="center" vertical="center"/>
      <protection/>
    </xf>
    <xf numFmtId="0" fontId="16" fillId="0" borderId="59" xfId="104" applyFont="1" applyBorder="1" applyAlignment="1">
      <alignment horizontal="center" vertical="center"/>
      <protection/>
    </xf>
    <xf numFmtId="0" fontId="16" fillId="49" borderId="67" xfId="104" applyFont="1" applyFill="1" applyBorder="1" applyAlignment="1">
      <alignment horizontal="center" vertical="center"/>
      <protection/>
    </xf>
    <xf numFmtId="0" fontId="14" fillId="0" borderId="6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3" fontId="12" fillId="0" borderId="29" xfId="104" applyNumberFormat="1" applyFont="1" applyFill="1" applyBorder="1" applyAlignment="1">
      <alignment horizontal="right" vertical="center"/>
      <protection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1" xfId="104" applyNumberFormat="1" applyFont="1" applyFill="1" applyBorder="1" applyAlignment="1">
      <alignment horizontal="right" vertical="center"/>
      <protection/>
    </xf>
    <xf numFmtId="3" fontId="12" fillId="0" borderId="22" xfId="104" applyNumberFormat="1" applyFont="1" applyFill="1" applyBorder="1" applyAlignment="1">
      <alignment horizontal="right" vertical="center"/>
      <protection/>
    </xf>
    <xf numFmtId="3" fontId="16" fillId="49" borderId="65" xfId="104" applyNumberFormat="1" applyFont="1" applyFill="1" applyBorder="1" applyAlignment="1">
      <alignment horizontal="center" vertical="center"/>
      <protection/>
    </xf>
    <xf numFmtId="10" fontId="15" fillId="0" borderId="36" xfId="104" applyNumberFormat="1" applyFont="1" applyFill="1" applyBorder="1" applyAlignment="1">
      <alignment vertical="center"/>
      <protection/>
    </xf>
    <xf numFmtId="3" fontId="15" fillId="0" borderId="21" xfId="0" applyNumberFormat="1" applyFont="1" applyFill="1" applyBorder="1" applyAlignment="1">
      <alignment vertical="center"/>
    </xf>
    <xf numFmtId="3" fontId="15" fillId="0" borderId="21" xfId="104" applyNumberFormat="1" applyFont="1" applyFill="1" applyBorder="1" applyAlignment="1">
      <alignment vertical="center"/>
      <protection/>
    </xf>
    <xf numFmtId="3" fontId="12" fillId="0" borderId="22" xfId="104" applyNumberFormat="1" applyFont="1" applyBorder="1" applyAlignment="1">
      <alignment horizontal="right" vertical="center"/>
      <protection/>
    </xf>
    <xf numFmtId="3" fontId="28" fillId="50" borderId="90" xfId="104" applyNumberFormat="1" applyFont="1" applyFill="1" applyBorder="1" applyAlignment="1">
      <alignment horizontal="center" vertical="center" wrapText="1"/>
      <protection/>
    </xf>
    <xf numFmtId="10" fontId="41" fillId="0" borderId="34" xfId="104" applyNumberFormat="1" applyFont="1" applyBorder="1" applyAlignment="1">
      <alignment horizontal="right" vertical="center" wrapText="1"/>
      <protection/>
    </xf>
    <xf numFmtId="10" fontId="41" fillId="0" borderId="36" xfId="104" applyNumberFormat="1" applyFont="1" applyBorder="1" applyAlignment="1">
      <alignment horizontal="right" vertical="center" wrapText="1"/>
      <protection/>
    </xf>
    <xf numFmtId="10" fontId="47" fillId="50" borderId="91" xfId="104" applyNumberFormat="1" applyFont="1" applyFill="1" applyBorder="1" applyAlignment="1">
      <alignment horizontal="right" vertical="center" wrapText="1"/>
      <protection/>
    </xf>
    <xf numFmtId="3" fontId="28" fillId="50" borderId="92" xfId="104" applyNumberFormat="1" applyFont="1" applyFill="1" applyBorder="1" applyAlignment="1">
      <alignment horizontal="center" vertical="center" wrapText="1"/>
      <protection/>
    </xf>
    <xf numFmtId="0" fontId="51" fillId="0" borderId="61" xfId="104" applyFont="1" applyBorder="1" applyAlignment="1">
      <alignment vertical="center"/>
      <protection/>
    </xf>
    <xf numFmtId="0" fontId="11" fillId="0" borderId="61" xfId="104" applyBorder="1" applyAlignment="1">
      <alignment vertical="center"/>
      <protection/>
    </xf>
    <xf numFmtId="0" fontId="11" fillId="0" borderId="61" xfId="104" applyFill="1" applyBorder="1" applyAlignment="1">
      <alignment vertical="center"/>
      <protection/>
    </xf>
    <xf numFmtId="0" fontId="11" fillId="0" borderId="61" xfId="104" applyFont="1" applyBorder="1">
      <alignment/>
      <protection/>
    </xf>
    <xf numFmtId="0" fontId="11" fillId="0" borderId="61" xfId="104" applyFont="1" applyFill="1" applyBorder="1">
      <alignment/>
      <protection/>
    </xf>
    <xf numFmtId="0" fontId="12" fillId="1" borderId="32" xfId="104" applyFont="1" applyFill="1" applyBorder="1" applyAlignment="1">
      <alignment horizontal="center" vertical="center" wrapText="1"/>
      <protection/>
    </xf>
    <xf numFmtId="3" fontId="39" fillId="0" borderId="0" xfId="110" applyNumberFormat="1" applyFill="1" applyProtection="1">
      <alignment/>
      <protection/>
    </xf>
    <xf numFmtId="3" fontId="39" fillId="0" borderId="0" xfId="110" applyNumberFormat="1" applyFill="1" applyAlignment="1" applyProtection="1">
      <alignment wrapText="1"/>
      <protection locked="0"/>
    </xf>
    <xf numFmtId="3" fontId="39" fillId="0" borderId="0" xfId="110" applyNumberFormat="1" applyFill="1" applyProtection="1">
      <alignment/>
      <protection locked="0"/>
    </xf>
    <xf numFmtId="3" fontId="40" fillId="0" borderId="0" xfId="102" applyNumberFormat="1" applyFont="1" applyFill="1" applyAlignment="1">
      <alignment horizontal="right"/>
      <protection/>
    </xf>
    <xf numFmtId="3" fontId="61" fillId="0" borderId="57" xfId="110" applyNumberFormat="1" applyFont="1" applyFill="1" applyBorder="1" applyAlignment="1" applyProtection="1">
      <alignment horizontal="center" vertical="center" wrapText="1"/>
      <protection/>
    </xf>
    <xf numFmtId="3" fontId="61" fillId="0" borderId="52" xfId="110" applyNumberFormat="1" applyFont="1" applyFill="1" applyBorder="1" applyAlignment="1" applyProtection="1">
      <alignment horizontal="center" vertical="center" wrapText="1"/>
      <protection/>
    </xf>
    <xf numFmtId="3" fontId="61" fillId="0" borderId="52" xfId="110" applyNumberFormat="1" applyFont="1" applyFill="1" applyBorder="1" applyAlignment="1" applyProtection="1">
      <alignment horizontal="center" vertical="center"/>
      <protection/>
    </xf>
    <xf numFmtId="3" fontId="61" fillId="0" borderId="62" xfId="110" applyNumberFormat="1" applyFont="1" applyFill="1" applyBorder="1" applyAlignment="1" applyProtection="1">
      <alignment horizontal="center" vertical="center"/>
      <protection/>
    </xf>
    <xf numFmtId="3" fontId="56" fillId="0" borderId="22" xfId="110" applyNumberFormat="1" applyFont="1" applyFill="1" applyBorder="1" applyAlignment="1" applyProtection="1">
      <alignment horizontal="left" vertical="center" indent="1"/>
      <protection/>
    </xf>
    <xf numFmtId="3" fontId="39" fillId="0" borderId="0" xfId="110" applyNumberFormat="1" applyFill="1" applyAlignment="1" applyProtection="1">
      <alignment vertical="center"/>
      <protection/>
    </xf>
    <xf numFmtId="3" fontId="56" fillId="0" borderId="53" xfId="110" applyNumberFormat="1" applyFont="1" applyFill="1" applyBorder="1" applyAlignment="1" applyProtection="1">
      <alignment horizontal="left" vertical="center" indent="1"/>
      <protection/>
    </xf>
    <xf numFmtId="3" fontId="56" fillId="0" borderId="54" xfId="110" applyNumberFormat="1" applyFont="1" applyFill="1" applyBorder="1" applyAlignment="1" applyProtection="1">
      <alignment horizontal="left" vertical="center" wrapText="1"/>
      <protection/>
    </xf>
    <xf numFmtId="3" fontId="56" fillId="0" borderId="54" xfId="110" applyNumberFormat="1" applyFont="1" applyFill="1" applyBorder="1" applyAlignment="1" applyProtection="1">
      <alignment vertical="center"/>
      <protection locked="0"/>
    </xf>
    <xf numFmtId="3" fontId="56" fillId="0" borderId="65" xfId="110" applyNumberFormat="1" applyFont="1" applyFill="1" applyBorder="1" applyAlignment="1" applyProtection="1">
      <alignment vertical="center"/>
      <protection/>
    </xf>
    <xf numFmtId="3" fontId="56" fillId="0" borderId="21" xfId="110" applyNumberFormat="1" applyFont="1" applyFill="1" applyBorder="1" applyAlignment="1" applyProtection="1">
      <alignment horizontal="left" vertical="center" indent="1"/>
      <protection/>
    </xf>
    <xf numFmtId="3" fontId="56" fillId="0" borderId="24" xfId="110" applyNumberFormat="1" applyFont="1" applyFill="1" applyBorder="1" applyAlignment="1" applyProtection="1">
      <alignment horizontal="left" vertical="center" wrapText="1"/>
      <protection/>
    </xf>
    <xf numFmtId="3" fontId="56" fillId="0" borderId="24" xfId="110" applyNumberFormat="1" applyFont="1" applyFill="1" applyBorder="1" applyAlignment="1" applyProtection="1">
      <alignment vertical="center"/>
      <protection locked="0"/>
    </xf>
    <xf numFmtId="3" fontId="56" fillId="0" borderId="36" xfId="110" applyNumberFormat="1" applyFont="1" applyFill="1" applyBorder="1" applyAlignment="1" applyProtection="1">
      <alignment vertical="center"/>
      <protection/>
    </xf>
    <xf numFmtId="3" fontId="39" fillId="0" borderId="0" xfId="110" applyNumberFormat="1" applyFill="1" applyAlignment="1" applyProtection="1">
      <alignment vertical="center"/>
      <protection locked="0"/>
    </xf>
    <xf numFmtId="3" fontId="56" fillId="0" borderId="32" xfId="110" applyNumberFormat="1" applyFont="1" applyFill="1" applyBorder="1" applyAlignment="1" applyProtection="1">
      <alignment horizontal="left" vertical="center" wrapText="1"/>
      <protection/>
    </xf>
    <xf numFmtId="3" fontId="56" fillId="0" borderId="32" xfId="110" applyNumberFormat="1" applyFont="1" applyFill="1" applyBorder="1" applyAlignment="1" applyProtection="1">
      <alignment vertical="center"/>
      <protection locked="0"/>
    </xf>
    <xf numFmtId="3" fontId="61" fillId="0" borderId="23" xfId="110" applyNumberFormat="1" applyFont="1" applyFill="1" applyBorder="1" applyAlignment="1" applyProtection="1">
      <alignment horizontal="left" vertical="center" wrapText="1"/>
      <protection/>
    </xf>
    <xf numFmtId="3" fontId="65" fillId="0" borderId="23" xfId="110" applyNumberFormat="1" applyFont="1" applyFill="1" applyBorder="1" applyAlignment="1" applyProtection="1">
      <alignment vertical="center"/>
      <protection/>
    </xf>
    <xf numFmtId="3" fontId="65" fillId="0" borderId="30" xfId="110" applyNumberFormat="1" applyFont="1" applyFill="1" applyBorder="1" applyAlignment="1" applyProtection="1">
      <alignment vertical="center"/>
      <protection/>
    </xf>
    <xf numFmtId="3" fontId="56" fillId="0" borderId="34" xfId="110" applyNumberFormat="1" applyFont="1" applyFill="1" applyBorder="1" applyAlignment="1" applyProtection="1">
      <alignment vertical="center"/>
      <protection/>
    </xf>
    <xf numFmtId="3" fontId="61" fillId="0" borderId="23" xfId="110" applyNumberFormat="1" applyFont="1" applyFill="1" applyBorder="1" applyAlignment="1" applyProtection="1">
      <alignment horizontal="left" wrapText="1"/>
      <protection/>
    </xf>
    <xf numFmtId="3" fontId="65" fillId="0" borderId="23" xfId="110" applyNumberFormat="1" applyFont="1" applyFill="1" applyBorder="1" applyProtection="1">
      <alignment/>
      <protection/>
    </xf>
    <xf numFmtId="3" fontId="65" fillId="0" borderId="30" xfId="110" applyNumberFormat="1" applyFont="1" applyFill="1" applyBorder="1" applyProtection="1">
      <alignment/>
      <protection/>
    </xf>
    <xf numFmtId="3" fontId="71" fillId="0" borderId="0" xfId="110" applyNumberFormat="1" applyFont="1" applyFill="1" applyProtection="1">
      <alignment/>
      <protection/>
    </xf>
    <xf numFmtId="3" fontId="35" fillId="0" borderId="0" xfId="110" applyNumberFormat="1" applyFont="1" applyFill="1" applyAlignment="1" applyProtection="1">
      <alignment wrapText="1"/>
      <protection locked="0"/>
    </xf>
    <xf numFmtId="3" fontId="57" fillId="0" borderId="0" xfId="110" applyNumberFormat="1" applyFont="1" applyFill="1" applyProtection="1">
      <alignment/>
      <protection locked="0"/>
    </xf>
    <xf numFmtId="0" fontId="7" fillId="0" borderId="46" xfId="0" applyFont="1" applyBorder="1" applyAlignment="1">
      <alignment horizontal="left" wrapText="1"/>
    </xf>
    <xf numFmtId="3" fontId="7" fillId="0" borderId="36" xfId="0" applyNumberFormat="1" applyFont="1" applyFill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10" fontId="2" fillId="0" borderId="30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11" fillId="0" borderId="61" xfId="104" applyBorder="1" applyAlignment="1">
      <alignment vertical="center" wrapText="1"/>
      <protection/>
    </xf>
    <xf numFmtId="0" fontId="78" fillId="0" borderId="48" xfId="102" applyFont="1" applyBorder="1">
      <alignment/>
      <protection/>
    </xf>
    <xf numFmtId="3" fontId="85" fillId="0" borderId="24" xfId="0" applyNumberFormat="1" applyFont="1" applyFill="1" applyBorder="1" applyAlignment="1">
      <alignment vertical="center"/>
    </xf>
    <xf numFmtId="165" fontId="65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65" xfId="0" applyFill="1" applyBorder="1" applyAlignment="1" applyProtection="1">
      <alignment horizontal="right" vertical="center" wrapText="1" indent="1"/>
      <protection/>
    </xf>
    <xf numFmtId="0" fontId="37" fillId="0" borderId="0" xfId="108" applyFont="1" applyFill="1">
      <alignment/>
      <protection/>
    </xf>
    <xf numFmtId="0" fontId="37" fillId="0" borderId="0" xfId="108" applyFont="1" applyFill="1" applyAlignment="1">
      <alignment vertical="center" wrapText="1"/>
      <protection/>
    </xf>
    <xf numFmtId="165" fontId="87" fillId="0" borderId="0" xfId="108" applyNumberFormat="1" applyFont="1" applyFill="1" applyBorder="1" applyAlignment="1" applyProtection="1">
      <alignment vertical="center" wrapText="1"/>
      <protection/>
    </xf>
    <xf numFmtId="165" fontId="35" fillId="0" borderId="0" xfId="108" applyNumberFormat="1" applyFont="1" applyFill="1" applyBorder="1" applyAlignment="1" applyProtection="1">
      <alignment horizontal="centerContinuous" vertical="center"/>
      <protection/>
    </xf>
    <xf numFmtId="165" fontId="35" fillId="0" borderId="0" xfId="108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57" fillId="0" borderId="0" xfId="108" applyFont="1" applyFill="1" applyBorder="1" applyAlignment="1">
      <alignment vertical="center" wrapText="1"/>
      <protection/>
    </xf>
    <xf numFmtId="0" fontId="39" fillId="0" borderId="22" xfId="108" applyFont="1" applyFill="1" applyBorder="1" applyAlignment="1">
      <alignment horizontal="center" vertical="center"/>
      <protection/>
    </xf>
    <xf numFmtId="0" fontId="39" fillId="0" borderId="23" xfId="108" applyFont="1" applyFill="1" applyBorder="1" applyAlignment="1">
      <alignment horizontal="center" vertical="center" wrapText="1"/>
      <protection/>
    </xf>
    <xf numFmtId="0" fontId="39" fillId="0" borderId="38" xfId="108" applyFont="1" applyFill="1" applyBorder="1" applyAlignment="1">
      <alignment horizontal="center" vertical="center"/>
      <protection/>
    </xf>
    <xf numFmtId="0" fontId="39" fillId="0" borderId="32" xfId="108" applyFont="1" applyFill="1" applyBorder="1" applyAlignment="1" applyProtection="1">
      <alignment vertical="center" wrapText="1"/>
      <protection locked="0"/>
    </xf>
    <xf numFmtId="0" fontId="39" fillId="0" borderId="21" xfId="108" applyFont="1" applyFill="1" applyBorder="1" applyAlignment="1">
      <alignment horizontal="center" vertical="center"/>
      <protection/>
    </xf>
    <xf numFmtId="0" fontId="39" fillId="0" borderId="24" xfId="108" applyFont="1" applyFill="1" applyBorder="1" applyAlignment="1" applyProtection="1">
      <alignment vertical="center" wrapText="1"/>
      <protection locked="0"/>
    </xf>
    <xf numFmtId="0" fontId="39" fillId="0" borderId="44" xfId="108" applyFont="1" applyFill="1" applyBorder="1" applyAlignment="1">
      <alignment horizontal="center" vertical="center"/>
      <protection/>
    </xf>
    <xf numFmtId="0" fontId="39" fillId="0" borderId="43" xfId="108" applyFont="1" applyFill="1" applyBorder="1" applyAlignment="1" applyProtection="1">
      <alignment vertical="center" wrapText="1"/>
      <protection locked="0"/>
    </xf>
    <xf numFmtId="0" fontId="57" fillId="0" borderId="23" xfId="108" applyFont="1" applyFill="1" applyBorder="1" applyAlignment="1">
      <alignment vertical="center" wrapText="1"/>
      <protection/>
    </xf>
    <xf numFmtId="0" fontId="37" fillId="0" borderId="0" xfId="108" applyFont="1" applyFill="1" applyBorder="1" applyAlignment="1">
      <alignment vertical="center" wrapText="1"/>
      <protection/>
    </xf>
    <xf numFmtId="0" fontId="39" fillId="0" borderId="0" xfId="108" applyFont="1" applyFill="1" applyBorder="1" applyAlignment="1" applyProtection="1">
      <alignment vertical="center" wrapText="1"/>
      <protection locked="0"/>
    </xf>
    <xf numFmtId="0" fontId="37" fillId="0" borderId="0" xfId="108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27" xfId="108" applyFont="1" applyFill="1" applyBorder="1" applyAlignment="1" applyProtection="1">
      <alignment horizontal="center" vertical="center" wrapText="1"/>
      <protection/>
    </xf>
    <xf numFmtId="0" fontId="57" fillId="0" borderId="28" xfId="108" applyFont="1" applyFill="1" applyBorder="1" applyAlignment="1" applyProtection="1">
      <alignment horizontal="center" vertical="center" wrapText="1"/>
      <protection/>
    </xf>
    <xf numFmtId="0" fontId="57" fillId="0" borderId="39" xfId="108" applyFont="1" applyFill="1" applyBorder="1" applyAlignment="1" applyProtection="1">
      <alignment horizontal="center" vertical="center" wrapText="1"/>
      <protection/>
    </xf>
    <xf numFmtId="0" fontId="39" fillId="0" borderId="22" xfId="108" applyFont="1" applyFill="1" applyBorder="1" applyAlignment="1" applyProtection="1">
      <alignment horizontal="center" vertical="center"/>
      <protection/>
    </xf>
    <xf numFmtId="0" fontId="39" fillId="0" borderId="23" xfId="108" applyFont="1" applyFill="1" applyBorder="1" applyAlignment="1" applyProtection="1">
      <alignment horizontal="center" vertical="center"/>
      <protection/>
    </xf>
    <xf numFmtId="0" fontId="39" fillId="0" borderId="30" xfId="108" applyFont="1" applyFill="1" applyBorder="1" applyAlignment="1" applyProtection="1">
      <alignment horizontal="center" vertical="center"/>
      <protection/>
    </xf>
    <xf numFmtId="0" fontId="39" fillId="0" borderId="27" xfId="108" applyFont="1" applyFill="1" applyBorder="1" applyAlignment="1" applyProtection="1">
      <alignment horizontal="center" vertical="center"/>
      <protection/>
    </xf>
    <xf numFmtId="0" fontId="39" fillId="0" borderId="32" xfId="108" applyFont="1" applyFill="1" applyBorder="1" applyAlignment="1" applyProtection="1">
      <alignment vertical="center"/>
      <protection/>
    </xf>
    <xf numFmtId="166" fontId="39" fillId="0" borderId="39" xfId="74" applyNumberFormat="1" applyFont="1" applyFill="1" applyBorder="1" applyAlignment="1" applyProtection="1">
      <alignment vertical="center"/>
      <protection locked="0"/>
    </xf>
    <xf numFmtId="0" fontId="39" fillId="0" borderId="38" xfId="108" applyFont="1" applyFill="1" applyBorder="1" applyAlignment="1" applyProtection="1">
      <alignment horizontal="center" vertical="center"/>
      <protection/>
    </xf>
    <xf numFmtId="166" fontId="39" fillId="0" borderId="34" xfId="74" applyNumberFormat="1" applyFont="1" applyFill="1" applyBorder="1" applyAlignment="1" applyProtection="1">
      <alignment vertical="center"/>
      <protection locked="0"/>
    </xf>
    <xf numFmtId="0" fontId="39" fillId="0" borderId="21" xfId="108" applyFont="1" applyFill="1" applyBorder="1" applyAlignment="1" applyProtection="1">
      <alignment horizontal="center" vertical="center"/>
      <protection/>
    </xf>
    <xf numFmtId="0" fontId="29" fillId="0" borderId="24" xfId="0" applyFont="1" applyFill="1" applyBorder="1" applyAlignment="1">
      <alignment horizontal="justify" vertical="center" wrapText="1"/>
    </xf>
    <xf numFmtId="166" fontId="39" fillId="0" borderId="36" xfId="74" applyNumberFormat="1" applyFont="1" applyFill="1" applyBorder="1" applyAlignment="1" applyProtection="1">
      <alignment vertical="center"/>
      <protection locked="0"/>
    </xf>
    <xf numFmtId="0" fontId="29" fillId="0" borderId="24" xfId="0" applyFont="1" applyFill="1" applyBorder="1" applyAlignment="1">
      <alignment vertical="center" wrapText="1"/>
    </xf>
    <xf numFmtId="166" fontId="39" fillId="0" borderId="64" xfId="74" applyNumberFormat="1" applyFont="1" applyFill="1" applyBorder="1" applyAlignment="1" applyProtection="1">
      <alignment vertical="center"/>
      <protection locked="0"/>
    </xf>
    <xf numFmtId="0" fontId="29" fillId="0" borderId="25" xfId="0" applyFont="1" applyFill="1" applyBorder="1" applyAlignment="1">
      <alignment vertical="center" wrapText="1"/>
    </xf>
    <xf numFmtId="166" fontId="57" fillId="0" borderId="30" xfId="74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165" fontId="0" fillId="0" borderId="32" xfId="0" applyNumberFormat="1" applyBorder="1" applyAlignment="1" applyProtection="1">
      <alignment/>
      <protection locked="0"/>
    </xf>
    <xf numFmtId="165" fontId="0" fillId="0" borderId="34" xfId="0" applyNumberFormat="1" applyBorder="1" applyAlignment="1">
      <alignment/>
    </xf>
    <xf numFmtId="0" fontId="71" fillId="0" borderId="21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65" fontId="0" fillId="0" borderId="24" xfId="0" applyNumberFormat="1" applyBorder="1" applyAlignment="1" applyProtection="1">
      <alignment/>
      <protection locked="0"/>
    </xf>
    <xf numFmtId="165" fontId="0" fillId="0" borderId="36" xfId="0" applyNumberFormat="1" applyBorder="1" applyAlignment="1">
      <alignment/>
    </xf>
    <xf numFmtId="0" fontId="71" fillId="0" borderId="44" xfId="0" applyFon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165" fontId="0" fillId="0" borderId="43" xfId="0" applyNumberFormat="1" applyBorder="1" applyAlignment="1" applyProtection="1">
      <alignment/>
      <protection locked="0"/>
    </xf>
    <xf numFmtId="165" fontId="0" fillId="0" borderId="64" xfId="0" applyNumberFormat="1" applyBorder="1" applyAlignment="1">
      <alignment/>
    </xf>
    <xf numFmtId="0" fontId="36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vertical="center" wrapText="1"/>
    </xf>
    <xf numFmtId="165" fontId="36" fillId="0" borderId="23" xfId="0" applyNumberFormat="1" applyFont="1" applyBorder="1" applyAlignment="1">
      <alignment/>
    </xf>
    <xf numFmtId="165" fontId="36" fillId="0" borderId="30" xfId="0" applyNumberFormat="1" applyFont="1" applyBorder="1" applyAlignment="1">
      <alignment/>
    </xf>
    <xf numFmtId="0" fontId="0" fillId="0" borderId="93" xfId="0" applyBorder="1" applyAlignment="1">
      <alignment/>
    </xf>
    <xf numFmtId="0" fontId="40" fillId="0" borderId="93" xfId="0" applyFont="1" applyBorder="1" applyAlignment="1">
      <alignment horizontal="center"/>
    </xf>
    <xf numFmtId="3" fontId="1" fillId="0" borderId="0" xfId="102" applyNumberFormat="1" applyAlignment="1">
      <alignment vertical="center" wrapText="1"/>
      <protection/>
    </xf>
    <xf numFmtId="3" fontId="1" fillId="0" borderId="0" xfId="102" applyNumberFormat="1" applyAlignment="1">
      <alignment vertical="center"/>
      <protection/>
    </xf>
    <xf numFmtId="3" fontId="1" fillId="0" borderId="0" xfId="102" applyNumberFormat="1" applyAlignment="1">
      <alignment horizontal="right" vertical="center"/>
      <protection/>
    </xf>
    <xf numFmtId="3" fontId="90" fillId="0" borderId="25" xfId="102" applyNumberFormat="1" applyFont="1" applyFill="1" applyBorder="1" applyAlignment="1">
      <alignment horizontal="center" vertical="center"/>
      <protection/>
    </xf>
    <xf numFmtId="3" fontId="90" fillId="0" borderId="94" xfId="102" applyNumberFormat="1" applyFont="1" applyFill="1" applyBorder="1" applyAlignment="1">
      <alignment horizontal="center" vertical="center"/>
      <protection/>
    </xf>
    <xf numFmtId="3" fontId="90" fillId="0" borderId="26" xfId="102" applyNumberFormat="1" applyFont="1" applyFill="1" applyBorder="1" applyAlignment="1">
      <alignment horizontal="center" vertical="center"/>
      <protection/>
    </xf>
    <xf numFmtId="0" fontId="34" fillId="0" borderId="38" xfId="102" applyFont="1" applyFill="1" applyBorder="1" applyAlignment="1">
      <alignment vertical="center"/>
      <protection/>
    </xf>
    <xf numFmtId="0" fontId="34" fillId="0" borderId="37" xfId="102" applyFont="1" applyFill="1" applyBorder="1" applyAlignment="1">
      <alignment vertical="center"/>
      <protection/>
    </xf>
    <xf numFmtId="0" fontId="30" fillId="0" borderId="51" xfId="102" applyFont="1" applyFill="1" applyBorder="1" applyAlignment="1">
      <alignment vertical="center"/>
      <protection/>
    </xf>
    <xf numFmtId="3" fontId="6" fillId="0" borderId="0" xfId="102" applyNumberFormat="1" applyFont="1" applyAlignment="1">
      <alignment vertical="center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wrapText="1"/>
    </xf>
    <xf numFmtId="3" fontId="6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6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wrapText="1"/>
    </xf>
    <xf numFmtId="3" fontId="0" fillId="0" borderId="32" xfId="0" applyNumberFormat="1" applyBorder="1" applyAlignment="1">
      <alignment/>
    </xf>
    <xf numFmtId="0" fontId="0" fillId="0" borderId="32" xfId="0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43" xfId="0" applyFont="1" applyBorder="1" applyAlignment="1">
      <alignment vertical="center" wrapText="1"/>
    </xf>
    <xf numFmtId="3" fontId="0" fillId="0" borderId="43" xfId="0" applyNumberForma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64" xfId="0" applyBorder="1" applyAlignment="1">
      <alignment/>
    </xf>
    <xf numFmtId="0" fontId="0" fillId="0" borderId="25" xfId="0" applyBorder="1" applyAlignment="1">
      <alignment wrapText="1"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3" fontId="0" fillId="0" borderId="28" xfId="0" applyNumberFormat="1" applyBorder="1" applyAlignment="1">
      <alignment horizontal="right" vertical="center"/>
    </xf>
    <xf numFmtId="0" fontId="0" fillId="0" borderId="28" xfId="0" applyFont="1" applyBorder="1" applyAlignment="1">
      <alignment horizontal="left" vertical="center"/>
    </xf>
    <xf numFmtId="3" fontId="0" fillId="0" borderId="39" xfId="0" applyNumberForma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54" xfId="0" applyFont="1" applyBorder="1" applyAlignment="1">
      <alignment vertical="center" wrapText="1"/>
    </xf>
    <xf numFmtId="3" fontId="0" fillId="0" borderId="54" xfId="0" applyNumberFormat="1" applyFont="1" applyBorder="1" applyAlignment="1">
      <alignment vertical="center" wrapText="1"/>
    </xf>
    <xf numFmtId="0" fontId="0" fillId="0" borderId="54" xfId="0" applyFont="1" applyBorder="1" applyAlignment="1">
      <alignment vertical="center"/>
    </xf>
    <xf numFmtId="3" fontId="0" fillId="0" borderId="65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5" fillId="0" borderId="53" xfId="0" applyFont="1" applyFill="1" applyBorder="1" applyAlignment="1" applyProtection="1">
      <alignment horizontal="center" vertical="center" wrapText="1"/>
      <protection/>
    </xf>
    <xf numFmtId="49" fontId="56" fillId="0" borderId="54" xfId="108" applyNumberFormat="1" applyFont="1" applyFill="1" applyBorder="1" applyAlignment="1" applyProtection="1">
      <alignment horizontal="left" vertical="center" wrapText="1" indent="1"/>
      <protection/>
    </xf>
    <xf numFmtId="165" fontId="5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96" xfId="0" applyNumberFormat="1" applyFont="1" applyBorder="1" applyAlignment="1">
      <alignment horizontal="left"/>
    </xf>
    <xf numFmtId="3" fontId="7" fillId="0" borderId="24" xfId="0" applyNumberFormat="1" applyFont="1" applyFill="1" applyBorder="1" applyAlignment="1">
      <alignment horizontal="right" vertical="center" wrapText="1"/>
    </xf>
    <xf numFmtId="49" fontId="7" fillId="0" borderId="77" xfId="0" applyNumberFormat="1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0" fontId="7" fillId="0" borderId="47" xfId="0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37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0" fontId="13" fillId="0" borderId="19" xfId="104" applyFont="1" applyBorder="1" applyAlignment="1">
      <alignment vertical="center" wrapText="1"/>
      <protection/>
    </xf>
    <xf numFmtId="0" fontId="0" fillId="0" borderId="24" xfId="104" applyFont="1" applyBorder="1" applyAlignment="1">
      <alignment horizontal="left" vertical="center" wrapText="1"/>
      <protection/>
    </xf>
    <xf numFmtId="0" fontId="11" fillId="0" borderId="0" xfId="104" applyFont="1" applyAlignment="1">
      <alignment horizontal="right"/>
      <protection/>
    </xf>
    <xf numFmtId="3" fontId="18" fillId="0" borderId="97" xfId="104" applyNumberFormat="1" applyFont="1" applyBorder="1" applyAlignment="1">
      <alignment horizontal="right"/>
      <protection/>
    </xf>
    <xf numFmtId="3" fontId="29" fillId="0" borderId="54" xfId="107" applyNumberFormat="1" applyFont="1" applyFill="1" applyBorder="1">
      <alignment/>
      <protection/>
    </xf>
    <xf numFmtId="0" fontId="57" fillId="0" borderId="66" xfId="108" applyFont="1" applyFill="1" applyBorder="1" applyAlignment="1">
      <alignment horizontal="center" vertical="center" wrapText="1"/>
      <protection/>
    </xf>
    <xf numFmtId="0" fontId="39" fillId="0" borderId="59" xfId="108" applyFont="1" applyFill="1" applyBorder="1" applyAlignment="1">
      <alignment horizontal="center" vertical="center"/>
      <protection/>
    </xf>
    <xf numFmtId="166" fontId="39" fillId="0" borderId="70" xfId="74" applyNumberFormat="1" applyFont="1" applyFill="1" applyBorder="1" applyAlignment="1" applyProtection="1">
      <alignment horizontal="right" vertical="center"/>
      <protection locked="0"/>
    </xf>
    <xf numFmtId="166" fontId="39" fillId="0" borderId="66" xfId="74" applyNumberFormat="1" applyFont="1" applyFill="1" applyBorder="1" applyAlignment="1" applyProtection="1">
      <alignment horizontal="right" vertical="center"/>
      <protection locked="0"/>
    </xf>
    <xf numFmtId="0" fontId="57" fillId="0" borderId="61" xfId="108" applyFont="1" applyFill="1" applyBorder="1" applyAlignment="1">
      <alignment horizontal="center" vertical="center" wrapText="1"/>
      <protection/>
    </xf>
    <xf numFmtId="0" fontId="57" fillId="0" borderId="0" xfId="108" applyFont="1" applyFill="1" applyBorder="1" applyAlignment="1">
      <alignment horizontal="center" vertical="center" wrapText="1"/>
      <protection/>
    </xf>
    <xf numFmtId="0" fontId="39" fillId="0" borderId="61" xfId="108" applyFont="1" applyFill="1" applyBorder="1" applyAlignment="1">
      <alignment horizontal="center" vertical="center"/>
      <protection/>
    </xf>
    <xf numFmtId="0" fontId="39" fillId="0" borderId="0" xfId="108" applyFont="1" applyFill="1" applyBorder="1" applyAlignment="1">
      <alignment horizontal="center" vertical="center"/>
      <protection/>
    </xf>
    <xf numFmtId="166" fontId="39" fillId="0" borderId="61" xfId="74" applyNumberFormat="1" applyFont="1" applyFill="1" applyBorder="1" applyAlignment="1" applyProtection="1">
      <alignment horizontal="right" vertical="center"/>
      <protection locked="0"/>
    </xf>
    <xf numFmtId="166" fontId="39" fillId="0" borderId="0" xfId="74" applyNumberFormat="1" applyFont="1" applyFill="1" applyBorder="1" applyAlignment="1" applyProtection="1">
      <alignment horizontal="right" vertical="center"/>
      <protection locked="0"/>
    </xf>
    <xf numFmtId="166" fontId="39" fillId="0" borderId="61" xfId="108" applyNumberFormat="1" applyFont="1" applyFill="1" applyBorder="1" applyAlignment="1">
      <alignment horizontal="right" vertical="center"/>
      <protection/>
    </xf>
    <xf numFmtId="166" fontId="39" fillId="0" borderId="0" xfId="108" applyNumberFormat="1" applyFont="1" applyFill="1" applyBorder="1" applyAlignment="1">
      <alignment horizontal="right" vertical="center"/>
      <protection/>
    </xf>
    <xf numFmtId="0" fontId="39" fillId="0" borderId="53" xfId="108" applyFont="1" applyFill="1" applyBorder="1" applyAlignment="1">
      <alignment horizontal="center" vertical="center"/>
      <protection/>
    </xf>
    <xf numFmtId="0" fontId="39" fillId="0" borderId="54" xfId="108" applyFont="1" applyFill="1" applyBorder="1" applyAlignment="1" applyProtection="1">
      <alignment vertical="center" wrapText="1"/>
      <protection locked="0"/>
    </xf>
    <xf numFmtId="166" fontId="39" fillId="0" borderId="98" xfId="74" applyNumberFormat="1" applyFont="1" applyFill="1" applyBorder="1" applyAlignment="1" applyProtection="1">
      <alignment horizontal="right" vertical="center"/>
      <protection locked="0"/>
    </xf>
    <xf numFmtId="0" fontId="39" fillId="0" borderId="59" xfId="108" applyFont="1" applyFill="1" applyBorder="1" applyAlignment="1">
      <alignment horizontal="center" vertical="center" wrapText="1"/>
      <protection/>
    </xf>
    <xf numFmtId="0" fontId="39" fillId="0" borderId="69" xfId="108" applyFont="1" applyFill="1" applyBorder="1" applyAlignment="1" applyProtection="1">
      <alignment vertical="center" wrapText="1"/>
      <protection locked="0"/>
    </xf>
    <xf numFmtId="0" fontId="39" fillId="0" borderId="70" xfId="108" applyFont="1" applyFill="1" applyBorder="1" applyAlignment="1" applyProtection="1">
      <alignment vertical="center" wrapText="1"/>
      <protection locked="0"/>
    </xf>
    <xf numFmtId="0" fontId="39" fillId="0" borderId="66" xfId="108" applyFont="1" applyFill="1" applyBorder="1" applyAlignment="1" applyProtection="1">
      <alignment vertical="center" wrapText="1"/>
      <protection locked="0"/>
    </xf>
    <xf numFmtId="0" fontId="39" fillId="0" borderId="98" xfId="108" applyFont="1" applyFill="1" applyBorder="1" applyAlignment="1" applyProtection="1">
      <alignment vertical="center" wrapText="1"/>
      <protection locked="0"/>
    </xf>
    <xf numFmtId="0" fontId="57" fillId="0" borderId="59" xfId="108" applyFont="1" applyFill="1" applyBorder="1" applyAlignment="1">
      <alignment vertical="center" wrapText="1"/>
      <protection/>
    </xf>
    <xf numFmtId="165" fontId="86" fillId="0" borderId="0" xfId="108" applyNumberFormat="1" applyFont="1" applyFill="1" applyBorder="1" applyAlignment="1" applyProtection="1">
      <alignment vertical="center" wrapText="1"/>
      <protection/>
    </xf>
    <xf numFmtId="166" fontId="57" fillId="0" borderId="59" xfId="108" applyNumberFormat="1" applyFont="1" applyFill="1" applyBorder="1" applyAlignment="1">
      <alignment horizontal="right" vertical="center"/>
      <protection/>
    </xf>
    <xf numFmtId="3" fontId="1" fillId="0" borderId="24" xfId="102" applyNumberFormat="1" applyFont="1" applyFill="1" applyBorder="1">
      <alignment/>
      <protection/>
    </xf>
    <xf numFmtId="3" fontId="78" fillId="0" borderId="25" xfId="102" applyNumberFormat="1" applyFont="1" applyFill="1" applyBorder="1">
      <alignment/>
      <protection/>
    </xf>
    <xf numFmtId="10" fontId="29" fillId="0" borderId="28" xfId="107" applyNumberFormat="1" applyFont="1" applyFill="1" applyBorder="1" applyAlignment="1">
      <alignment vertical="top"/>
      <protection/>
    </xf>
    <xf numFmtId="10" fontId="29" fillId="0" borderId="24" xfId="107" applyNumberFormat="1" applyFont="1" applyFill="1" applyBorder="1" applyAlignment="1">
      <alignment vertical="top"/>
      <protection/>
    </xf>
    <xf numFmtId="10" fontId="29" fillId="0" borderId="25" xfId="107" applyNumberFormat="1" applyFont="1" applyFill="1" applyBorder="1">
      <alignment/>
      <protection/>
    </xf>
    <xf numFmtId="10" fontId="25" fillId="0" borderId="23" xfId="107" applyNumberFormat="1" applyFont="1" applyBorder="1" applyAlignment="1">
      <alignment vertical="center"/>
      <protection/>
    </xf>
    <xf numFmtId="3" fontId="22" fillId="0" borderId="99" xfId="107" applyNumberFormat="1" applyFont="1" applyBorder="1" applyAlignment="1">
      <alignment horizontal="center" vertical="center" wrapText="1"/>
      <protection/>
    </xf>
    <xf numFmtId="3" fontId="29" fillId="0" borderId="100" xfId="107" applyNumberFormat="1" applyFont="1" applyFill="1" applyBorder="1" applyAlignment="1">
      <alignment vertical="top"/>
      <protection/>
    </xf>
    <xf numFmtId="0" fontId="11" fillId="0" borderId="61" xfId="104" applyBorder="1">
      <alignment/>
      <protection/>
    </xf>
    <xf numFmtId="3" fontId="29" fillId="0" borderId="88" xfId="107" applyNumberFormat="1" applyFont="1" applyFill="1" applyBorder="1" applyAlignment="1">
      <alignment vertical="top"/>
      <protection/>
    </xf>
    <xf numFmtId="10" fontId="29" fillId="0" borderId="88" xfId="107" applyNumberFormat="1" applyFont="1" applyFill="1" applyBorder="1" applyAlignment="1">
      <alignment vertical="top"/>
      <protection/>
    </xf>
    <xf numFmtId="3" fontId="29" fillId="0" borderId="88" xfId="107" applyNumberFormat="1" applyFont="1" applyFill="1" applyBorder="1">
      <alignment/>
      <protection/>
    </xf>
    <xf numFmtId="3" fontId="29" fillId="0" borderId="97" xfId="107" applyNumberFormat="1" applyFont="1" applyFill="1" applyBorder="1">
      <alignment/>
      <protection/>
    </xf>
    <xf numFmtId="3" fontId="29" fillId="0" borderId="101" xfId="107" applyNumberFormat="1" applyFont="1" applyFill="1" applyBorder="1">
      <alignment/>
      <protection/>
    </xf>
    <xf numFmtId="3" fontId="25" fillId="0" borderId="87" xfId="107" applyNumberFormat="1" applyFont="1" applyBorder="1" applyAlignment="1">
      <alignment vertical="center"/>
      <protection/>
    </xf>
    <xf numFmtId="10" fontId="25" fillId="0" borderId="87" xfId="107" applyNumberFormat="1" applyFont="1" applyBorder="1" applyAlignment="1">
      <alignment vertical="center"/>
      <protection/>
    </xf>
    <xf numFmtId="3" fontId="17" fillId="0" borderId="0" xfId="104" applyNumberFormat="1" applyFont="1" applyAlignment="1">
      <alignment horizontal="right" vertical="center"/>
      <protection/>
    </xf>
    <xf numFmtId="3" fontId="31" fillId="0" borderId="0" xfId="0" applyNumberFormat="1" applyFont="1" applyBorder="1" applyAlignment="1">
      <alignment horizontal="right" vertical="center"/>
    </xf>
    <xf numFmtId="3" fontId="11" fillId="0" borderId="38" xfId="104" applyNumberFormat="1" applyFont="1" applyFill="1" applyBorder="1" applyAlignment="1">
      <alignment vertical="center"/>
      <protection/>
    </xf>
    <xf numFmtId="3" fontId="16" fillId="49" borderId="22" xfId="104" applyNumberFormat="1" applyFont="1" applyFill="1" applyBorder="1" applyAlignment="1">
      <alignment horizontal="center" vertical="center"/>
      <protection/>
    </xf>
    <xf numFmtId="3" fontId="16" fillId="49" borderId="50" xfId="104" applyNumberFormat="1" applyFont="1" applyFill="1" applyBorder="1" applyAlignment="1">
      <alignment horizontal="center" vertical="center"/>
      <protection/>
    </xf>
    <xf numFmtId="0" fontId="14" fillId="0" borderId="24" xfId="0" applyFont="1" applyFill="1" applyBorder="1" applyAlignment="1">
      <alignment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vertical="center"/>
    </xf>
    <xf numFmtId="3" fontId="12" fillId="0" borderId="23" xfId="104" applyNumberFormat="1" applyFont="1" applyBorder="1" applyAlignment="1">
      <alignment horizontal="right" vertical="center"/>
      <protection/>
    </xf>
    <xf numFmtId="3" fontId="15" fillId="0" borderId="44" xfId="104" applyNumberFormat="1" applyFont="1" applyFill="1" applyBorder="1" applyAlignment="1">
      <alignment horizontal="right" vertical="center"/>
      <protection/>
    </xf>
    <xf numFmtId="3" fontId="15" fillId="0" borderId="39" xfId="104" applyNumberFormat="1" applyFont="1" applyFill="1" applyBorder="1" applyAlignment="1">
      <alignment horizontal="right" vertical="center"/>
      <protection/>
    </xf>
    <xf numFmtId="3" fontId="15" fillId="0" borderId="38" xfId="104" applyNumberFormat="1" applyFont="1" applyFill="1" applyBorder="1" applyAlignment="1">
      <alignment horizontal="right" vertical="center"/>
      <protection/>
    </xf>
    <xf numFmtId="3" fontId="15" fillId="0" borderId="34" xfId="104" applyNumberFormat="1" applyFont="1" applyFill="1" applyBorder="1" applyAlignment="1">
      <alignment horizontal="right" vertical="center"/>
      <protection/>
    </xf>
    <xf numFmtId="3" fontId="15" fillId="0" borderId="21" xfId="104" applyNumberFormat="1" applyFont="1" applyBorder="1" applyAlignment="1">
      <alignment horizontal="right" vertical="center"/>
      <protection/>
    </xf>
    <xf numFmtId="3" fontId="15" fillId="0" borderId="36" xfId="104" applyNumberFormat="1" applyFont="1" applyBorder="1" applyAlignment="1">
      <alignment horizontal="right" vertical="center"/>
      <protection/>
    </xf>
    <xf numFmtId="0" fontId="1" fillId="0" borderId="0" xfId="103" applyFill="1">
      <alignment/>
      <protection/>
    </xf>
    <xf numFmtId="0" fontId="1" fillId="0" borderId="0" xfId="103" applyFill="1" applyAlignment="1">
      <alignment wrapText="1"/>
      <protection/>
    </xf>
    <xf numFmtId="0" fontId="82" fillId="0" borderId="0" xfId="103" applyFont="1" applyFill="1" applyBorder="1" applyAlignment="1" applyProtection="1">
      <alignment horizontal="center" vertical="center"/>
      <protection/>
    </xf>
    <xf numFmtId="0" fontId="83" fillId="0" borderId="0" xfId="103" applyFont="1" applyFill="1" applyBorder="1" applyAlignment="1" applyProtection="1">
      <alignment horizontal="right"/>
      <protection/>
    </xf>
    <xf numFmtId="0" fontId="62" fillId="0" borderId="20" xfId="103" applyFont="1" applyFill="1" applyBorder="1" applyAlignment="1" applyProtection="1">
      <alignment horizontal="center" vertical="center" wrapText="1"/>
      <protection/>
    </xf>
    <xf numFmtId="0" fontId="62" fillId="0" borderId="23" xfId="103" applyFont="1" applyFill="1" applyBorder="1" applyAlignment="1" applyProtection="1">
      <alignment horizontal="center" vertical="center" wrapText="1"/>
      <protection/>
    </xf>
    <xf numFmtId="0" fontId="1" fillId="0" borderId="0" xfId="103" applyFill="1" applyAlignment="1">
      <alignment/>
      <protection/>
    </xf>
    <xf numFmtId="0" fontId="78" fillId="0" borderId="21" xfId="103" applyFont="1" applyBorder="1">
      <alignment/>
      <protection/>
    </xf>
    <xf numFmtId="3" fontId="78" fillId="0" borderId="32" xfId="103" applyNumberFormat="1" applyFont="1" applyBorder="1" applyAlignment="1">
      <alignment horizontal="right"/>
      <protection/>
    </xf>
    <xf numFmtId="0" fontId="70" fillId="0" borderId="0" xfId="103" applyFont="1" applyFill="1" applyAlignment="1">
      <alignment vertical="center"/>
      <protection/>
    </xf>
    <xf numFmtId="3" fontId="70" fillId="0" borderId="0" xfId="103" applyNumberFormat="1" applyFont="1" applyFill="1" applyAlignment="1">
      <alignment vertical="center"/>
      <protection/>
    </xf>
    <xf numFmtId="0" fontId="1" fillId="0" borderId="21" xfId="103" applyBorder="1">
      <alignment/>
      <protection/>
    </xf>
    <xf numFmtId="3" fontId="1" fillId="0" borderId="24" xfId="103" applyNumberFormat="1" applyFont="1" applyBorder="1" applyAlignment="1">
      <alignment horizontal="right"/>
      <protection/>
    </xf>
    <xf numFmtId="0" fontId="1" fillId="0" borderId="21" xfId="103" applyFont="1" applyBorder="1">
      <alignment/>
      <protection/>
    </xf>
    <xf numFmtId="3" fontId="78" fillId="0" borderId="24" xfId="103" applyNumberFormat="1" applyFont="1" applyBorder="1" applyAlignment="1">
      <alignment horizontal="right"/>
      <protection/>
    </xf>
    <xf numFmtId="0" fontId="78" fillId="0" borderId="35" xfId="103" applyFont="1" applyBorder="1">
      <alignment/>
      <protection/>
    </xf>
    <xf numFmtId="3" fontId="78" fillId="0" borderId="43" xfId="103" applyNumberFormat="1" applyFont="1" applyBorder="1" applyAlignment="1">
      <alignment horizontal="right"/>
      <protection/>
    </xf>
    <xf numFmtId="0" fontId="78" fillId="0" borderId="48" xfId="103" applyFont="1" applyBorder="1">
      <alignment/>
      <protection/>
    </xf>
    <xf numFmtId="0" fontId="78" fillId="0" borderId="20" xfId="103" applyFont="1" applyBorder="1" applyAlignment="1">
      <alignment vertical="center"/>
      <protection/>
    </xf>
    <xf numFmtId="3" fontId="78" fillId="0" borderId="23" xfId="103" applyNumberFormat="1" applyFont="1" applyBorder="1" applyAlignment="1">
      <alignment horizontal="right" vertical="center"/>
      <protection/>
    </xf>
    <xf numFmtId="0" fontId="1" fillId="0" borderId="0" xfId="103" applyFill="1" applyAlignment="1">
      <alignment vertical="center"/>
      <protection/>
    </xf>
    <xf numFmtId="0" fontId="78" fillId="0" borderId="61" xfId="103" applyFont="1" applyFill="1" applyBorder="1">
      <alignment/>
      <protection/>
    </xf>
    <xf numFmtId="3" fontId="78" fillId="0" borderId="32" xfId="103" applyNumberFormat="1" applyFont="1" applyFill="1" applyBorder="1">
      <alignment/>
      <protection/>
    </xf>
    <xf numFmtId="0" fontId="78" fillId="0" borderId="21" xfId="103" applyFont="1" applyFill="1" applyBorder="1">
      <alignment/>
      <protection/>
    </xf>
    <xf numFmtId="3" fontId="78" fillId="0" borderId="24" xfId="103" applyNumberFormat="1" applyFont="1" applyFill="1" applyBorder="1">
      <alignment/>
      <protection/>
    </xf>
    <xf numFmtId="0" fontId="78" fillId="0" borderId="0" xfId="103" applyFont="1" applyFill="1">
      <alignment/>
      <protection/>
    </xf>
    <xf numFmtId="0" fontId="1" fillId="0" borderId="35" xfId="103" applyFont="1" applyFill="1" applyBorder="1">
      <alignment/>
      <protection/>
    </xf>
    <xf numFmtId="3" fontId="1" fillId="0" borderId="24" xfId="103" applyNumberFormat="1" applyFont="1" applyFill="1" applyBorder="1">
      <alignment/>
      <protection/>
    </xf>
    <xf numFmtId="0" fontId="78" fillId="0" borderId="71" xfId="103" applyFont="1" applyFill="1" applyBorder="1">
      <alignment/>
      <protection/>
    </xf>
    <xf numFmtId="3" fontId="78" fillId="0" borderId="25" xfId="103" applyNumberFormat="1" applyFont="1" applyFill="1" applyBorder="1">
      <alignment/>
      <protection/>
    </xf>
    <xf numFmtId="0" fontId="78" fillId="0" borderId="20" xfId="103" applyFont="1" applyFill="1" applyBorder="1" applyAlignment="1">
      <alignment vertical="center"/>
      <protection/>
    </xf>
    <xf numFmtId="3" fontId="78" fillId="0" borderId="23" xfId="103" applyNumberFormat="1" applyFont="1" applyFill="1" applyBorder="1" applyAlignment="1">
      <alignment vertical="center"/>
      <protection/>
    </xf>
    <xf numFmtId="0" fontId="78" fillId="0" borderId="0" xfId="103" applyFont="1" applyFill="1" applyAlignment="1">
      <alignment vertical="center"/>
      <protection/>
    </xf>
    <xf numFmtId="0" fontId="78" fillId="0" borderId="20" xfId="103" applyFont="1" applyFill="1" applyBorder="1">
      <alignment/>
      <protection/>
    </xf>
    <xf numFmtId="3" fontId="78" fillId="0" borderId="23" xfId="103" applyNumberFormat="1" applyFont="1" applyFill="1" applyBorder="1">
      <alignment/>
      <protection/>
    </xf>
    <xf numFmtId="3" fontId="78" fillId="0" borderId="43" xfId="103" applyNumberFormat="1" applyFont="1" applyBorder="1">
      <alignment/>
      <protection/>
    </xf>
    <xf numFmtId="0" fontId="84" fillId="0" borderId="71" xfId="103" applyFont="1" applyBorder="1" applyAlignment="1">
      <alignment vertical="center"/>
      <protection/>
    </xf>
    <xf numFmtId="3" fontId="84" fillId="0" borderId="25" xfId="103" applyNumberFormat="1" applyFont="1" applyBorder="1" applyAlignment="1">
      <alignment vertical="center"/>
      <protection/>
    </xf>
    <xf numFmtId="0" fontId="1" fillId="0" borderId="0" xfId="103" applyFill="1" applyAlignment="1" applyProtection="1">
      <alignment vertical="center"/>
      <protection/>
    </xf>
    <xf numFmtId="0" fontId="1" fillId="0" borderId="0" xfId="103" applyFont="1" applyFill="1">
      <alignment/>
      <protection/>
    </xf>
    <xf numFmtId="3" fontId="1" fillId="0" borderId="0" xfId="103" applyNumberFormat="1" applyFill="1">
      <alignment/>
      <protection/>
    </xf>
    <xf numFmtId="0" fontId="1" fillId="0" borderId="35" xfId="102" applyFont="1" applyFill="1" applyBorder="1">
      <alignment/>
      <protection/>
    </xf>
    <xf numFmtId="0" fontId="1" fillId="0" borderId="71" xfId="102" applyFont="1" applyFill="1" applyBorder="1">
      <alignment/>
      <protection/>
    </xf>
    <xf numFmtId="3" fontId="1" fillId="0" borderId="25" xfId="102" applyNumberFormat="1" applyFont="1" applyFill="1" applyBorder="1">
      <alignment/>
      <protection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2" fontId="46" fillId="0" borderId="36" xfId="106" applyNumberFormat="1" applyFont="1" applyFill="1" applyBorder="1" applyAlignment="1">
      <alignment horizontal="center" vertical="center" wrapText="1"/>
      <protection/>
    </xf>
    <xf numFmtId="2" fontId="44" fillId="0" borderId="56" xfId="106" applyNumberFormat="1" applyFont="1" applyBorder="1" applyAlignment="1">
      <alignment horizontal="center" vertical="center"/>
      <protection/>
    </xf>
    <xf numFmtId="3" fontId="16" fillId="49" borderId="58" xfId="104" applyNumberFormat="1" applyFont="1" applyFill="1" applyBorder="1" applyAlignment="1">
      <alignment horizontal="center" vertical="center"/>
      <protection/>
    </xf>
    <xf numFmtId="10" fontId="15" fillId="0" borderId="46" xfId="104" applyNumberFormat="1" applyFont="1" applyFill="1" applyBorder="1" applyAlignment="1">
      <alignment vertical="center"/>
      <protection/>
    </xf>
    <xf numFmtId="10" fontId="12" fillId="0" borderId="50" xfId="104" applyNumberFormat="1" applyFont="1" applyFill="1" applyBorder="1" applyAlignment="1">
      <alignment horizontal="right" vertical="center"/>
      <protection/>
    </xf>
    <xf numFmtId="10" fontId="15" fillId="0" borderId="79" xfId="104" applyNumberFormat="1" applyFont="1" applyFill="1" applyBorder="1" applyAlignment="1">
      <alignment vertical="center"/>
      <protection/>
    </xf>
    <xf numFmtId="3" fontId="16" fillId="49" borderId="57" xfId="104" applyNumberFormat="1" applyFont="1" applyFill="1" applyBorder="1" applyAlignment="1">
      <alignment horizontal="center" vertical="center"/>
      <protection/>
    </xf>
    <xf numFmtId="3" fontId="16" fillId="49" borderId="52" xfId="104" applyNumberFormat="1" applyFont="1" applyFill="1" applyBorder="1" applyAlignment="1">
      <alignment horizontal="center" vertical="center" wrapText="1"/>
      <protection/>
    </xf>
    <xf numFmtId="3" fontId="16" fillId="49" borderId="62" xfId="104" applyNumberFormat="1" applyFont="1" applyFill="1" applyBorder="1" applyAlignment="1">
      <alignment horizontal="center" vertical="center" wrapText="1"/>
      <protection/>
    </xf>
    <xf numFmtId="3" fontId="12" fillId="0" borderId="30" xfId="104" applyNumberFormat="1" applyFont="1" applyFill="1" applyBorder="1" applyAlignment="1">
      <alignment horizontal="right" vertical="center"/>
      <protection/>
    </xf>
    <xf numFmtId="3" fontId="15" fillId="0" borderId="28" xfId="104" applyNumberFormat="1" applyFont="1" applyFill="1" applyBorder="1" applyAlignment="1">
      <alignment horizontal="right" vertical="center"/>
      <protection/>
    </xf>
    <xf numFmtId="3" fontId="15" fillId="0" borderId="32" xfId="104" applyNumberFormat="1" applyFont="1" applyFill="1" applyBorder="1" applyAlignment="1">
      <alignment horizontal="right" vertical="center"/>
      <protection/>
    </xf>
    <xf numFmtId="3" fontId="15" fillId="0" borderId="24" xfId="104" applyNumberFormat="1" applyFont="1" applyBorder="1" applyAlignment="1">
      <alignment horizontal="right" vertical="center"/>
      <protection/>
    </xf>
    <xf numFmtId="3" fontId="12" fillId="0" borderId="30" xfId="104" applyNumberFormat="1" applyFont="1" applyBorder="1" applyAlignment="1">
      <alignment horizontal="right" vertical="center"/>
      <protection/>
    </xf>
    <xf numFmtId="3" fontId="16" fillId="49" borderId="52" xfId="104" applyNumberFormat="1" applyFont="1" applyFill="1" applyBorder="1" applyAlignment="1">
      <alignment horizontal="center" vertical="center"/>
      <protection/>
    </xf>
    <xf numFmtId="10" fontId="15" fillId="0" borderId="24" xfId="104" applyNumberFormat="1" applyFont="1" applyFill="1" applyBorder="1" applyAlignment="1">
      <alignment vertical="center"/>
      <protection/>
    </xf>
    <xf numFmtId="3" fontId="15" fillId="0" borderId="24" xfId="104" applyNumberFormat="1" applyFont="1" applyBorder="1" applyAlignment="1">
      <alignment vertical="center"/>
      <protection/>
    </xf>
    <xf numFmtId="3" fontId="15" fillId="0" borderId="24" xfId="104" applyNumberFormat="1" applyFont="1" applyFill="1" applyBorder="1" applyAlignment="1">
      <alignment vertical="center"/>
      <protection/>
    </xf>
    <xf numFmtId="3" fontId="15" fillId="0" borderId="24" xfId="0" applyNumberFormat="1" applyFont="1" applyFill="1" applyBorder="1" applyAlignment="1">
      <alignment vertical="center"/>
    </xf>
    <xf numFmtId="3" fontId="16" fillId="49" borderId="30" xfId="104" applyNumberFormat="1" applyFont="1" applyFill="1" applyBorder="1" applyAlignment="1">
      <alignment horizontal="center" vertical="center" wrapText="1"/>
      <protection/>
    </xf>
    <xf numFmtId="0" fontId="14" fillId="0" borderId="32" xfId="0" applyFont="1" applyFill="1" applyBorder="1" applyAlignment="1">
      <alignment vertical="center" wrapText="1"/>
    </xf>
    <xf numFmtId="0" fontId="14" fillId="0" borderId="69" xfId="0" applyFont="1" applyFill="1" applyBorder="1" applyAlignment="1">
      <alignment horizontal="center" vertical="center"/>
    </xf>
    <xf numFmtId="3" fontId="15" fillId="0" borderId="38" xfId="104" applyNumberFormat="1" applyFont="1" applyFill="1" applyBorder="1" applyAlignment="1">
      <alignment vertical="center"/>
      <protection/>
    </xf>
    <xf numFmtId="3" fontId="15" fillId="0" borderId="32" xfId="104" applyNumberFormat="1" applyFont="1" applyFill="1" applyBorder="1" applyAlignment="1">
      <alignment vertical="center"/>
      <protection/>
    </xf>
    <xf numFmtId="3" fontId="15" fillId="0" borderId="34" xfId="104" applyNumberFormat="1" applyFont="1" applyFill="1" applyBorder="1" applyAlignment="1">
      <alignment vertical="center"/>
      <protection/>
    </xf>
    <xf numFmtId="10" fontId="15" fillId="0" borderId="47" xfId="104" applyNumberFormat="1" applyFont="1" applyFill="1" applyBorder="1" applyAlignment="1">
      <alignment vertical="center"/>
      <protection/>
    </xf>
    <xf numFmtId="10" fontId="15" fillId="0" borderId="85" xfId="104" applyNumberFormat="1" applyFont="1" applyFill="1" applyBorder="1" applyAlignment="1">
      <alignment vertical="center"/>
      <protection/>
    </xf>
    <xf numFmtId="3" fontId="15" fillId="0" borderId="38" xfId="0" applyNumberFormat="1" applyFont="1" applyFill="1" applyBorder="1" applyAlignment="1">
      <alignment horizontal="right" vertical="center"/>
    </xf>
    <xf numFmtId="3" fontId="16" fillId="49" borderId="23" xfId="104" applyNumberFormat="1" applyFont="1" applyFill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 horizontal="center" vertical="center" wrapText="1"/>
    </xf>
    <xf numFmtId="3" fontId="3" fillId="49" borderId="29" xfId="0" applyNumberFormat="1" applyFont="1" applyFill="1" applyBorder="1" applyAlignment="1">
      <alignment horizontal="right" vertical="center" wrapText="1"/>
    </xf>
    <xf numFmtId="3" fontId="3" fillId="49" borderId="30" xfId="0" applyNumberFormat="1" applyFont="1" applyFill="1" applyBorder="1" applyAlignment="1">
      <alignment horizontal="right" vertical="center" wrapText="1"/>
    </xf>
    <xf numFmtId="3" fontId="7" fillId="49" borderId="39" xfId="0" applyNumberFormat="1" applyFont="1" applyFill="1" applyBorder="1" applyAlignment="1">
      <alignment horizontal="right" vertical="center" wrapText="1"/>
    </xf>
    <xf numFmtId="3" fontId="7" fillId="49" borderId="36" xfId="0" applyNumberFormat="1" applyFont="1" applyFill="1" applyBorder="1" applyAlignment="1">
      <alignment horizontal="right" vertical="center" wrapText="1"/>
    </xf>
    <xf numFmtId="3" fontId="7" fillId="49" borderId="34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7" fillId="0" borderId="64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vertical="center"/>
    </xf>
    <xf numFmtId="3" fontId="7" fillId="0" borderId="36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Border="1" applyAlignment="1">
      <alignment vertical="center"/>
    </xf>
    <xf numFmtId="10" fontId="29" fillId="0" borderId="24" xfId="107" applyNumberFormat="1" applyFont="1" applyFill="1" applyBorder="1">
      <alignment/>
      <protection/>
    </xf>
    <xf numFmtId="3" fontId="7" fillId="0" borderId="37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78" fillId="0" borderId="27" xfId="103" applyFont="1" applyFill="1" applyBorder="1">
      <alignment/>
      <protection/>
    </xf>
    <xf numFmtId="0" fontId="14" fillId="0" borderId="28" xfId="0" applyFont="1" applyFill="1" applyBorder="1" applyAlignment="1">
      <alignment vertical="center" wrapText="1"/>
    </xf>
    <xf numFmtId="0" fontId="78" fillId="0" borderId="48" xfId="103" applyFont="1" applyBorder="1" applyAlignment="1">
      <alignment wrapText="1"/>
      <protection/>
    </xf>
    <xf numFmtId="0" fontId="78" fillId="0" borderId="71" xfId="103" applyFont="1" applyBorder="1">
      <alignment/>
      <protection/>
    </xf>
    <xf numFmtId="3" fontId="78" fillId="0" borderId="25" xfId="103" applyNumberFormat="1" applyFont="1" applyBorder="1" applyAlignment="1">
      <alignment horizontal="right"/>
      <protection/>
    </xf>
    <xf numFmtId="0" fontId="0" fillId="0" borderId="0" xfId="95" applyAlignment="1">
      <alignment wrapText="1"/>
      <protection/>
    </xf>
    <xf numFmtId="3" fontId="0" fillId="0" borderId="0" xfId="95" applyNumberFormat="1">
      <alignment/>
      <protection/>
    </xf>
    <xf numFmtId="0" fontId="9" fillId="0" borderId="0" xfId="95" applyFont="1" applyAlignment="1">
      <alignment horizontal="right"/>
      <protection/>
    </xf>
    <xf numFmtId="0" fontId="0" fillId="0" borderId="0" xfId="95">
      <alignment/>
      <protection/>
    </xf>
    <xf numFmtId="0" fontId="49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22" xfId="95" applyFont="1" applyBorder="1" applyAlignment="1">
      <alignment horizontal="center" vertical="center" wrapText="1"/>
      <protection/>
    </xf>
    <xf numFmtId="0" fontId="6" fillId="0" borderId="0" xfId="95" applyFont="1" applyAlignment="1">
      <alignment horizontal="center"/>
      <protection/>
    </xf>
    <xf numFmtId="0" fontId="0" fillId="0" borderId="0" xfId="95" applyFont="1" applyAlignment="1">
      <alignment wrapText="1"/>
      <protection/>
    </xf>
    <xf numFmtId="0" fontId="0" fillId="0" borderId="24" xfId="95" applyBorder="1" applyAlignment="1">
      <alignment wrapText="1"/>
      <protection/>
    </xf>
    <xf numFmtId="3" fontId="6" fillId="0" borderId="24" xfId="95" applyNumberFormat="1" applyFont="1" applyBorder="1" applyAlignment="1">
      <alignment wrapText="1"/>
      <protection/>
    </xf>
    <xf numFmtId="3" fontId="6" fillId="0" borderId="24" xfId="95" applyNumberFormat="1" applyFont="1" applyBorder="1">
      <alignment/>
      <protection/>
    </xf>
    <xf numFmtId="0" fontId="0" fillId="0" borderId="24" xfId="95" applyBorder="1">
      <alignment/>
      <protection/>
    </xf>
    <xf numFmtId="0" fontId="0" fillId="0" borderId="32" xfId="95" applyFont="1" applyBorder="1" applyAlignment="1">
      <alignment wrapText="1"/>
      <protection/>
    </xf>
    <xf numFmtId="3" fontId="0" fillId="0" borderId="32" xfId="95" applyNumberFormat="1" applyBorder="1">
      <alignment/>
      <protection/>
    </xf>
    <xf numFmtId="0" fontId="0" fillId="0" borderId="32" xfId="95" applyFont="1" applyBorder="1" applyAlignment="1">
      <alignment/>
      <protection/>
    </xf>
    <xf numFmtId="0" fontId="0" fillId="0" borderId="0" xfId="95" applyFont="1">
      <alignment/>
      <protection/>
    </xf>
    <xf numFmtId="0" fontId="0" fillId="0" borderId="43" xfId="95" applyFont="1" applyBorder="1" applyAlignment="1">
      <alignment vertical="center" wrapText="1"/>
      <protection/>
    </xf>
    <xf numFmtId="3" fontId="0" fillId="0" borderId="43" xfId="95" applyNumberFormat="1" applyBorder="1">
      <alignment/>
      <protection/>
    </xf>
    <xf numFmtId="0" fontId="0" fillId="0" borderId="43" xfId="95" applyFont="1" applyBorder="1">
      <alignment/>
      <protection/>
    </xf>
    <xf numFmtId="0" fontId="0" fillId="0" borderId="43" xfId="95" applyBorder="1">
      <alignment/>
      <protection/>
    </xf>
    <xf numFmtId="0" fontId="0" fillId="0" borderId="25" xfId="95" applyBorder="1" applyAlignment="1">
      <alignment wrapText="1"/>
      <protection/>
    </xf>
    <xf numFmtId="3" fontId="0" fillId="0" borderId="25" xfId="95" applyNumberFormat="1" applyBorder="1" applyAlignment="1">
      <alignment/>
      <protection/>
    </xf>
    <xf numFmtId="0" fontId="0" fillId="0" borderId="25" xfId="95" applyBorder="1" applyAlignment="1">
      <alignment/>
      <protection/>
    </xf>
    <xf numFmtId="0" fontId="0" fillId="0" borderId="0" xfId="95" applyFont="1" applyBorder="1" applyAlignment="1">
      <alignment horizontal="left" vertical="center" wrapText="1"/>
      <protection/>
    </xf>
    <xf numFmtId="0" fontId="0" fillId="0" borderId="0" xfId="95" applyBorder="1" applyAlignment="1">
      <alignment wrapText="1"/>
      <protection/>
    </xf>
    <xf numFmtId="3" fontId="0" fillId="0" borderId="0" xfId="95" applyNumberFormat="1" applyBorder="1" applyAlignment="1">
      <alignment/>
      <protection/>
    </xf>
    <xf numFmtId="0" fontId="0" fillId="0" borderId="0" xfId="95" applyBorder="1" applyAlignment="1">
      <alignment/>
      <protection/>
    </xf>
    <xf numFmtId="3" fontId="0" fillId="0" borderId="0" xfId="95" applyNumberFormat="1" applyBorder="1">
      <alignment/>
      <protection/>
    </xf>
    <xf numFmtId="0" fontId="6" fillId="0" borderId="27" xfId="95" applyFont="1" applyBorder="1" applyAlignment="1">
      <alignment horizontal="center" vertical="center"/>
      <protection/>
    </xf>
    <xf numFmtId="0" fontId="0" fillId="0" borderId="28" xfId="95" applyFont="1" applyBorder="1" applyAlignment="1">
      <alignment horizontal="left" vertical="center" wrapText="1"/>
      <protection/>
    </xf>
    <xf numFmtId="3" fontId="0" fillId="0" borderId="28" xfId="95" applyNumberFormat="1" applyBorder="1" applyAlignment="1">
      <alignment horizontal="right" vertical="center"/>
      <protection/>
    </xf>
    <xf numFmtId="0" fontId="0" fillId="0" borderId="28" xfId="95" applyFont="1" applyBorder="1" applyAlignment="1">
      <alignment horizontal="left" vertical="center"/>
      <protection/>
    </xf>
    <xf numFmtId="3" fontId="0" fillId="0" borderId="39" xfId="95" applyNumberFormat="1" applyBorder="1" applyAlignment="1">
      <alignment horizontal="right" vertical="center"/>
      <protection/>
    </xf>
    <xf numFmtId="3" fontId="0" fillId="0" borderId="43" xfId="95" applyNumberFormat="1" applyBorder="1" applyAlignment="1">
      <alignment horizontal="right" vertical="center"/>
      <protection/>
    </xf>
    <xf numFmtId="3" fontId="0" fillId="0" borderId="32" xfId="95" applyNumberFormat="1" applyBorder="1" applyAlignment="1">
      <alignment horizontal="right" vertical="center"/>
      <protection/>
    </xf>
    <xf numFmtId="0" fontId="0" fillId="0" borderId="25" xfId="95" applyBorder="1" applyAlignment="1">
      <alignment vertical="center" wrapText="1"/>
      <protection/>
    </xf>
    <xf numFmtId="0" fontId="0" fillId="0" borderId="0" xfId="95" applyBorder="1" applyAlignment="1">
      <alignment vertical="center" wrapText="1"/>
      <protection/>
    </xf>
    <xf numFmtId="0" fontId="6" fillId="0" borderId="27" xfId="95" applyFont="1" applyBorder="1" applyAlignment="1">
      <alignment horizontal="center" vertical="center" wrapText="1"/>
      <protection/>
    </xf>
    <xf numFmtId="0" fontId="0" fillId="0" borderId="28" xfId="95" applyFont="1" applyBorder="1" applyAlignment="1">
      <alignment vertical="center" wrapText="1"/>
      <protection/>
    </xf>
    <xf numFmtId="3" fontId="0" fillId="0" borderId="28" xfId="95" applyNumberFormat="1" applyFont="1" applyBorder="1" applyAlignment="1">
      <alignment vertical="center" wrapText="1"/>
      <protection/>
    </xf>
    <xf numFmtId="0" fontId="0" fillId="0" borderId="28" xfId="95" applyFont="1" applyBorder="1" applyAlignment="1">
      <alignment vertical="center"/>
      <protection/>
    </xf>
    <xf numFmtId="3" fontId="0" fillId="0" borderId="39" xfId="95" applyNumberFormat="1" applyFont="1" applyBorder="1" applyAlignment="1">
      <alignment vertical="center"/>
      <protection/>
    </xf>
    <xf numFmtId="0" fontId="0" fillId="0" borderId="54" xfId="95" applyFont="1" applyBorder="1" applyAlignment="1">
      <alignment vertical="center" wrapText="1"/>
      <protection/>
    </xf>
    <xf numFmtId="3" fontId="0" fillId="0" borderId="54" xfId="95" applyNumberFormat="1" applyFont="1" applyBorder="1" applyAlignment="1">
      <alignment vertical="center" wrapText="1"/>
      <protection/>
    </xf>
    <xf numFmtId="0" fontId="0" fillId="0" borderId="54" xfId="95" applyFont="1" applyBorder="1" applyAlignment="1">
      <alignment vertical="center"/>
      <protection/>
    </xf>
    <xf numFmtId="3" fontId="0" fillId="0" borderId="65" xfId="95" applyNumberFormat="1" applyFont="1" applyBorder="1" applyAlignment="1">
      <alignment vertical="center"/>
      <protection/>
    </xf>
    <xf numFmtId="0" fontId="0" fillId="0" borderId="64" xfId="95" applyBorder="1">
      <alignment/>
      <protection/>
    </xf>
    <xf numFmtId="3" fontId="0" fillId="0" borderId="26" xfId="95" applyNumberFormat="1" applyBorder="1">
      <alignment/>
      <protection/>
    </xf>
    <xf numFmtId="3" fontId="0" fillId="0" borderId="0" xfId="95" applyNumberFormat="1" applyBorder="1" applyAlignment="1">
      <alignment horizontal="right" vertical="center"/>
      <protection/>
    </xf>
    <xf numFmtId="0" fontId="0" fillId="0" borderId="0" xfId="95" applyBorder="1" applyAlignment="1">
      <alignment horizontal="center"/>
      <protection/>
    </xf>
    <xf numFmtId="3" fontId="16" fillId="49" borderId="50" xfId="104" applyNumberFormat="1" applyFont="1" applyFill="1" applyBorder="1" applyAlignment="1">
      <alignment horizontal="center" vertical="center" wrapText="1"/>
      <protection/>
    </xf>
    <xf numFmtId="3" fontId="15" fillId="0" borderId="47" xfId="104" applyNumberFormat="1" applyFont="1" applyFill="1" applyBorder="1" applyAlignment="1">
      <alignment vertical="center"/>
      <protection/>
    </xf>
    <xf numFmtId="3" fontId="15" fillId="0" borderId="46" xfId="0" applyNumberFormat="1" applyFont="1" applyFill="1" applyBorder="1" applyAlignment="1">
      <alignment horizontal="right" vertical="center"/>
    </xf>
    <xf numFmtId="3" fontId="15" fillId="0" borderId="85" xfId="104" applyNumberFormat="1" applyFont="1" applyFill="1" applyBorder="1" applyAlignment="1">
      <alignment vertical="center"/>
      <protection/>
    </xf>
    <xf numFmtId="3" fontId="15" fillId="0" borderId="79" xfId="0" applyNumberFormat="1" applyFont="1" applyFill="1" applyBorder="1" applyAlignment="1">
      <alignment horizontal="right" vertical="center"/>
    </xf>
    <xf numFmtId="3" fontId="15" fillId="0" borderId="79" xfId="104" applyNumberFormat="1" applyFont="1" applyFill="1" applyBorder="1" applyAlignment="1">
      <alignment horizontal="right" vertical="center"/>
      <protection/>
    </xf>
    <xf numFmtId="3" fontId="15" fillId="0" borderId="69" xfId="0" applyNumberFormat="1" applyFont="1" applyFill="1" applyBorder="1" applyAlignment="1">
      <alignment horizontal="right" vertical="center"/>
    </xf>
    <xf numFmtId="3" fontId="15" fillId="0" borderId="70" xfId="0" applyNumberFormat="1" applyFont="1" applyFill="1" applyBorder="1" applyAlignment="1">
      <alignment horizontal="right" vertical="center"/>
    </xf>
    <xf numFmtId="3" fontId="15" fillId="0" borderId="70" xfId="104" applyNumberFormat="1" applyFont="1" applyFill="1" applyBorder="1" applyAlignment="1">
      <alignment horizontal="right" vertical="center"/>
      <protection/>
    </xf>
    <xf numFmtId="3" fontId="128" fillId="0" borderId="43" xfId="104" applyNumberFormat="1" applyFont="1" applyBorder="1" applyAlignment="1">
      <alignment horizontal="right"/>
      <protection/>
    </xf>
    <xf numFmtId="0" fontId="11" fillId="0" borderId="0" xfId="104" applyFill="1">
      <alignment/>
      <protection/>
    </xf>
    <xf numFmtId="3" fontId="0" fillId="0" borderId="32" xfId="95" applyNumberFormat="1" applyFill="1" applyBorder="1">
      <alignment/>
      <protection/>
    </xf>
    <xf numFmtId="165" fontId="71" fillId="0" borderId="0" xfId="99" applyNumberFormat="1" applyFill="1" applyAlignment="1" applyProtection="1">
      <alignment vertical="center" wrapText="1"/>
      <protection/>
    </xf>
    <xf numFmtId="165" fontId="71" fillId="0" borderId="0" xfId="99" applyNumberFormat="1" applyFill="1" applyAlignment="1" applyProtection="1">
      <alignment horizontal="center" vertical="center" wrapText="1"/>
      <protection/>
    </xf>
    <xf numFmtId="165" fontId="40" fillId="0" borderId="0" xfId="99" applyNumberFormat="1" applyFont="1" applyFill="1" applyAlignment="1" applyProtection="1">
      <alignment horizontal="right"/>
      <protection/>
    </xf>
    <xf numFmtId="165" fontId="35" fillId="0" borderId="0" xfId="99" applyNumberFormat="1" applyFont="1" applyFill="1" applyAlignment="1" applyProtection="1">
      <alignment vertical="center"/>
      <protection/>
    </xf>
    <xf numFmtId="165" fontId="61" fillId="0" borderId="82" xfId="99" applyNumberFormat="1" applyFont="1" applyFill="1" applyBorder="1" applyAlignment="1" applyProtection="1">
      <alignment horizontal="center" vertical="center"/>
      <protection/>
    </xf>
    <xf numFmtId="165" fontId="61" fillId="0" borderId="26" xfId="99" applyNumberFormat="1" applyFont="1" applyFill="1" applyBorder="1" applyAlignment="1" applyProtection="1">
      <alignment horizontal="center" vertical="center" wrapText="1"/>
      <protection/>
    </xf>
    <xf numFmtId="165" fontId="35" fillId="0" borderId="0" xfId="99" applyNumberFormat="1" applyFont="1" applyFill="1" applyAlignment="1" applyProtection="1">
      <alignment horizontal="center" vertical="center"/>
      <protection/>
    </xf>
    <xf numFmtId="165" fontId="65" fillId="0" borderId="20" xfId="99" applyNumberFormat="1" applyFont="1" applyFill="1" applyBorder="1" applyAlignment="1" applyProtection="1">
      <alignment horizontal="center" vertical="center" wrapText="1"/>
      <protection/>
    </xf>
    <xf numFmtId="165" fontId="65" fillId="0" borderId="87" xfId="99" applyNumberFormat="1" applyFont="1" applyFill="1" applyBorder="1" applyAlignment="1" applyProtection="1">
      <alignment horizontal="center" vertical="center" wrapText="1"/>
      <protection/>
    </xf>
    <xf numFmtId="165" fontId="65" fillId="0" borderId="59" xfId="99" applyNumberFormat="1" applyFont="1" applyFill="1" applyBorder="1" applyAlignment="1" applyProtection="1">
      <alignment horizontal="center" vertical="center" wrapText="1"/>
      <protection/>
    </xf>
    <xf numFmtId="165" fontId="65" fillId="0" borderId="30" xfId="99" applyNumberFormat="1" applyFont="1" applyFill="1" applyBorder="1" applyAlignment="1" applyProtection="1">
      <alignment horizontal="center" vertical="center" wrapText="1"/>
      <protection/>
    </xf>
    <xf numFmtId="165" fontId="65" fillId="0" borderId="89" xfId="99" applyNumberFormat="1" applyFont="1" applyFill="1" applyBorder="1" applyAlignment="1" applyProtection="1">
      <alignment horizontal="center" vertical="center" wrapText="1"/>
      <protection/>
    </xf>
    <xf numFmtId="165" fontId="35" fillId="0" borderId="0" xfId="99" applyNumberFormat="1" applyFont="1" applyFill="1" applyAlignment="1" applyProtection="1">
      <alignment horizontal="center" vertical="center" wrapText="1"/>
      <protection/>
    </xf>
    <xf numFmtId="165" fontId="65" fillId="0" borderId="87" xfId="99" applyNumberFormat="1" applyFont="1" applyFill="1" applyBorder="1" applyAlignment="1" applyProtection="1">
      <alignment horizontal="left" vertical="center" wrapText="1" indent="1"/>
      <protection/>
    </xf>
    <xf numFmtId="49" fontId="106" fillId="0" borderId="23" xfId="99" applyNumberFormat="1" applyFont="1" applyFill="1" applyBorder="1" applyAlignment="1" applyProtection="1">
      <alignment horizontal="center" vertical="center" wrapText="1"/>
      <protection locked="0"/>
    </xf>
    <xf numFmtId="165" fontId="106" fillId="0" borderId="87" xfId="99" applyNumberFormat="1" applyFont="1" applyFill="1" applyBorder="1" applyAlignment="1" applyProtection="1">
      <alignment vertical="center" wrapText="1"/>
      <protection/>
    </xf>
    <xf numFmtId="165" fontId="106" fillId="0" borderId="22" xfId="99" applyNumberFormat="1" applyFont="1" applyFill="1" applyBorder="1" applyAlignment="1" applyProtection="1">
      <alignment vertical="center" wrapText="1"/>
      <protection/>
    </xf>
    <xf numFmtId="165" fontId="106" fillId="0" borderId="23" xfId="99" applyNumberFormat="1" applyFont="1" applyFill="1" applyBorder="1" applyAlignment="1" applyProtection="1">
      <alignment vertical="center" wrapText="1"/>
      <protection/>
    </xf>
    <xf numFmtId="165" fontId="106" fillId="0" borderId="30" xfId="99" applyNumberFormat="1" applyFont="1" applyFill="1" applyBorder="1" applyAlignment="1" applyProtection="1">
      <alignment vertical="center" wrapText="1"/>
      <protection/>
    </xf>
    <xf numFmtId="165" fontId="56" fillId="0" borderId="87" xfId="99" applyNumberFormat="1" applyFont="1" applyFill="1" applyBorder="1" applyAlignment="1" applyProtection="1">
      <alignment vertical="center" wrapText="1"/>
      <protection/>
    </xf>
    <xf numFmtId="165" fontId="56" fillId="0" borderId="88" xfId="99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4" xfId="99" applyNumberFormat="1" applyFont="1" applyFill="1" applyBorder="1" applyAlignment="1" applyProtection="1">
      <alignment horizontal="center" vertical="center" wrapText="1"/>
      <protection locked="0"/>
    </xf>
    <xf numFmtId="165" fontId="106" fillId="0" borderId="88" xfId="99" applyNumberFormat="1" applyFont="1" applyFill="1" applyBorder="1" applyAlignment="1" applyProtection="1">
      <alignment vertical="center" wrapText="1"/>
      <protection locked="0"/>
    </xf>
    <xf numFmtId="165" fontId="106" fillId="0" borderId="21" xfId="99" applyNumberFormat="1" applyFont="1" applyFill="1" applyBorder="1" applyAlignment="1" applyProtection="1">
      <alignment vertical="center" wrapText="1"/>
      <protection locked="0"/>
    </xf>
    <xf numFmtId="165" fontId="106" fillId="0" borderId="24" xfId="99" applyNumberFormat="1" applyFont="1" applyFill="1" applyBorder="1" applyAlignment="1" applyProtection="1">
      <alignment vertical="center" wrapText="1"/>
      <protection locked="0"/>
    </xf>
    <xf numFmtId="165" fontId="106" fillId="0" borderId="36" xfId="99" applyNumberFormat="1" applyFont="1" applyFill="1" applyBorder="1" applyAlignment="1" applyProtection="1">
      <alignment vertical="center" wrapText="1"/>
      <protection locked="0"/>
    </xf>
    <xf numFmtId="165" fontId="56" fillId="0" borderId="88" xfId="99" applyNumberFormat="1" applyFont="1" applyFill="1" applyBorder="1" applyAlignment="1" applyProtection="1">
      <alignment vertical="center" wrapText="1"/>
      <protection/>
    </xf>
    <xf numFmtId="165" fontId="65" fillId="0" borderId="89" xfId="99" applyNumberFormat="1" applyFont="1" applyFill="1" applyBorder="1" applyAlignment="1" applyProtection="1">
      <alignment horizontal="left" vertical="center" wrapText="1" indent="1"/>
      <protection/>
    </xf>
    <xf numFmtId="165" fontId="56" fillId="0" borderId="103" xfId="99" applyNumberFormat="1" applyFont="1" applyFill="1" applyBorder="1" applyAlignment="1" applyProtection="1">
      <alignment horizontal="left" vertical="center" wrapText="1" indent="1"/>
      <protection locked="0"/>
    </xf>
    <xf numFmtId="165" fontId="65" fillId="0" borderId="87" xfId="99" applyNumberFormat="1" applyFont="1" applyFill="1" applyBorder="1" applyAlignment="1" applyProtection="1">
      <alignment horizontal="left" vertical="center" wrapText="1" indent="1"/>
      <protection/>
    </xf>
    <xf numFmtId="165" fontId="56" fillId="0" borderId="104" xfId="99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7" xfId="99" applyNumberFormat="1" applyFont="1" applyFill="1" applyBorder="1" applyAlignment="1" applyProtection="1">
      <alignment horizontal="center" vertical="center" wrapText="1"/>
      <protection locked="0"/>
    </xf>
    <xf numFmtId="165" fontId="106" fillId="0" borderId="100" xfId="99" applyNumberFormat="1" applyFont="1" applyFill="1" applyBorder="1" applyAlignment="1" applyProtection="1">
      <alignment vertical="center" wrapText="1"/>
      <protection/>
    </xf>
    <xf numFmtId="165" fontId="106" fillId="0" borderId="27" xfId="99" applyNumberFormat="1" applyFont="1" applyFill="1" applyBorder="1" applyAlignment="1" applyProtection="1">
      <alignment vertical="center" wrapText="1"/>
      <protection/>
    </xf>
    <xf numFmtId="165" fontId="106" fillId="0" borderId="28" xfId="99" applyNumberFormat="1" applyFont="1" applyFill="1" applyBorder="1" applyAlignment="1" applyProtection="1">
      <alignment vertical="center" wrapText="1"/>
      <protection/>
    </xf>
    <xf numFmtId="165" fontId="106" fillId="0" borderId="39" xfId="99" applyNumberFormat="1" applyFont="1" applyFill="1" applyBorder="1" applyAlignment="1" applyProtection="1">
      <alignment vertical="center" wrapText="1"/>
      <protection/>
    </xf>
    <xf numFmtId="49" fontId="106" fillId="0" borderId="71" xfId="99" applyNumberFormat="1" applyFont="1" applyFill="1" applyBorder="1" applyAlignment="1" applyProtection="1">
      <alignment horizontal="center" vertical="center" wrapText="1"/>
      <protection locked="0"/>
    </xf>
    <xf numFmtId="165" fontId="106" fillId="0" borderId="97" xfId="99" applyNumberFormat="1" applyFont="1" applyFill="1" applyBorder="1" applyAlignment="1" applyProtection="1">
      <alignment vertical="center" wrapText="1"/>
      <protection locked="0"/>
    </xf>
    <xf numFmtId="165" fontId="106" fillId="0" borderId="37" xfId="99" applyNumberFormat="1" applyFont="1" applyFill="1" applyBorder="1" applyAlignment="1" applyProtection="1">
      <alignment vertical="center" wrapText="1"/>
      <protection locked="0"/>
    </xf>
    <xf numFmtId="165" fontId="106" fillId="0" borderId="25" xfId="99" applyNumberFormat="1" applyFont="1" applyFill="1" applyBorder="1" applyAlignment="1" applyProtection="1">
      <alignment vertical="center" wrapText="1"/>
      <protection locked="0"/>
    </xf>
    <xf numFmtId="165" fontId="106" fillId="0" borderId="26" xfId="99" applyNumberFormat="1" applyFont="1" applyFill="1" applyBorder="1" applyAlignment="1" applyProtection="1">
      <alignment vertical="center" wrapText="1"/>
      <protection locked="0"/>
    </xf>
    <xf numFmtId="165" fontId="56" fillId="0" borderId="97" xfId="99" applyNumberFormat="1" applyFont="1" applyFill="1" applyBorder="1" applyAlignment="1" applyProtection="1">
      <alignment vertical="center" wrapText="1"/>
      <protection/>
    </xf>
    <xf numFmtId="165" fontId="106" fillId="51" borderId="59" xfId="99" applyNumberFormat="1" applyFont="1" applyFill="1" applyBorder="1" applyAlignment="1" applyProtection="1">
      <alignment horizontal="left" vertical="center" wrapText="1" indent="2"/>
      <protection/>
    </xf>
    <xf numFmtId="165" fontId="56" fillId="0" borderId="89" xfId="99" applyNumberFormat="1" applyFont="1" applyFill="1" applyBorder="1" applyAlignment="1" applyProtection="1">
      <alignment horizontal="left" vertical="center" wrapText="1" indent="1"/>
      <protection/>
    </xf>
    <xf numFmtId="49" fontId="106" fillId="0" borderId="54" xfId="99" applyNumberFormat="1" applyFont="1" applyFill="1" applyBorder="1" applyAlignment="1" applyProtection="1">
      <alignment horizontal="center" vertical="center" wrapText="1"/>
      <protection locked="0"/>
    </xf>
    <xf numFmtId="165" fontId="106" fillId="0" borderId="89" xfId="99" applyNumberFormat="1" applyFont="1" applyFill="1" applyBorder="1" applyAlignment="1" applyProtection="1">
      <alignment vertical="center" wrapText="1"/>
      <protection/>
    </xf>
    <xf numFmtId="165" fontId="106" fillId="0" borderId="54" xfId="99" applyNumberFormat="1" applyFont="1" applyFill="1" applyBorder="1" applyAlignment="1" applyProtection="1">
      <alignment vertical="center" wrapText="1"/>
      <protection/>
    </xf>
    <xf numFmtId="165" fontId="106" fillId="0" borderId="65" xfId="99" applyNumberFormat="1" applyFont="1" applyFill="1" applyBorder="1" applyAlignment="1" applyProtection="1">
      <alignment vertical="center" wrapText="1"/>
      <protection/>
    </xf>
    <xf numFmtId="165" fontId="56" fillId="0" borderId="89" xfId="99" applyNumberFormat="1" applyFont="1" applyFill="1" applyBorder="1" applyAlignment="1" applyProtection="1">
      <alignment vertical="center" wrapText="1"/>
      <protection/>
    </xf>
    <xf numFmtId="0" fontId="37" fillId="0" borderId="0" xfId="109" applyFont="1" applyFill="1">
      <alignment/>
      <protection/>
    </xf>
    <xf numFmtId="0" fontId="37" fillId="0" borderId="0" xfId="109" applyFont="1" applyFill="1" applyAlignment="1">
      <alignment vertical="center" wrapText="1"/>
      <protection/>
    </xf>
    <xf numFmtId="0" fontId="53" fillId="0" borderId="0" xfId="109" applyFont="1" applyFill="1" applyAlignment="1">
      <alignment horizontal="right"/>
      <protection/>
    </xf>
    <xf numFmtId="165" fontId="86" fillId="0" borderId="0" xfId="109" applyNumberFormat="1" applyFont="1" applyFill="1" applyBorder="1" applyAlignment="1" applyProtection="1">
      <alignment horizontal="center" vertical="center" wrapText="1"/>
      <protection/>
    </xf>
    <xf numFmtId="165" fontId="87" fillId="0" borderId="0" xfId="109" applyNumberFormat="1" applyFont="1" applyFill="1" applyBorder="1" applyAlignment="1" applyProtection="1">
      <alignment vertical="center" wrapText="1"/>
      <protection/>
    </xf>
    <xf numFmtId="165" fontId="35" fillId="0" borderId="0" xfId="109" applyNumberFormat="1" applyFont="1" applyFill="1" applyBorder="1" applyAlignment="1" applyProtection="1">
      <alignment horizontal="centerContinuous" vertical="center"/>
      <protection/>
    </xf>
    <xf numFmtId="165" fontId="35" fillId="0" borderId="0" xfId="109" applyNumberFormat="1" applyFont="1" applyFill="1" applyBorder="1" applyAlignment="1" applyProtection="1">
      <alignment horizontal="centerContinuous" vertical="center" wrapText="1"/>
      <protection/>
    </xf>
    <xf numFmtId="0" fontId="72" fillId="0" borderId="0" xfId="97" applyFont="1" applyFill="1" applyBorder="1" applyAlignment="1" applyProtection="1">
      <alignment horizontal="right"/>
      <protection/>
    </xf>
    <xf numFmtId="0" fontId="53" fillId="0" borderId="0" xfId="97" applyFont="1" applyFill="1" applyBorder="1" applyAlignment="1" applyProtection="1">
      <alignment/>
      <protection/>
    </xf>
    <xf numFmtId="0" fontId="57" fillId="0" borderId="0" xfId="109" applyFont="1" applyFill="1" applyBorder="1" applyAlignment="1">
      <alignment vertical="center" wrapText="1"/>
      <protection/>
    </xf>
    <xf numFmtId="0" fontId="57" fillId="0" borderId="54" xfId="109" applyFont="1" applyFill="1" applyBorder="1" applyAlignment="1">
      <alignment horizontal="center" vertical="center" wrapText="1"/>
      <protection/>
    </xf>
    <xf numFmtId="0" fontId="39" fillId="0" borderId="22" xfId="109" applyFont="1" applyFill="1" applyBorder="1" applyAlignment="1">
      <alignment horizontal="center" vertical="center"/>
      <protection/>
    </xf>
    <xf numFmtId="0" fontId="39" fillId="0" borderId="23" xfId="109" applyFont="1" applyFill="1" applyBorder="1" applyAlignment="1">
      <alignment horizontal="center" vertical="center" wrapText="1"/>
      <protection/>
    </xf>
    <xf numFmtId="0" fontId="39" fillId="0" borderId="23" xfId="109" applyFont="1" applyFill="1" applyBorder="1" applyAlignment="1">
      <alignment horizontal="center" vertical="center"/>
      <protection/>
    </xf>
    <xf numFmtId="0" fontId="39" fillId="0" borderId="30" xfId="109" applyFont="1" applyFill="1" applyBorder="1" applyAlignment="1">
      <alignment horizontal="center" vertical="center"/>
      <protection/>
    </xf>
    <xf numFmtId="0" fontId="39" fillId="0" borderId="27" xfId="109" applyFont="1" applyFill="1" applyBorder="1" applyAlignment="1">
      <alignment horizontal="center" vertical="center"/>
      <protection/>
    </xf>
    <xf numFmtId="0" fontId="14" fillId="0" borderId="68" xfId="97" applyFont="1" applyFill="1" applyBorder="1" applyAlignment="1">
      <alignment vertical="center" wrapText="1"/>
      <protection/>
    </xf>
    <xf numFmtId="3" fontId="15" fillId="0" borderId="27" xfId="97" applyNumberFormat="1" applyFont="1" applyFill="1" applyBorder="1" applyAlignment="1">
      <alignment horizontal="right" vertical="center"/>
      <protection/>
    </xf>
    <xf numFmtId="3" fontId="15" fillId="0" borderId="28" xfId="97" applyNumberFormat="1" applyFont="1" applyFill="1" applyBorder="1" applyAlignment="1">
      <alignment horizontal="right" vertical="center"/>
      <protection/>
    </xf>
    <xf numFmtId="3" fontId="15" fillId="0" borderId="39" xfId="97" applyNumberFormat="1" applyFont="1" applyFill="1" applyBorder="1" applyAlignment="1">
      <alignment horizontal="right" vertical="center"/>
      <protection/>
    </xf>
    <xf numFmtId="168" fontId="0" fillId="0" borderId="0" xfId="76" applyNumberFormat="1" applyFill="1" applyAlignment="1">
      <alignment/>
    </xf>
    <xf numFmtId="3" fontId="37" fillId="0" borderId="0" xfId="109" applyNumberFormat="1" applyFont="1" applyFill="1">
      <alignment/>
      <protection/>
    </xf>
    <xf numFmtId="0" fontId="39" fillId="0" borderId="21" xfId="109" applyFont="1" applyFill="1" applyBorder="1" applyAlignment="1">
      <alignment horizontal="center" vertical="center"/>
      <protection/>
    </xf>
    <xf numFmtId="0" fontId="14" fillId="0" borderId="70" xfId="97" applyFont="1" applyFill="1" applyBorder="1" applyAlignment="1">
      <alignment vertical="center" wrapText="1"/>
      <protection/>
    </xf>
    <xf numFmtId="3" fontId="15" fillId="0" borderId="24" xfId="97" applyNumberFormat="1" applyFont="1" applyFill="1" applyBorder="1" applyAlignment="1">
      <alignment horizontal="right" vertical="center"/>
      <protection/>
    </xf>
    <xf numFmtId="3" fontId="15" fillId="0" borderId="36" xfId="97" applyNumberFormat="1" applyFont="1" applyFill="1" applyBorder="1" applyAlignment="1">
      <alignment horizontal="right" vertical="center"/>
      <protection/>
    </xf>
    <xf numFmtId="3" fontId="15" fillId="0" borderId="37" xfId="97" applyNumberFormat="1" applyFont="1" applyFill="1" applyBorder="1" applyAlignment="1">
      <alignment horizontal="right" vertical="center"/>
      <protection/>
    </xf>
    <xf numFmtId="3" fontId="15" fillId="0" borderId="25" xfId="97" applyNumberFormat="1" applyFont="1" applyFill="1" applyBorder="1" applyAlignment="1">
      <alignment horizontal="right" vertical="center"/>
      <protection/>
    </xf>
    <xf numFmtId="3" fontId="15" fillId="0" borderId="26" xfId="97" applyNumberFormat="1" applyFont="1" applyFill="1" applyBorder="1" applyAlignment="1">
      <alignment horizontal="right" vertical="center"/>
      <protection/>
    </xf>
    <xf numFmtId="0" fontId="41" fillId="0" borderId="24" xfId="97" applyFont="1" applyFill="1" applyBorder="1" applyAlignment="1">
      <alignment vertical="center" wrapText="1"/>
      <protection/>
    </xf>
    <xf numFmtId="0" fontId="41" fillId="0" borderId="32" xfId="97" applyFont="1" applyFill="1" applyBorder="1" applyAlignment="1">
      <alignment vertical="center"/>
      <protection/>
    </xf>
    <xf numFmtId="3" fontId="15" fillId="0" borderId="32" xfId="105" applyNumberFormat="1" applyFont="1" applyFill="1" applyBorder="1" applyAlignment="1">
      <alignment horizontal="right" vertical="center"/>
      <protection/>
    </xf>
    <xf numFmtId="166" fontId="39" fillId="0" borderId="32" xfId="77" applyNumberFormat="1" applyFont="1" applyFill="1" applyBorder="1" applyAlignment="1" applyProtection="1">
      <alignment horizontal="right" vertical="center"/>
      <protection locked="0"/>
    </xf>
    <xf numFmtId="166" fontId="39" fillId="0" borderId="34" xfId="77" applyNumberFormat="1" applyFont="1" applyFill="1" applyBorder="1" applyAlignment="1" applyProtection="1">
      <alignment horizontal="right" vertical="center"/>
      <protection locked="0"/>
    </xf>
    <xf numFmtId="0" fontId="14" fillId="0" borderId="24" xfId="97" applyFont="1" applyFill="1" applyBorder="1" applyAlignment="1">
      <alignment vertical="center" wrapText="1"/>
      <protection/>
    </xf>
    <xf numFmtId="3" fontId="15" fillId="0" borderId="24" xfId="105" applyNumberFormat="1" applyFont="1" applyFill="1" applyBorder="1" applyAlignment="1">
      <alignment horizontal="right" vertical="center"/>
      <protection/>
    </xf>
    <xf numFmtId="166" fontId="39" fillId="0" borderId="24" xfId="77" applyNumberFormat="1" applyFont="1" applyFill="1" applyBorder="1" applyAlignment="1" applyProtection="1">
      <alignment horizontal="right" vertical="center"/>
      <protection locked="0"/>
    </xf>
    <xf numFmtId="166" fontId="39" fillId="0" borderId="36" xfId="77" applyNumberFormat="1" applyFont="1" applyFill="1" applyBorder="1" applyAlignment="1" applyProtection="1">
      <alignment horizontal="right" vertical="center"/>
      <protection locked="0"/>
    </xf>
    <xf numFmtId="0" fontId="39" fillId="0" borderId="44" xfId="109" applyFont="1" applyFill="1" applyBorder="1" applyAlignment="1">
      <alignment horizontal="center" vertical="center"/>
      <protection/>
    </xf>
    <xf numFmtId="0" fontId="39" fillId="0" borderId="43" xfId="109" applyFont="1" applyFill="1" applyBorder="1" applyAlignment="1" applyProtection="1">
      <alignment vertical="center" wrapText="1"/>
      <protection locked="0"/>
    </xf>
    <xf numFmtId="166" fontId="39" fillId="0" borderId="43" xfId="77" applyNumberFormat="1" applyFont="1" applyFill="1" applyBorder="1" applyAlignment="1" applyProtection="1">
      <alignment horizontal="right" vertical="center"/>
      <protection locked="0"/>
    </xf>
    <xf numFmtId="166" fontId="39" fillId="0" borderId="64" xfId="77" applyNumberFormat="1" applyFont="1" applyFill="1" applyBorder="1" applyAlignment="1" applyProtection="1">
      <alignment horizontal="right" vertical="center"/>
      <protection locked="0"/>
    </xf>
    <xf numFmtId="0" fontId="57" fillId="0" borderId="23" xfId="109" applyFont="1" applyFill="1" applyBorder="1" applyAlignment="1">
      <alignment vertical="center" wrapText="1"/>
      <protection/>
    </xf>
    <xf numFmtId="166" fontId="39" fillId="0" borderId="23" xfId="109" applyNumberFormat="1" applyFont="1" applyFill="1" applyBorder="1" applyAlignment="1">
      <alignment horizontal="right" vertical="center"/>
      <protection/>
    </xf>
    <xf numFmtId="166" fontId="39" fillId="0" borderId="30" xfId="109" applyNumberFormat="1" applyFont="1" applyFill="1" applyBorder="1" applyAlignment="1">
      <alignment horizontal="right" vertical="center"/>
      <protection/>
    </xf>
    <xf numFmtId="3" fontId="57" fillId="0" borderId="23" xfId="109" applyNumberFormat="1" applyFont="1" applyFill="1" applyBorder="1" applyAlignment="1">
      <alignment vertical="center" wrapText="1"/>
      <protection/>
    </xf>
    <xf numFmtId="3" fontId="35" fillId="0" borderId="0" xfId="109" applyNumberFormat="1" applyFont="1" applyFill="1">
      <alignment/>
      <protection/>
    </xf>
    <xf numFmtId="0" fontId="37" fillId="0" borderId="0" xfId="109" applyFont="1" applyFill="1" applyBorder="1" applyAlignment="1">
      <alignment vertical="center" wrapText="1"/>
      <protection/>
    </xf>
    <xf numFmtId="0" fontId="37" fillId="0" borderId="0" xfId="109" applyFont="1" applyFill="1" applyAlignment="1">
      <alignment horizontal="left"/>
      <protection/>
    </xf>
    <xf numFmtId="0" fontId="129" fillId="0" borderId="0" xfId="109" applyFont="1" applyFill="1" applyAlignment="1">
      <alignment horizontal="center"/>
      <protection/>
    </xf>
    <xf numFmtId="0" fontId="53" fillId="0" borderId="0" xfId="108" applyFont="1" applyFill="1" applyAlignment="1">
      <alignment vertical="center"/>
      <protection/>
    </xf>
    <xf numFmtId="3" fontId="34" fillId="0" borderId="38" xfId="102" applyNumberFormat="1" applyFont="1" applyFill="1" applyBorder="1" applyAlignment="1">
      <alignment vertical="center" wrapText="1"/>
      <protection/>
    </xf>
    <xf numFmtId="3" fontId="34" fillId="0" borderId="32" xfId="102" applyNumberFormat="1" applyFont="1" applyFill="1" applyBorder="1" applyAlignment="1">
      <alignment vertical="center"/>
      <protection/>
    </xf>
    <xf numFmtId="3" fontId="34" fillId="0" borderId="32" xfId="102" applyNumberFormat="1" applyFont="1" applyFill="1" applyBorder="1" applyAlignment="1">
      <alignment horizontal="right" vertical="center"/>
      <protection/>
    </xf>
    <xf numFmtId="3" fontId="34" fillId="0" borderId="34" xfId="102" applyNumberFormat="1" applyFont="1" applyFill="1" applyBorder="1" applyAlignment="1">
      <alignment horizontal="right" vertical="center"/>
      <protection/>
    </xf>
    <xf numFmtId="3" fontId="34" fillId="0" borderId="21" xfId="102" applyNumberFormat="1" applyFont="1" applyFill="1" applyBorder="1" applyAlignment="1">
      <alignment vertical="center" wrapText="1"/>
      <protection/>
    </xf>
    <xf numFmtId="3" fontId="34" fillId="0" borderId="24" xfId="102" applyNumberFormat="1" applyFont="1" applyFill="1" applyBorder="1" applyAlignment="1">
      <alignment vertical="center"/>
      <protection/>
    </xf>
    <xf numFmtId="3" fontId="34" fillId="0" borderId="24" xfId="102" applyNumberFormat="1" applyFont="1" applyFill="1" applyBorder="1" applyAlignment="1">
      <alignment horizontal="right" vertical="center"/>
      <protection/>
    </xf>
    <xf numFmtId="3" fontId="34" fillId="0" borderId="36" xfId="102" applyNumberFormat="1" applyFont="1" applyFill="1" applyBorder="1" applyAlignment="1">
      <alignment horizontal="right" vertical="center"/>
      <protection/>
    </xf>
    <xf numFmtId="3" fontId="34" fillId="0" borderId="44" xfId="102" applyNumberFormat="1" applyFont="1" applyFill="1" applyBorder="1" applyAlignment="1">
      <alignment vertical="center" wrapText="1"/>
      <protection/>
    </xf>
    <xf numFmtId="3" fontId="34" fillId="0" borderId="43" xfId="102" applyNumberFormat="1" applyFont="1" applyFill="1" applyBorder="1" applyAlignment="1">
      <alignment vertical="center"/>
      <protection/>
    </xf>
    <xf numFmtId="3" fontId="34" fillId="0" borderId="43" xfId="102" applyNumberFormat="1" applyFont="1" applyFill="1" applyBorder="1" applyAlignment="1">
      <alignment horizontal="right" vertical="center"/>
      <protection/>
    </xf>
    <xf numFmtId="3" fontId="34" fillId="0" borderId="37" xfId="102" applyNumberFormat="1" applyFont="1" applyFill="1" applyBorder="1" applyAlignment="1">
      <alignment vertical="center" wrapText="1"/>
      <protection/>
    </xf>
    <xf numFmtId="3" fontId="34" fillId="0" borderId="25" xfId="102" applyNumberFormat="1" applyFont="1" applyFill="1" applyBorder="1" applyAlignment="1">
      <alignment vertical="center"/>
      <protection/>
    </xf>
    <xf numFmtId="3" fontId="34" fillId="0" borderId="25" xfId="102" applyNumberFormat="1" applyFont="1" applyFill="1" applyBorder="1" applyAlignment="1">
      <alignment horizontal="right" vertical="center"/>
      <protection/>
    </xf>
    <xf numFmtId="3" fontId="34" fillId="0" borderId="26" xfId="102" applyNumberFormat="1" applyFont="1" applyFill="1" applyBorder="1" applyAlignment="1">
      <alignment horizontal="right" vertical="center"/>
      <protection/>
    </xf>
    <xf numFmtId="3" fontId="30" fillId="0" borderId="51" xfId="102" applyNumberFormat="1" applyFont="1" applyFill="1" applyBorder="1" applyAlignment="1">
      <alignment vertical="center" wrapText="1"/>
      <protection/>
    </xf>
    <xf numFmtId="3" fontId="30" fillId="0" borderId="55" xfId="102" applyNumberFormat="1" applyFont="1" applyFill="1" applyBorder="1" applyAlignment="1">
      <alignment vertical="center"/>
      <protection/>
    </xf>
    <xf numFmtId="3" fontId="30" fillId="0" borderId="56" xfId="102" applyNumberFormat="1" applyFont="1" applyFill="1" applyBorder="1" applyAlignment="1">
      <alignment vertical="center"/>
      <protection/>
    </xf>
    <xf numFmtId="3" fontId="7" fillId="0" borderId="38" xfId="0" applyNumberFormat="1" applyFont="1" applyFill="1" applyBorder="1" applyAlignment="1">
      <alignment horizontal="right" vertical="center"/>
    </xf>
    <xf numFmtId="3" fontId="24" fillId="0" borderId="0" xfId="104" applyNumberFormat="1" applyFont="1">
      <alignment/>
      <protection/>
    </xf>
    <xf numFmtId="0" fontId="7" fillId="0" borderId="46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wrapText="1"/>
    </xf>
    <xf numFmtId="0" fontId="7" fillId="0" borderId="79" xfId="0" applyFont="1" applyBorder="1" applyAlignment="1">
      <alignment wrapText="1"/>
    </xf>
    <xf numFmtId="0" fontId="7" fillId="0" borderId="77" xfId="0" applyFont="1" applyBorder="1" applyAlignment="1">
      <alignment horizontal="left" wrapText="1"/>
    </xf>
    <xf numFmtId="0" fontId="7" fillId="0" borderId="86" xfId="0" applyFont="1" applyBorder="1" applyAlignment="1">
      <alignment horizontal="left" wrapText="1"/>
    </xf>
    <xf numFmtId="0" fontId="7" fillId="0" borderId="47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50" xfId="0" applyNumberFormat="1" applyFont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60" xfId="0" applyFont="1" applyBorder="1" applyAlignment="1">
      <alignment horizontal="left" wrapText="1"/>
    </xf>
    <xf numFmtId="0" fontId="7" fillId="0" borderId="83" xfId="0" applyFont="1" applyBorder="1" applyAlignment="1">
      <alignment horizontal="left" wrapText="1"/>
    </xf>
    <xf numFmtId="3" fontId="5" fillId="0" borderId="0" xfId="0" applyNumberFormat="1" applyFont="1" applyFill="1" applyAlignment="1">
      <alignment horizontal="right"/>
    </xf>
    <xf numFmtId="0" fontId="7" fillId="0" borderId="60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horizontal="left" wrapText="1"/>
    </xf>
    <xf numFmtId="49" fontId="50" fillId="0" borderId="0" xfId="0" applyNumberFormat="1" applyFont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165" fontId="72" fillId="0" borderId="0" xfId="108" applyNumberFormat="1" applyFont="1" applyFill="1" applyBorder="1" applyAlignment="1" applyProtection="1">
      <alignment horizontal="left" vertical="center"/>
      <protection/>
    </xf>
    <xf numFmtId="0" fontId="57" fillId="0" borderId="0" xfId="108" applyFont="1" applyFill="1" applyBorder="1" applyAlignment="1">
      <alignment horizontal="center" wrapText="1"/>
      <protection/>
    </xf>
    <xf numFmtId="0" fontId="7" fillId="0" borderId="46" xfId="0" applyFont="1" applyBorder="1" applyAlignment="1">
      <alignment horizontal="left" vertical="center" wrapText="1"/>
    </xf>
    <xf numFmtId="49" fontId="3" fillId="0" borderId="50" xfId="0" applyNumberFormat="1" applyFont="1" applyBorder="1" applyAlignment="1">
      <alignment horizontal="left" vertical="center"/>
    </xf>
    <xf numFmtId="49" fontId="7" fillId="0" borderId="47" xfId="0" applyNumberFormat="1" applyFont="1" applyBorder="1" applyAlignment="1">
      <alignment horizontal="left" vertical="center"/>
    </xf>
    <xf numFmtId="49" fontId="7" fillId="0" borderId="66" xfId="0" applyNumberFormat="1" applyFont="1" applyBorder="1" applyAlignment="1">
      <alignment horizontal="left" vertical="center"/>
    </xf>
    <xf numFmtId="49" fontId="7" fillId="0" borderId="49" xfId="0" applyNumberFormat="1" applyFont="1" applyBorder="1" applyAlignment="1">
      <alignment horizontal="left" vertical="center"/>
    </xf>
    <xf numFmtId="49" fontId="3" fillId="0" borderId="67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left" vertical="center" wrapText="1"/>
    </xf>
    <xf numFmtId="0" fontId="35" fillId="0" borderId="59" xfId="108" applyFont="1" applyFill="1" applyBorder="1" applyAlignment="1" applyProtection="1">
      <alignment horizontal="left" vertical="center" wrapText="1"/>
      <protection/>
    </xf>
    <xf numFmtId="0" fontId="35" fillId="0" borderId="50" xfId="108" applyFont="1" applyFill="1" applyBorder="1" applyAlignment="1" applyProtection="1">
      <alignment horizontal="left" vertical="center" wrapText="1"/>
      <protection/>
    </xf>
    <xf numFmtId="0" fontId="35" fillId="0" borderId="29" xfId="108" applyFont="1" applyFill="1" applyBorder="1" applyAlignment="1" applyProtection="1">
      <alignment horizontal="left" vertical="center" wrapText="1"/>
      <protection/>
    </xf>
    <xf numFmtId="0" fontId="37" fillId="0" borderId="68" xfId="108" applyFont="1" applyFill="1" applyBorder="1" applyAlignment="1" applyProtection="1">
      <alignment horizontal="left" vertical="center" wrapText="1"/>
      <protection/>
    </xf>
    <xf numFmtId="0" fontId="37" fillId="0" borderId="60" xfId="108" applyFont="1" applyFill="1" applyBorder="1" applyAlignment="1" applyProtection="1">
      <alignment horizontal="left" vertical="center" wrapText="1"/>
      <protection/>
    </xf>
    <xf numFmtId="0" fontId="37" fillId="0" borderId="105" xfId="108" applyFont="1" applyFill="1" applyBorder="1" applyAlignment="1" applyProtection="1">
      <alignment horizontal="left" vertical="center" wrapText="1"/>
      <protection/>
    </xf>
    <xf numFmtId="0" fontId="57" fillId="0" borderId="0" xfId="108" applyFont="1" applyFill="1" applyAlignment="1">
      <alignment horizontal="center"/>
      <protection/>
    </xf>
    <xf numFmtId="0" fontId="37" fillId="0" borderId="70" xfId="108" applyFont="1" applyFill="1" applyBorder="1" applyAlignment="1" applyProtection="1">
      <alignment horizontal="left" vertical="center" wrapText="1"/>
      <protection/>
    </xf>
    <xf numFmtId="0" fontId="37" fillId="0" borderId="46" xfId="108" applyFont="1" applyFill="1" applyBorder="1" applyAlignment="1" applyProtection="1">
      <alignment horizontal="left" vertical="center" wrapText="1"/>
      <protection/>
    </xf>
    <xf numFmtId="0" fontId="37" fillId="0" borderId="102" xfId="108" applyFont="1" applyFill="1" applyBorder="1" applyAlignment="1" applyProtection="1">
      <alignment horizontal="left" vertical="center" wrapText="1"/>
      <protection/>
    </xf>
    <xf numFmtId="49" fontId="7" fillId="0" borderId="46" xfId="0" applyNumberFormat="1" applyFont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7" fillId="0" borderId="24" xfId="108" applyFont="1" applyFill="1" applyBorder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65" fontId="53" fillId="0" borderId="0" xfId="108" applyNumberFormat="1" applyFont="1" applyFill="1" applyBorder="1" applyAlignment="1" applyProtection="1">
      <alignment horizontal="left" vertical="center"/>
      <protection/>
    </xf>
    <xf numFmtId="0" fontId="3" fillId="0" borderId="58" xfId="0" applyFont="1" applyFill="1" applyBorder="1" applyAlignment="1">
      <alignment horizontal="center" vertical="center" wrapText="1"/>
    </xf>
    <xf numFmtId="165" fontId="72" fillId="0" borderId="19" xfId="108" applyNumberFormat="1" applyFont="1" applyFill="1" applyBorder="1" applyAlignment="1" applyProtection="1">
      <alignment horizontal="left" vertical="center"/>
      <protection/>
    </xf>
    <xf numFmtId="0" fontId="37" fillId="0" borderId="81" xfId="108" applyFont="1" applyFill="1" applyBorder="1" applyAlignment="1" applyProtection="1">
      <alignment horizontal="left" vertical="center" wrapText="1"/>
      <protection/>
    </xf>
    <xf numFmtId="0" fontId="37" fillId="0" borderId="19" xfId="108" applyFont="1" applyFill="1" applyBorder="1" applyAlignment="1" applyProtection="1">
      <alignment horizontal="left" vertical="center" wrapText="1"/>
      <protection/>
    </xf>
    <xf numFmtId="0" fontId="37" fillId="0" borderId="106" xfId="108" applyFont="1" applyFill="1" applyBorder="1" applyAlignment="1" applyProtection="1">
      <alignment horizontal="left" vertical="center" wrapText="1"/>
      <protection/>
    </xf>
    <xf numFmtId="0" fontId="54" fillId="0" borderId="24" xfId="108" applyFont="1" applyFill="1" applyBorder="1" applyAlignment="1">
      <alignment horizontal="left"/>
      <protection/>
    </xf>
    <xf numFmtId="0" fontId="54" fillId="0" borderId="25" xfId="108" applyFont="1" applyFill="1" applyBorder="1" applyAlignment="1">
      <alignment horizontal="left"/>
      <protection/>
    </xf>
    <xf numFmtId="0" fontId="37" fillId="0" borderId="82" xfId="108" applyFont="1" applyFill="1" applyBorder="1" applyAlignment="1" applyProtection="1">
      <alignment horizontal="left" vertical="center" wrapText="1"/>
      <protection/>
    </xf>
    <xf numFmtId="0" fontId="37" fillId="0" borderId="77" xfId="108" applyFont="1" applyFill="1" applyBorder="1" applyAlignment="1" applyProtection="1">
      <alignment horizontal="left" vertical="center" wrapText="1"/>
      <protection/>
    </xf>
    <xf numFmtId="0" fontId="37" fillId="0" borderId="94" xfId="108" applyFont="1" applyFill="1" applyBorder="1" applyAlignment="1" applyProtection="1">
      <alignment horizontal="left" vertical="center" wrapText="1"/>
      <protection/>
    </xf>
    <xf numFmtId="0" fontId="35" fillId="0" borderId="28" xfId="108" applyFont="1" applyFill="1" applyBorder="1" applyAlignment="1">
      <alignment horizontal="left"/>
      <protection/>
    </xf>
    <xf numFmtId="0" fontId="57" fillId="0" borderId="0" xfId="108" applyFont="1" applyFill="1" applyAlignment="1">
      <alignment horizontal="center" wrapText="1"/>
      <protection/>
    </xf>
    <xf numFmtId="0" fontId="72" fillId="0" borderId="0" xfId="108" applyFont="1" applyFill="1" applyBorder="1" applyAlignment="1">
      <alignment horizontal="left"/>
      <protection/>
    </xf>
    <xf numFmtId="0" fontId="26" fillId="0" borderId="0" xfId="104" applyFont="1" applyAlignment="1">
      <alignment horizontal="center" vertical="center"/>
      <protection/>
    </xf>
    <xf numFmtId="0" fontId="27" fillId="0" borderId="19" xfId="104" applyFont="1" applyBorder="1" applyAlignment="1">
      <alignment horizontal="center" vertical="center"/>
      <protection/>
    </xf>
    <xf numFmtId="0" fontId="27" fillId="0" borderId="0" xfId="104" applyFont="1" applyBorder="1" applyAlignment="1">
      <alignment horizontal="center" vertical="center"/>
      <protection/>
    </xf>
    <xf numFmtId="0" fontId="10" fillId="0" borderId="0" xfId="104" applyFont="1" applyAlignment="1">
      <alignment horizontal="righ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/>
    </xf>
    <xf numFmtId="49" fontId="7" fillId="0" borderId="77" xfId="0" applyNumberFormat="1" applyFont="1" applyBorder="1" applyAlignment="1">
      <alignment horizontal="left" vertical="center" wrapText="1"/>
    </xf>
    <xf numFmtId="49" fontId="7" fillId="0" borderId="86" xfId="0" applyNumberFormat="1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right" vertical="center"/>
    </xf>
    <xf numFmtId="0" fontId="45" fillId="0" borderId="27" xfId="106" applyFont="1" applyBorder="1" applyAlignment="1">
      <alignment horizontal="center" vertical="center" wrapText="1"/>
      <protection/>
    </xf>
    <xf numFmtId="0" fontId="45" fillId="0" borderId="39" xfId="106" applyFont="1" applyBorder="1" applyAlignment="1">
      <alignment horizontal="center" vertical="center" wrapText="1"/>
      <protection/>
    </xf>
    <xf numFmtId="0" fontId="30" fillId="0" borderId="96" xfId="106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/>
    </xf>
    <xf numFmtId="0" fontId="0" fillId="0" borderId="83" xfId="0" applyBorder="1" applyAlignment="1">
      <alignment/>
    </xf>
    <xf numFmtId="16" fontId="43" fillId="0" borderId="0" xfId="106" applyNumberFormat="1" applyFont="1" applyBorder="1" applyAlignment="1">
      <alignment horizontal="center" vertical="center" wrapText="1"/>
      <protection/>
    </xf>
    <xf numFmtId="0" fontId="45" fillId="0" borderId="0" xfId="106" applyFont="1" applyAlignment="1">
      <alignment horizontal="center" vertical="center"/>
      <protection/>
    </xf>
    <xf numFmtId="0" fontId="30" fillId="0" borderId="20" xfId="106" applyFont="1" applyBorder="1" applyAlignment="1">
      <alignment horizontal="left" vertical="center"/>
      <protection/>
    </xf>
    <xf numFmtId="0" fontId="30" fillId="0" borderId="50" xfId="106" applyFont="1" applyBorder="1" applyAlignment="1">
      <alignment horizontal="left" vertical="center"/>
      <protection/>
    </xf>
    <xf numFmtId="0" fontId="30" fillId="0" borderId="29" xfId="106" applyFont="1" applyBorder="1" applyAlignment="1">
      <alignment horizontal="left" vertical="center"/>
      <protection/>
    </xf>
    <xf numFmtId="0" fontId="76" fillId="0" borderId="0" xfId="106" applyFont="1" applyAlignment="1">
      <alignment horizontal="right" vertical="center"/>
      <protection/>
    </xf>
    <xf numFmtId="0" fontId="30" fillId="0" borderId="68" xfId="106" applyFont="1" applyFill="1" applyBorder="1" applyAlignment="1">
      <alignment horizontal="center" vertical="center" wrapText="1"/>
      <protection/>
    </xf>
    <xf numFmtId="0" fontId="30" fillId="0" borderId="57" xfId="106" applyFont="1" applyBorder="1" applyAlignment="1">
      <alignment horizontal="center" vertical="center" wrapText="1"/>
      <protection/>
    </xf>
    <xf numFmtId="0" fontId="30" fillId="0" borderId="51" xfId="106" applyFont="1" applyBorder="1" applyAlignment="1">
      <alignment horizontal="center" vertical="center" wrapText="1"/>
      <protection/>
    </xf>
    <xf numFmtId="0" fontId="43" fillId="0" borderId="0" xfId="106" applyFont="1" applyAlignment="1">
      <alignment horizontal="center" vertic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0" fontId="16" fillId="49" borderId="23" xfId="104" applyFont="1" applyFill="1" applyBorder="1" applyAlignment="1">
      <alignment horizontal="center" vertical="center"/>
      <protection/>
    </xf>
    <xf numFmtId="0" fontId="16" fillId="49" borderId="59" xfId="104" applyFont="1" applyFill="1" applyBorder="1" applyAlignment="1">
      <alignment horizontal="center" vertical="center"/>
      <protection/>
    </xf>
    <xf numFmtId="0" fontId="14" fillId="0" borderId="0" xfId="104" applyFont="1" applyAlignment="1">
      <alignment horizontal="center" vertical="center"/>
      <protection/>
    </xf>
    <xf numFmtId="0" fontId="12" fillId="0" borderId="20" xfId="104" applyFont="1" applyBorder="1" applyAlignment="1">
      <alignment horizontal="center" vertical="center"/>
      <protection/>
    </xf>
    <xf numFmtId="0" fontId="12" fillId="0" borderId="50" xfId="104" applyFont="1" applyBorder="1" applyAlignment="1">
      <alignment horizontal="center" vertical="center"/>
      <protection/>
    </xf>
    <xf numFmtId="0" fontId="12" fillId="0" borderId="29" xfId="104" applyFont="1" applyBorder="1" applyAlignment="1">
      <alignment horizontal="center" vertical="center"/>
      <protection/>
    </xf>
    <xf numFmtId="3" fontId="16" fillId="49" borderId="20" xfId="104" applyNumberFormat="1" applyFont="1" applyFill="1" applyBorder="1" applyAlignment="1">
      <alignment horizontal="center" vertical="center"/>
      <protection/>
    </xf>
    <xf numFmtId="3" fontId="16" fillId="49" borderId="50" xfId="104" applyNumberFormat="1" applyFont="1" applyFill="1" applyBorder="1" applyAlignment="1">
      <alignment horizontal="center" vertical="center"/>
      <protection/>
    </xf>
    <xf numFmtId="3" fontId="16" fillId="49" borderId="58" xfId="104" applyNumberFormat="1" applyFont="1" applyFill="1" applyBorder="1" applyAlignment="1">
      <alignment horizontal="center" vertical="center"/>
      <protection/>
    </xf>
    <xf numFmtId="0" fontId="16" fillId="49" borderId="30" xfId="104" applyFont="1" applyFill="1" applyBorder="1" applyAlignment="1">
      <alignment horizontal="center" vertical="center"/>
      <protection/>
    </xf>
    <xf numFmtId="0" fontId="25" fillId="0" borderId="50" xfId="107" applyFont="1" applyBorder="1" applyAlignment="1">
      <alignment horizontal="center" vertical="center" wrapText="1"/>
      <protection/>
    </xf>
    <xf numFmtId="0" fontId="23" fillId="0" borderId="46" xfId="107" applyFont="1" applyFill="1" applyBorder="1" applyAlignment="1">
      <alignment horizontal="left"/>
      <protection/>
    </xf>
    <xf numFmtId="164" fontId="23" fillId="0" borderId="46" xfId="107" applyNumberFormat="1" applyFont="1" applyBorder="1" applyAlignment="1">
      <alignment horizontal="left" wrapText="1"/>
      <protection/>
    </xf>
    <xf numFmtId="164" fontId="23" fillId="0" borderId="82" xfId="107" applyNumberFormat="1" applyFont="1" applyBorder="1" applyAlignment="1">
      <alignment horizontal="left" wrapText="1"/>
      <protection/>
    </xf>
    <xf numFmtId="0" fontId="0" fillId="0" borderId="86" xfId="0" applyBorder="1" applyAlignment="1">
      <alignment horizontal="left" wrapText="1"/>
    </xf>
    <xf numFmtId="164" fontId="23" fillId="0" borderId="66" xfId="107" applyNumberFormat="1" applyFont="1" applyBorder="1" applyAlignment="1">
      <alignment horizontal="left" wrapText="1"/>
      <protection/>
    </xf>
    <xf numFmtId="0" fontId="0" fillId="0" borderId="107" xfId="0" applyBorder="1" applyAlignment="1">
      <alignment horizontal="left" wrapText="1"/>
    </xf>
    <xf numFmtId="164" fontId="22" fillId="0" borderId="50" xfId="107" applyNumberFormat="1" applyFont="1" applyBorder="1" applyAlignment="1">
      <alignment horizontal="center" vertical="center" wrapText="1"/>
      <protection/>
    </xf>
    <xf numFmtId="0" fontId="23" fillId="0" borderId="68" xfId="107" applyFont="1" applyFill="1" applyBorder="1" applyAlignment="1">
      <alignment horizontal="left" wrapText="1"/>
      <protection/>
    </xf>
    <xf numFmtId="0" fontId="23" fillId="0" borderId="83" xfId="107" applyFont="1" applyFill="1" applyBorder="1" applyAlignment="1">
      <alignment horizontal="left" wrapText="1"/>
      <protection/>
    </xf>
    <xf numFmtId="3" fontId="17" fillId="0" borderId="0" xfId="104" applyNumberFormat="1" applyFont="1" applyAlignment="1">
      <alignment horizontal="right"/>
      <protection/>
    </xf>
    <xf numFmtId="0" fontId="20" fillId="0" borderId="0" xfId="104" applyFont="1" applyAlignment="1">
      <alignment horizontal="center"/>
      <protection/>
    </xf>
    <xf numFmtId="0" fontId="58" fillId="0" borderId="0" xfId="104" applyFont="1" applyAlignment="1">
      <alignment horizontal="center"/>
      <protection/>
    </xf>
    <xf numFmtId="0" fontId="38" fillId="0" borderId="0" xfId="104" applyFont="1" applyAlignment="1">
      <alignment horizontal="center"/>
      <protection/>
    </xf>
    <xf numFmtId="3" fontId="22" fillId="0" borderId="22" xfId="107" applyNumberFormat="1" applyFont="1" applyBorder="1" applyAlignment="1">
      <alignment horizontal="center" vertical="center" wrapText="1"/>
      <protection/>
    </xf>
    <xf numFmtId="3" fontId="22" fillId="0" borderId="23" xfId="107" applyNumberFormat="1" applyFont="1" applyBorder="1" applyAlignment="1">
      <alignment horizontal="center" vertical="center" wrapText="1"/>
      <protection/>
    </xf>
    <xf numFmtId="3" fontId="22" fillId="0" borderId="30" xfId="107" applyNumberFormat="1" applyFont="1" applyBorder="1" applyAlignment="1">
      <alignment horizontal="center" vertical="center" wrapText="1"/>
      <protection/>
    </xf>
    <xf numFmtId="3" fontId="22" fillId="0" borderId="87" xfId="107" applyNumberFormat="1" applyFont="1" applyBorder="1" applyAlignment="1">
      <alignment horizontal="center" vertical="center" wrapText="1"/>
      <protection/>
    </xf>
    <xf numFmtId="3" fontId="17" fillId="0" borderId="0" xfId="104" applyNumberFormat="1" applyFont="1" applyAlignment="1">
      <alignment horizontal="right" vertical="center"/>
      <protection/>
    </xf>
    <xf numFmtId="0" fontId="28" fillId="50" borderId="52" xfId="104" applyFont="1" applyFill="1" applyBorder="1" applyAlignment="1">
      <alignment horizontal="center" vertical="center" wrapText="1"/>
      <protection/>
    </xf>
    <xf numFmtId="0" fontId="28" fillId="50" borderId="54" xfId="104" applyFont="1" applyFill="1" applyBorder="1" applyAlignment="1">
      <alignment horizontal="center" vertical="center" wrapText="1"/>
      <protection/>
    </xf>
    <xf numFmtId="0" fontId="28" fillId="50" borderId="108" xfId="104" applyFont="1" applyFill="1" applyBorder="1" applyAlignment="1">
      <alignment horizontal="center" vertical="center" wrapText="1"/>
      <protection/>
    </xf>
    <xf numFmtId="0" fontId="32" fillId="0" borderId="0" xfId="104" applyFont="1" applyAlignment="1">
      <alignment horizontal="center" vertical="center" wrapText="1"/>
      <protection/>
    </xf>
    <xf numFmtId="0" fontId="32" fillId="0" borderId="0" xfId="104" applyFont="1" applyAlignment="1">
      <alignment horizontal="center" vertical="center"/>
      <protection/>
    </xf>
    <xf numFmtId="0" fontId="12" fillId="0" borderId="0" xfId="104" applyFont="1" applyFill="1" applyAlignment="1">
      <alignment horizontal="center" vertical="center"/>
      <protection/>
    </xf>
    <xf numFmtId="0" fontId="28" fillId="50" borderId="96" xfId="104" applyFont="1" applyFill="1" applyBorder="1" applyAlignment="1">
      <alignment horizontal="center" vertical="center" wrapText="1"/>
      <protection/>
    </xf>
    <xf numFmtId="0" fontId="28" fillId="50" borderId="35" xfId="104" applyFont="1" applyFill="1" applyBorder="1" applyAlignment="1">
      <alignment horizontal="center" vertical="center" wrapText="1"/>
      <protection/>
    </xf>
    <xf numFmtId="0" fontId="28" fillId="50" borderId="40" xfId="104" applyFont="1" applyFill="1" applyBorder="1" applyAlignment="1">
      <alignment horizontal="center" vertical="center" wrapText="1"/>
      <protection/>
    </xf>
    <xf numFmtId="0" fontId="29" fillId="0" borderId="0" xfId="104" applyFont="1" applyAlignment="1">
      <alignment horizontal="center" vertical="center"/>
      <protection/>
    </xf>
    <xf numFmtId="3" fontId="28" fillId="50" borderId="80" xfId="104" applyNumberFormat="1" applyFont="1" applyFill="1" applyBorder="1" applyAlignment="1">
      <alignment horizontal="center" vertical="center" wrapText="1"/>
      <protection/>
    </xf>
    <xf numFmtId="3" fontId="28" fillId="50" borderId="67" xfId="104" applyNumberFormat="1" applyFont="1" applyFill="1" applyBorder="1" applyAlignment="1">
      <alignment horizontal="center" vertical="center" wrapText="1"/>
      <protection/>
    </xf>
    <xf numFmtId="3" fontId="28" fillId="50" borderId="63" xfId="104" applyNumberFormat="1" applyFont="1" applyFill="1" applyBorder="1" applyAlignment="1">
      <alignment horizontal="center" vertical="center" wrapText="1"/>
      <protection/>
    </xf>
    <xf numFmtId="3" fontId="28" fillId="50" borderId="98" xfId="104" applyNumberFormat="1" applyFont="1" applyFill="1" applyBorder="1" applyAlignment="1">
      <alignment horizontal="center" vertical="center" wrapText="1"/>
      <protection/>
    </xf>
    <xf numFmtId="3" fontId="28" fillId="50" borderId="0" xfId="104" applyNumberFormat="1" applyFont="1" applyFill="1" applyBorder="1" applyAlignment="1">
      <alignment horizontal="center" vertical="center" wrapText="1"/>
      <protection/>
    </xf>
    <xf numFmtId="3" fontId="28" fillId="50" borderId="109" xfId="104" applyNumberFormat="1" applyFont="1" applyFill="1" applyBorder="1" applyAlignment="1">
      <alignment horizontal="center" vertical="center" wrapText="1"/>
      <protection/>
    </xf>
    <xf numFmtId="3" fontId="28" fillId="50" borderId="110" xfId="104" applyNumberFormat="1" applyFont="1" applyFill="1" applyBorder="1" applyAlignment="1">
      <alignment horizontal="center" vertical="center" wrapText="1"/>
      <protection/>
    </xf>
    <xf numFmtId="3" fontId="28" fillId="50" borderId="111" xfId="104" applyNumberFormat="1" applyFont="1" applyFill="1" applyBorder="1" applyAlignment="1">
      <alignment horizontal="center" vertical="center" wrapText="1"/>
      <protection/>
    </xf>
    <xf numFmtId="3" fontId="28" fillId="50" borderId="112" xfId="104" applyNumberFormat="1" applyFont="1" applyFill="1" applyBorder="1" applyAlignment="1">
      <alignment horizontal="center" vertical="center" wrapText="1"/>
      <protection/>
    </xf>
    <xf numFmtId="0" fontId="32" fillId="0" borderId="19" xfId="104" applyFont="1" applyBorder="1" applyAlignment="1">
      <alignment horizontal="left" vertical="center" wrapText="1"/>
      <protection/>
    </xf>
    <xf numFmtId="0" fontId="32" fillId="0" borderId="19" xfId="104" applyFont="1" applyBorder="1" applyAlignment="1">
      <alignment horizontal="left" vertical="center"/>
      <protection/>
    </xf>
    <xf numFmtId="3" fontId="28" fillId="50" borderId="78" xfId="104" applyNumberFormat="1" applyFont="1" applyFill="1" applyBorder="1" applyAlignment="1">
      <alignment horizontal="center" vertical="center" wrapText="1"/>
      <protection/>
    </xf>
    <xf numFmtId="3" fontId="28" fillId="50" borderId="95" xfId="104" applyNumberFormat="1" applyFont="1" applyFill="1" applyBorder="1" applyAlignment="1">
      <alignment horizontal="center" vertical="center" wrapText="1"/>
      <protection/>
    </xf>
    <xf numFmtId="3" fontId="28" fillId="50" borderId="113" xfId="104" applyNumberFormat="1" applyFont="1" applyFill="1" applyBorder="1" applyAlignment="1">
      <alignment horizontal="center" vertical="center" wrapText="1"/>
      <protection/>
    </xf>
    <xf numFmtId="0" fontId="12" fillId="1" borderId="70" xfId="104" applyFont="1" applyFill="1" applyBorder="1" applyAlignment="1">
      <alignment horizontal="center" vertical="center"/>
      <protection/>
    </xf>
    <xf numFmtId="0" fontId="12" fillId="1" borderId="46" xfId="104" applyFont="1" applyFill="1" applyBorder="1" applyAlignment="1">
      <alignment horizontal="center" vertical="center"/>
      <protection/>
    </xf>
    <xf numFmtId="0" fontId="12" fillId="1" borderId="102" xfId="104" applyFont="1" applyFill="1" applyBorder="1" applyAlignment="1">
      <alignment horizontal="center" vertical="center"/>
      <protection/>
    </xf>
    <xf numFmtId="0" fontId="12" fillId="1" borderId="21" xfId="104" applyFont="1" applyFill="1" applyBorder="1" applyAlignment="1">
      <alignment horizontal="center" vertical="center"/>
      <protection/>
    </xf>
    <xf numFmtId="0" fontId="12" fillId="1" borderId="24" xfId="104" applyFont="1" applyFill="1" applyBorder="1" applyAlignment="1">
      <alignment horizontal="center" vertical="center"/>
      <protection/>
    </xf>
    <xf numFmtId="0" fontId="12" fillId="1" borderId="27" xfId="104" applyFont="1" applyFill="1" applyBorder="1" applyAlignment="1">
      <alignment horizontal="center" vertical="center"/>
      <protection/>
    </xf>
    <xf numFmtId="0" fontId="12" fillId="1" borderId="28" xfId="104" applyFont="1" applyFill="1" applyBorder="1" applyAlignment="1">
      <alignment horizontal="center" vertical="center"/>
      <protection/>
    </xf>
    <xf numFmtId="0" fontId="12" fillId="1" borderId="39" xfId="104" applyFont="1" applyFill="1" applyBorder="1" applyAlignment="1">
      <alignment horizontal="center" vertical="center"/>
      <protection/>
    </xf>
    <xf numFmtId="0" fontId="12" fillId="1" borderId="68" xfId="104" applyFont="1" applyFill="1" applyBorder="1" applyAlignment="1">
      <alignment horizontal="center" vertical="center"/>
      <protection/>
    </xf>
    <xf numFmtId="0" fontId="12" fillId="1" borderId="60" xfId="104" applyFont="1" applyFill="1" applyBorder="1" applyAlignment="1">
      <alignment horizontal="center" vertical="center"/>
      <protection/>
    </xf>
    <xf numFmtId="0" fontId="12" fillId="1" borderId="36" xfId="104" applyFont="1" applyFill="1" applyBorder="1" applyAlignment="1">
      <alignment horizontal="center" vertical="center"/>
      <protection/>
    </xf>
    <xf numFmtId="0" fontId="19" fillId="0" borderId="0" xfId="104" applyFont="1" applyAlignment="1">
      <alignment horizontal="right"/>
      <protection/>
    </xf>
    <xf numFmtId="0" fontId="14" fillId="0" borderId="0" xfId="104" applyFont="1" applyAlignment="1">
      <alignment horizontal="center" wrapText="1"/>
      <protection/>
    </xf>
    <xf numFmtId="0" fontId="12" fillId="1" borderId="57" xfId="104" applyFont="1" applyFill="1" applyBorder="1" applyAlignment="1">
      <alignment horizontal="center" vertical="center" wrapText="1"/>
      <protection/>
    </xf>
    <xf numFmtId="0" fontId="12" fillId="1" borderId="38" xfId="104" applyFont="1" applyFill="1" applyBorder="1" applyAlignment="1">
      <alignment horizontal="center" vertical="center" wrapText="1"/>
      <protection/>
    </xf>
    <xf numFmtId="0" fontId="26" fillId="0" borderId="0" xfId="104" applyFont="1" applyAlignment="1">
      <alignment horizontal="center"/>
      <protection/>
    </xf>
    <xf numFmtId="0" fontId="12" fillId="0" borderId="0" xfId="104" applyFont="1" applyAlignment="1">
      <alignment horizontal="center"/>
      <protection/>
    </xf>
    <xf numFmtId="0" fontId="14" fillId="0" borderId="0" xfId="104" applyFont="1" applyAlignment="1">
      <alignment horizontal="center"/>
      <protection/>
    </xf>
    <xf numFmtId="0" fontId="53" fillId="0" borderId="0" xfId="108" applyFont="1" applyFill="1" applyAlignment="1">
      <alignment horizontal="right"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57" fillId="0" borderId="27" xfId="108" applyFont="1" applyFill="1" applyBorder="1" applyAlignment="1">
      <alignment horizontal="center" vertical="center" wrapText="1"/>
      <protection/>
    </xf>
    <xf numFmtId="0" fontId="57" fillId="0" borderId="44" xfId="108" applyFont="1" applyFill="1" applyBorder="1" applyAlignment="1">
      <alignment horizontal="center" vertical="center" wrapText="1"/>
      <protection/>
    </xf>
    <xf numFmtId="0" fontId="57" fillId="0" borderId="28" xfId="108" applyFont="1" applyFill="1" applyBorder="1" applyAlignment="1">
      <alignment horizontal="center" vertical="center" wrapText="1"/>
      <protection/>
    </xf>
    <xf numFmtId="0" fontId="57" fillId="0" borderId="43" xfId="108" applyFont="1" applyFill="1" applyBorder="1" applyAlignment="1">
      <alignment horizontal="center" vertical="center" wrapText="1"/>
      <protection/>
    </xf>
    <xf numFmtId="165" fontId="86" fillId="0" borderId="0" xfId="108" applyNumberFormat="1" applyFont="1" applyFill="1" applyBorder="1" applyAlignment="1" applyProtection="1">
      <alignment horizontal="center" vertical="center" wrapText="1"/>
      <protection/>
    </xf>
    <xf numFmtId="0" fontId="57" fillId="0" borderId="68" xfId="108" applyFont="1" applyFill="1" applyBorder="1" applyAlignment="1">
      <alignment horizontal="center" vertical="center" wrapText="1"/>
      <protection/>
    </xf>
    <xf numFmtId="0" fontId="57" fillId="0" borderId="60" xfId="108" applyFont="1" applyFill="1" applyBorder="1" applyAlignment="1">
      <alignment horizontal="center" vertical="center" wrapText="1"/>
      <protection/>
    </xf>
    <xf numFmtId="0" fontId="57" fillId="0" borderId="83" xfId="108" applyFont="1" applyFill="1" applyBorder="1" applyAlignment="1">
      <alignment horizontal="center" vertical="center" wrapText="1"/>
      <protection/>
    </xf>
    <xf numFmtId="0" fontId="37" fillId="0" borderId="0" xfId="109" applyFont="1" applyFill="1" applyAlignment="1">
      <alignment horizontal="left" wrapText="1"/>
      <protection/>
    </xf>
    <xf numFmtId="0" fontId="37" fillId="0" borderId="0" xfId="109" applyFont="1" applyFill="1" applyAlignment="1">
      <alignment horizontal="left"/>
      <protection/>
    </xf>
    <xf numFmtId="0" fontId="129" fillId="0" borderId="0" xfId="109" applyFont="1" applyFill="1" applyAlignment="1">
      <alignment horizontal="center"/>
      <protection/>
    </xf>
    <xf numFmtId="0" fontId="53" fillId="0" borderId="0" xfId="109" applyFont="1" applyFill="1" applyAlignment="1">
      <alignment horizontal="right"/>
      <protection/>
    </xf>
    <xf numFmtId="165" fontId="86" fillId="0" borderId="0" xfId="109" applyNumberFormat="1" applyFont="1" applyFill="1" applyBorder="1" applyAlignment="1" applyProtection="1">
      <alignment horizontal="center" vertical="center" wrapText="1"/>
      <protection/>
    </xf>
    <xf numFmtId="0" fontId="72" fillId="0" borderId="0" xfId="97" applyFont="1" applyFill="1" applyBorder="1" applyAlignment="1" applyProtection="1">
      <alignment horizontal="right"/>
      <protection/>
    </xf>
    <xf numFmtId="0" fontId="57" fillId="0" borderId="27" xfId="109" applyFont="1" applyFill="1" applyBorder="1" applyAlignment="1">
      <alignment horizontal="center" vertical="center" wrapText="1"/>
      <protection/>
    </xf>
    <xf numFmtId="0" fontId="57" fillId="0" borderId="44" xfId="109" applyFont="1" applyFill="1" applyBorder="1" applyAlignment="1">
      <alignment horizontal="center" vertical="center" wrapText="1"/>
      <protection/>
    </xf>
    <xf numFmtId="0" fontId="57" fillId="0" borderId="68" xfId="109" applyFont="1" applyFill="1" applyBorder="1" applyAlignment="1">
      <alignment horizontal="center" vertical="center" wrapText="1"/>
      <protection/>
    </xf>
    <xf numFmtId="0" fontId="57" fillId="0" borderId="43" xfId="109" applyFont="1" applyFill="1" applyBorder="1" applyAlignment="1">
      <alignment horizontal="center" vertical="center" wrapText="1"/>
      <protection/>
    </xf>
    <xf numFmtId="0" fontId="57" fillId="0" borderId="20" xfId="109" applyFont="1" applyFill="1" applyBorder="1" applyAlignment="1">
      <alignment horizontal="center" vertical="center" wrapText="1"/>
      <protection/>
    </xf>
    <xf numFmtId="0" fontId="57" fillId="0" borderId="50" xfId="109" applyFont="1" applyFill="1" applyBorder="1" applyAlignment="1">
      <alignment horizontal="center" vertical="center" wrapText="1"/>
      <protection/>
    </xf>
    <xf numFmtId="0" fontId="57" fillId="0" borderId="58" xfId="109" applyFont="1" applyFill="1" applyBorder="1" applyAlignment="1">
      <alignment horizontal="center" vertical="center" wrapText="1"/>
      <protection/>
    </xf>
    <xf numFmtId="0" fontId="57" fillId="0" borderId="22" xfId="108" applyFont="1" applyFill="1" applyBorder="1" applyAlignment="1" applyProtection="1">
      <alignment horizontal="left" vertical="center"/>
      <protection/>
    </xf>
    <xf numFmtId="0" fontId="57" fillId="0" borderId="23" xfId="108" applyFont="1" applyFill="1" applyBorder="1" applyAlignment="1" applyProtection="1">
      <alignment horizontal="left" vertical="center"/>
      <protection/>
    </xf>
    <xf numFmtId="0" fontId="56" fillId="0" borderId="67" xfId="108" applyFont="1" applyFill="1" applyBorder="1" applyAlignment="1">
      <alignment horizontal="justify" vertical="center" wrapText="1"/>
      <protection/>
    </xf>
    <xf numFmtId="165" fontId="88" fillId="0" borderId="0" xfId="108" applyNumberFormat="1" applyFont="1" applyFill="1" applyBorder="1" applyAlignment="1" applyProtection="1">
      <alignment horizontal="center" vertical="center" wrapText="1"/>
      <protection/>
    </xf>
    <xf numFmtId="3" fontId="80" fillId="0" borderId="0" xfId="110" applyNumberFormat="1" applyFont="1" applyFill="1" applyAlignment="1" applyProtection="1">
      <alignment horizontal="center"/>
      <protection locked="0"/>
    </xf>
    <xf numFmtId="3" fontId="57" fillId="0" borderId="0" xfId="110" applyNumberFormat="1" applyFont="1" applyFill="1" applyAlignment="1" applyProtection="1">
      <alignment horizontal="center" wrapText="1"/>
      <protection/>
    </xf>
    <xf numFmtId="3" fontId="57" fillId="0" borderId="0" xfId="110" applyNumberFormat="1" applyFont="1" applyFill="1" applyAlignment="1" applyProtection="1">
      <alignment horizontal="center"/>
      <protection/>
    </xf>
    <xf numFmtId="3" fontId="72" fillId="0" borderId="59" xfId="110" applyNumberFormat="1" applyFont="1" applyFill="1" applyBorder="1" applyAlignment="1" applyProtection="1">
      <alignment horizontal="left" vertical="center" indent="1"/>
      <protection/>
    </xf>
    <xf numFmtId="3" fontId="72" fillId="0" borderId="50" xfId="110" applyNumberFormat="1" applyFont="1" applyFill="1" applyBorder="1" applyAlignment="1" applyProtection="1">
      <alignment horizontal="left" vertical="center" indent="1"/>
      <protection/>
    </xf>
    <xf numFmtId="3" fontId="72" fillId="0" borderId="58" xfId="110" applyNumberFormat="1" applyFont="1" applyFill="1" applyBorder="1" applyAlignment="1" applyProtection="1">
      <alignment horizontal="left" vertical="center" indent="1"/>
      <protection/>
    </xf>
    <xf numFmtId="0" fontId="28" fillId="0" borderId="0" xfId="103" applyFont="1" applyFill="1" applyBorder="1" applyAlignment="1" applyProtection="1">
      <alignment horizontal="center" vertical="center" wrapText="1"/>
      <protection/>
    </xf>
    <xf numFmtId="0" fontId="1" fillId="0" borderId="19" xfId="103" applyFont="1" applyFill="1" applyBorder="1" applyAlignment="1">
      <alignment horizontal="right"/>
      <protection/>
    </xf>
    <xf numFmtId="0" fontId="81" fillId="0" borderId="0" xfId="103" applyFont="1" applyFill="1" applyAlignment="1">
      <alignment horizontal="right" vertical="center"/>
      <protection/>
    </xf>
    <xf numFmtId="3" fontId="90" fillId="0" borderId="57" xfId="102" applyNumberFormat="1" applyFont="1" applyFill="1" applyBorder="1" applyAlignment="1">
      <alignment horizontal="center" vertical="center" wrapText="1"/>
      <protection/>
    </xf>
    <xf numFmtId="3" fontId="90" fillId="0" borderId="51" xfId="102" applyNumberFormat="1" applyFont="1" applyFill="1" applyBorder="1" applyAlignment="1">
      <alignment horizontal="center" vertical="center" wrapText="1"/>
      <protection/>
    </xf>
    <xf numFmtId="3" fontId="90" fillId="0" borderId="28" xfId="102" applyNumberFormat="1" applyFont="1" applyFill="1" applyBorder="1" applyAlignment="1">
      <alignment horizontal="center" vertical="center"/>
      <protection/>
    </xf>
    <xf numFmtId="3" fontId="90" fillId="0" borderId="105" xfId="102" applyNumberFormat="1" applyFont="1" applyFill="1" applyBorder="1" applyAlignment="1">
      <alignment horizontal="center" vertical="center"/>
      <protection/>
    </xf>
    <xf numFmtId="3" fontId="90" fillId="0" borderId="39" xfId="102" applyNumberFormat="1" applyFont="1" applyFill="1" applyBorder="1" applyAlignment="1">
      <alignment horizontal="center" vertical="center"/>
      <protection/>
    </xf>
    <xf numFmtId="3" fontId="10" fillId="0" borderId="0" xfId="102" applyNumberFormat="1" applyFont="1" applyAlignment="1">
      <alignment horizontal="center" vertical="center"/>
      <protection/>
    </xf>
    <xf numFmtId="3" fontId="58" fillId="0" borderId="0" xfId="102" applyNumberFormat="1" applyFont="1" applyAlignment="1">
      <alignment horizontal="center" vertical="center"/>
      <protection/>
    </xf>
    <xf numFmtId="0" fontId="89" fillId="0" borderId="0" xfId="102" applyNumberFormat="1" applyFont="1" applyAlignment="1">
      <alignment horizontal="center" vertical="center"/>
      <protection/>
    </xf>
    <xf numFmtId="3" fontId="89" fillId="0" borderId="0" xfId="102" applyNumberFormat="1" applyFont="1" applyAlignment="1">
      <alignment horizontal="center" vertical="center"/>
      <protection/>
    </xf>
    <xf numFmtId="3" fontId="34" fillId="0" borderId="82" xfId="102" applyNumberFormat="1" applyFont="1" applyFill="1" applyBorder="1" applyAlignment="1">
      <alignment horizontal="right" vertical="center"/>
      <protection/>
    </xf>
    <xf numFmtId="3" fontId="34" fillId="0" borderId="86" xfId="102" applyNumberFormat="1" applyFont="1" applyFill="1" applyBorder="1" applyAlignment="1">
      <alignment horizontal="right" vertical="center"/>
      <protection/>
    </xf>
    <xf numFmtId="3" fontId="30" fillId="0" borderId="81" xfId="102" applyNumberFormat="1" applyFont="1" applyFill="1" applyBorder="1" applyAlignment="1">
      <alignment horizontal="right" vertical="center"/>
      <protection/>
    </xf>
    <xf numFmtId="3" fontId="30" fillId="0" borderId="84" xfId="102" applyNumberFormat="1" applyFont="1" applyFill="1" applyBorder="1" applyAlignment="1">
      <alignment horizontal="right" vertical="center"/>
      <protection/>
    </xf>
    <xf numFmtId="3" fontId="89" fillId="0" borderId="0" xfId="102" applyNumberFormat="1" applyFont="1" applyFill="1" applyBorder="1" applyAlignment="1">
      <alignment horizontal="center" vertical="center"/>
      <protection/>
    </xf>
    <xf numFmtId="0" fontId="91" fillId="0" borderId="27" xfId="102" applyFont="1" applyFill="1" applyBorder="1" applyAlignment="1">
      <alignment horizontal="center" vertical="center" wrapText="1"/>
      <protection/>
    </xf>
    <xf numFmtId="0" fontId="91" fillId="0" borderId="37" xfId="102" applyFont="1" applyFill="1" applyBorder="1" applyAlignment="1">
      <alignment horizontal="center" vertical="center" wrapText="1"/>
      <protection/>
    </xf>
    <xf numFmtId="0" fontId="91" fillId="0" borderId="80" xfId="102" applyFont="1" applyFill="1" applyBorder="1" applyAlignment="1">
      <alignment horizontal="center" vertical="center" wrapText="1"/>
      <protection/>
    </xf>
    <xf numFmtId="0" fontId="91" fillId="0" borderId="78" xfId="102" applyFont="1" applyFill="1" applyBorder="1" applyAlignment="1">
      <alignment horizontal="center" vertical="center" wrapText="1"/>
      <protection/>
    </xf>
    <xf numFmtId="0" fontId="91" fillId="0" borderId="81" xfId="102" applyFont="1" applyFill="1" applyBorder="1" applyAlignment="1">
      <alignment horizontal="center" vertical="center" wrapText="1"/>
      <protection/>
    </xf>
    <xf numFmtId="0" fontId="91" fillId="0" borderId="84" xfId="102" applyFont="1" applyFill="1" applyBorder="1" applyAlignment="1">
      <alignment horizontal="center" vertical="center" wrapText="1"/>
      <protection/>
    </xf>
    <xf numFmtId="3" fontId="34" fillId="0" borderId="69" xfId="102" applyNumberFormat="1" applyFont="1" applyFill="1" applyBorder="1" applyAlignment="1">
      <alignment horizontal="right" vertical="center"/>
      <protection/>
    </xf>
    <xf numFmtId="3" fontId="34" fillId="0" borderId="85" xfId="102" applyNumberFormat="1" applyFont="1" applyFill="1" applyBorder="1" applyAlignment="1">
      <alignment horizontal="right" vertical="center"/>
      <protection/>
    </xf>
    <xf numFmtId="0" fontId="0" fillId="0" borderId="44" xfId="95" applyFont="1" applyBorder="1" applyAlignment="1">
      <alignment horizontal="left" vertical="center" wrapText="1"/>
      <protection/>
    </xf>
    <xf numFmtId="0" fontId="0" fillId="0" borderId="53" xfId="95" applyFont="1" applyBorder="1" applyAlignment="1">
      <alignment horizontal="left" vertical="center" wrapText="1"/>
      <protection/>
    </xf>
    <xf numFmtId="0" fontId="0" fillId="0" borderId="51" xfId="95" applyFont="1" applyBorder="1" applyAlignment="1">
      <alignment horizontal="left" vertical="center" wrapText="1"/>
      <protection/>
    </xf>
    <xf numFmtId="0" fontId="0" fillId="0" borderId="43" xfId="95" applyFont="1" applyBorder="1" applyAlignment="1">
      <alignment horizontal="left" vertical="center" wrapText="1"/>
      <protection/>
    </xf>
    <xf numFmtId="0" fontId="0" fillId="0" borderId="32" xfId="95" applyFont="1" applyBorder="1" applyAlignment="1">
      <alignment horizontal="left" vertical="center" wrapText="1"/>
      <protection/>
    </xf>
    <xf numFmtId="3" fontId="0" fillId="0" borderId="64" xfId="95" applyNumberFormat="1" applyBorder="1" applyAlignment="1">
      <alignment horizontal="right" vertical="center"/>
      <protection/>
    </xf>
    <xf numFmtId="3" fontId="0" fillId="0" borderId="34" xfId="95" applyNumberFormat="1" applyBorder="1" applyAlignment="1">
      <alignment horizontal="right" vertical="center"/>
      <protection/>
    </xf>
    <xf numFmtId="0" fontId="0" fillId="0" borderId="43" xfId="95" applyFont="1" applyBorder="1" applyAlignment="1">
      <alignment horizontal="center"/>
      <protection/>
    </xf>
    <xf numFmtId="0" fontId="0" fillId="0" borderId="32" xfId="95" applyFont="1" applyBorder="1" applyAlignment="1">
      <alignment horizontal="center"/>
      <protection/>
    </xf>
    <xf numFmtId="0" fontId="0" fillId="0" borderId="64" xfId="95" applyBorder="1" applyAlignment="1">
      <alignment horizontal="center"/>
      <protection/>
    </xf>
    <xf numFmtId="0" fontId="0" fillId="0" borderId="34" xfId="95" applyBorder="1" applyAlignment="1">
      <alignment horizontal="center"/>
      <protection/>
    </xf>
    <xf numFmtId="3" fontId="0" fillId="0" borderId="43" xfId="95" applyNumberFormat="1" applyBorder="1" applyAlignment="1">
      <alignment horizontal="right" vertical="center"/>
      <protection/>
    </xf>
    <xf numFmtId="3" fontId="0" fillId="0" borderId="32" xfId="95" applyNumberFormat="1" applyBorder="1" applyAlignment="1">
      <alignment horizontal="right" vertical="center"/>
      <protection/>
    </xf>
    <xf numFmtId="0" fontId="9" fillId="0" borderId="0" xfId="95" applyFont="1" applyAlignment="1">
      <alignment horizontal="right"/>
      <protection/>
    </xf>
    <xf numFmtId="0" fontId="49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59" xfId="95" applyFont="1" applyBorder="1" applyAlignment="1">
      <alignment horizontal="center" vertical="center"/>
      <protection/>
    </xf>
    <xf numFmtId="0" fontId="6" fillId="0" borderId="50" xfId="95" applyFont="1" applyBorder="1" applyAlignment="1">
      <alignment horizontal="center" vertical="center"/>
      <protection/>
    </xf>
    <xf numFmtId="0" fontId="6" fillId="0" borderId="20" xfId="95" applyFont="1" applyBorder="1" applyAlignment="1">
      <alignment horizontal="center" vertical="center"/>
      <protection/>
    </xf>
    <xf numFmtId="0" fontId="6" fillId="0" borderId="58" xfId="95" applyFont="1" applyBorder="1" applyAlignment="1">
      <alignment horizontal="center" vertical="center"/>
      <protection/>
    </xf>
    <xf numFmtId="165" fontId="70" fillId="0" borderId="61" xfId="99" applyNumberFormat="1" applyFont="1" applyFill="1" applyBorder="1" applyAlignment="1" applyProtection="1">
      <alignment horizontal="center" textRotation="180" wrapText="1"/>
      <protection/>
    </xf>
    <xf numFmtId="165" fontId="61" fillId="0" borderId="20" xfId="99" applyNumberFormat="1" applyFont="1" applyFill="1" applyBorder="1" applyAlignment="1" applyProtection="1">
      <alignment horizontal="left" vertical="center" wrapText="1" indent="2"/>
      <protection/>
    </xf>
    <xf numFmtId="165" fontId="61" fillId="0" borderId="58" xfId="99" applyNumberFormat="1" applyFont="1" applyFill="1" applyBorder="1" applyAlignment="1" applyProtection="1">
      <alignment horizontal="left" vertical="center" wrapText="1" indent="2"/>
      <protection/>
    </xf>
    <xf numFmtId="165" fontId="57" fillId="0" borderId="0" xfId="99" applyNumberFormat="1" applyFont="1" applyFill="1" applyAlignment="1" applyProtection="1">
      <alignment horizontal="center" vertical="center" wrapText="1"/>
      <protection/>
    </xf>
    <xf numFmtId="165" fontId="61" fillId="0" borderId="99" xfId="99" applyNumberFormat="1" applyFont="1" applyFill="1" applyBorder="1" applyAlignment="1" applyProtection="1">
      <alignment horizontal="center" vertical="center" wrapText="1"/>
      <protection/>
    </xf>
    <xf numFmtId="165" fontId="61" fillId="0" borderId="101" xfId="99" applyNumberFormat="1" applyFont="1" applyFill="1" applyBorder="1" applyAlignment="1" applyProtection="1">
      <alignment horizontal="center" vertical="center" wrapText="1"/>
      <protection/>
    </xf>
    <xf numFmtId="165" fontId="61" fillId="0" borderId="99" xfId="99" applyNumberFormat="1" applyFont="1" applyFill="1" applyBorder="1" applyAlignment="1" applyProtection="1">
      <alignment horizontal="center" vertical="center"/>
      <protection/>
    </xf>
    <xf numFmtId="165" fontId="61" fillId="0" borderId="101" xfId="99" applyNumberFormat="1" applyFont="1" applyFill="1" applyBorder="1" applyAlignment="1" applyProtection="1">
      <alignment horizontal="center" vertical="center"/>
      <protection/>
    </xf>
    <xf numFmtId="49" fontId="61" fillId="0" borderId="99" xfId="99" applyNumberFormat="1" applyFont="1" applyFill="1" applyBorder="1" applyAlignment="1" applyProtection="1">
      <alignment horizontal="center" vertical="center" wrapText="1"/>
      <protection/>
    </xf>
    <xf numFmtId="49" fontId="61" fillId="0" borderId="101" xfId="99" applyNumberFormat="1" applyFont="1" applyFill="1" applyBorder="1" applyAlignment="1" applyProtection="1">
      <alignment horizontal="center" vertical="center" wrapText="1"/>
      <protection/>
    </xf>
    <xf numFmtId="165" fontId="61" fillId="0" borderId="96" xfId="99" applyNumberFormat="1" applyFont="1" applyFill="1" applyBorder="1" applyAlignment="1" applyProtection="1">
      <alignment horizontal="center" vertical="center"/>
      <protection/>
    </xf>
    <xf numFmtId="165" fontId="61" fillId="0" borderId="60" xfId="99" applyNumberFormat="1" applyFont="1" applyFill="1" applyBorder="1" applyAlignment="1" applyProtection="1">
      <alignment horizontal="center" vertical="center"/>
      <protection/>
    </xf>
    <xf numFmtId="165" fontId="61" fillId="0" borderId="83" xfId="99" applyNumberFormat="1" applyFont="1" applyFill="1" applyBorder="1" applyAlignment="1" applyProtection="1">
      <alignment horizontal="center" vertical="center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5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61" fillId="0" borderId="59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0" borderId="22" xfId="0" applyFont="1" applyFill="1" applyBorder="1" applyAlignment="1" applyProtection="1">
      <alignment horizontal="center" vertical="center" wrapText="1"/>
      <protection/>
    </xf>
    <xf numFmtId="0" fontId="61" fillId="0" borderId="23" xfId="0" applyFont="1" applyFill="1" applyBorder="1" applyAlignment="1" applyProtection="1">
      <alignment horizontal="center" vertical="center" wrapText="1"/>
      <protection/>
    </xf>
    <xf numFmtId="0" fontId="61" fillId="0" borderId="30" xfId="0" applyFont="1" applyFill="1" applyBorder="1" applyAlignment="1" applyProtection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/>
      <protection/>
    </xf>
    <xf numFmtId="0" fontId="3" fillId="0" borderId="29" xfId="104" applyFont="1" applyFill="1" applyBorder="1" applyAlignment="1">
      <alignment horizontal="center" vertical="center"/>
      <protection/>
    </xf>
    <xf numFmtId="0" fontId="17" fillId="0" borderId="0" xfId="104" applyFont="1" applyAlignment="1">
      <alignment horizontal="center"/>
      <protection/>
    </xf>
    <xf numFmtId="0" fontId="18" fillId="0" borderId="0" xfId="104" applyFont="1" applyBorder="1" applyAlignment="1">
      <alignment horizontal="center"/>
      <protection/>
    </xf>
    <xf numFmtId="0" fontId="12" fillId="0" borderId="0" xfId="104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0" borderId="34" xfId="0" applyBorder="1" applyAlignment="1">
      <alignment horizontal="center"/>
    </xf>
    <xf numFmtId="3" fontId="0" fillId="0" borderId="64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0" fontId="0" fillId="0" borderId="44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3" fontId="0" fillId="0" borderId="43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</cellXfs>
  <cellStyles count="10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2 2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iperhivatkozás" xfId="84"/>
    <cellStyle name="Hyperlink" xfId="85"/>
    <cellStyle name="Hivatkozott cella" xfId="86"/>
    <cellStyle name="Input" xfId="87"/>
    <cellStyle name="Jegyzet" xfId="88"/>
    <cellStyle name="Jó" xfId="89"/>
    <cellStyle name="Kimenet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3 2" xfId="97"/>
    <cellStyle name="Normál 4" xfId="98"/>
    <cellStyle name="Normál 4 2" xfId="99"/>
    <cellStyle name="Normál 5" xfId="100"/>
    <cellStyle name="Normál 6" xfId="101"/>
    <cellStyle name="Normál_1_-_II_Tajekoztato_tablak" xfId="102"/>
    <cellStyle name="Normál_1_-_II_Tajekoztato_tablak 2" xfId="103"/>
    <cellStyle name="Normál_2007. év költségvetés terv 1.mellékletek" xfId="104"/>
    <cellStyle name="Normál_2007. év költségvetés terv 1.mellékletek 2" xfId="105"/>
    <cellStyle name="Normál_2008. év költségvetés terv 1. sz. melléklet" xfId="106"/>
    <cellStyle name="Normál_Dologi kiadás" xfId="107"/>
    <cellStyle name="Normál_KVRENMUNKA" xfId="108"/>
    <cellStyle name="Normál_KVRENMUNKA 2" xfId="109"/>
    <cellStyle name="Normál_SEGEDLETEK" xfId="110"/>
    <cellStyle name="Note" xfId="111"/>
    <cellStyle name="Output" xfId="112"/>
    <cellStyle name="Összesen" xfId="113"/>
    <cellStyle name="Currency" xfId="114"/>
    <cellStyle name="Currency [0]" xfId="115"/>
    <cellStyle name="Rossz" xfId="116"/>
    <cellStyle name="Semleges" xfId="117"/>
    <cellStyle name="Számítás" xfId="118"/>
    <cellStyle name="Percent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tabSelected="1" zoomScale="75" zoomScaleNormal="75" workbookViewId="0" topLeftCell="A44">
      <selection activeCell="E65" sqref="E65"/>
    </sheetView>
  </sheetViews>
  <sheetFormatPr defaultColWidth="9.140625" defaultRowHeight="12.75"/>
  <cols>
    <col min="1" max="2" width="5.7109375" style="130" customWidth="1"/>
    <col min="3" max="3" width="8.8515625" style="130" customWidth="1"/>
    <col min="4" max="4" width="56.00390625" style="23" bestFit="1" customWidth="1"/>
    <col min="5" max="5" width="17.28125" style="393" bestFit="1" customWidth="1"/>
    <col min="6" max="7" width="14.57421875" style="393" customWidth="1"/>
    <col min="8" max="8" width="15.28125" style="393" hidden="1" customWidth="1"/>
    <col min="9" max="9" width="10.8515625" style="393" hidden="1" customWidth="1"/>
    <col min="10" max="10" width="13.140625" style="393" hidden="1" customWidth="1"/>
    <col min="11" max="11" width="17.28125" style="394" bestFit="1" customWidth="1"/>
    <col min="12" max="13" width="14.57421875" style="394" customWidth="1"/>
    <col min="14" max="14" width="14.28125" style="394" hidden="1" customWidth="1"/>
    <col min="15" max="16" width="10.8515625" style="394" hidden="1" customWidth="1"/>
    <col min="17" max="17" width="12.8515625" style="395" customWidth="1"/>
    <col min="18" max="18" width="15.57421875" style="394" customWidth="1"/>
    <col min="19" max="19" width="13.421875" style="394" customWidth="1"/>
    <col min="20" max="20" width="14.8515625" style="394" hidden="1" customWidth="1"/>
    <col min="21" max="21" width="12.7109375" style="395" hidden="1" customWidth="1"/>
    <col min="22" max="22" width="11.8515625" style="395" hidden="1" customWidth="1"/>
    <col min="23" max="16384" width="9.140625" style="395" customWidth="1"/>
  </cols>
  <sheetData>
    <row r="1" spans="5:19" ht="12.75">
      <c r="E1" s="1286" t="s">
        <v>406</v>
      </c>
      <c r="F1" s="1286"/>
      <c r="G1" s="1286"/>
      <c r="H1" s="1286"/>
      <c r="I1" s="1286"/>
      <c r="J1" s="1286"/>
      <c r="K1" s="1286"/>
      <c r="L1" s="1286"/>
      <c r="M1" s="1286"/>
      <c r="N1" s="1286"/>
      <c r="O1" s="1286"/>
      <c r="P1" s="1286"/>
      <c r="Q1" s="1286"/>
      <c r="R1" s="1286"/>
      <c r="S1" s="1286"/>
    </row>
    <row r="2" spans="1:19" ht="12.75">
      <c r="A2" s="127"/>
      <c r="B2" s="127"/>
      <c r="C2" s="127"/>
      <c r="D2" s="128"/>
      <c r="E2" s="1286"/>
      <c r="F2" s="1286"/>
      <c r="G2" s="1286"/>
      <c r="H2" s="1286"/>
      <c r="I2" s="1286"/>
      <c r="J2" s="1286"/>
      <c r="K2" s="1286"/>
      <c r="L2" s="1286"/>
      <c r="M2" s="1286"/>
      <c r="N2" s="1286"/>
      <c r="O2" s="1286"/>
      <c r="P2" s="1286"/>
      <c r="Q2" s="1286"/>
      <c r="R2" s="1286"/>
      <c r="S2" s="1286"/>
    </row>
    <row r="3" spans="1:20" s="397" customFormat="1" ht="34.5" customHeight="1">
      <c r="A3" s="1289" t="s">
        <v>491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289"/>
      <c r="O3" s="1289"/>
      <c r="P3" s="1289"/>
      <c r="Q3" s="1289"/>
      <c r="R3" s="286"/>
      <c r="S3" s="396"/>
      <c r="T3" s="396"/>
    </row>
    <row r="4" spans="1:17" ht="13.5" thickBot="1">
      <c r="A4" s="129"/>
      <c r="B4" s="129"/>
      <c r="C4" s="129"/>
      <c r="D4" s="125"/>
      <c r="K4" s="101"/>
      <c r="L4" s="101"/>
      <c r="M4" s="101"/>
      <c r="N4" s="101"/>
      <c r="O4" s="101"/>
      <c r="P4" s="101"/>
      <c r="Q4" s="58" t="s">
        <v>400</v>
      </c>
    </row>
    <row r="5" spans="1:22" ht="45.75" customHeight="1" thickBot="1">
      <c r="A5" s="1290" t="s">
        <v>5</v>
      </c>
      <c r="B5" s="1291"/>
      <c r="C5" s="1291"/>
      <c r="D5" s="405" t="s">
        <v>8</v>
      </c>
      <c r="E5" s="1280" t="s">
        <v>4</v>
      </c>
      <c r="F5" s="1281"/>
      <c r="G5" s="1281"/>
      <c r="H5" s="1281"/>
      <c r="I5" s="1281"/>
      <c r="J5" s="1282"/>
      <c r="K5" s="1280" t="s">
        <v>66</v>
      </c>
      <c r="L5" s="1281"/>
      <c r="M5" s="1281"/>
      <c r="N5" s="1281"/>
      <c r="O5" s="1281"/>
      <c r="P5" s="1282"/>
      <c r="Q5" s="1280" t="s">
        <v>67</v>
      </c>
      <c r="R5" s="1281"/>
      <c r="S5" s="1281"/>
      <c r="T5" s="1281"/>
      <c r="U5" s="1281"/>
      <c r="V5" s="1282"/>
    </row>
    <row r="6" spans="1:22" ht="45.75" customHeight="1" thickBot="1">
      <c r="A6" s="359"/>
      <c r="B6" s="360"/>
      <c r="C6" s="360"/>
      <c r="D6" s="405"/>
      <c r="E6" s="439" t="s">
        <v>72</v>
      </c>
      <c r="F6" s="440" t="s">
        <v>193</v>
      </c>
      <c r="G6" s="440" t="s">
        <v>199</v>
      </c>
      <c r="H6" s="440" t="s">
        <v>202</v>
      </c>
      <c r="I6" s="440" t="s">
        <v>220</v>
      </c>
      <c r="J6" s="441" t="s">
        <v>253</v>
      </c>
      <c r="K6" s="439" t="s">
        <v>72</v>
      </c>
      <c r="L6" s="440" t="s">
        <v>193</v>
      </c>
      <c r="M6" s="440" t="s">
        <v>199</v>
      </c>
      <c r="N6" s="440" t="s">
        <v>202</v>
      </c>
      <c r="O6" s="440" t="s">
        <v>220</v>
      </c>
      <c r="P6" s="441" t="s">
        <v>253</v>
      </c>
      <c r="Q6" s="439" t="s">
        <v>72</v>
      </c>
      <c r="R6" s="440" t="s">
        <v>193</v>
      </c>
      <c r="S6" s="440" t="s">
        <v>199</v>
      </c>
      <c r="T6" s="440" t="s">
        <v>202</v>
      </c>
      <c r="U6" s="440" t="s">
        <v>220</v>
      </c>
      <c r="V6" s="441" t="s">
        <v>253</v>
      </c>
    </row>
    <row r="7" spans="1:22" s="7" customFormat="1" ht="21.75" customHeight="1" thickBot="1">
      <c r="A7" s="140"/>
      <c r="B7" s="1266"/>
      <c r="C7" s="1266"/>
      <c r="D7" s="1266"/>
      <c r="E7" s="442"/>
      <c r="F7" s="333"/>
      <c r="G7" s="333"/>
      <c r="H7" s="333"/>
      <c r="I7" s="333"/>
      <c r="J7" s="1049"/>
      <c r="K7" s="442"/>
      <c r="L7" s="333"/>
      <c r="M7" s="333"/>
      <c r="N7" s="333"/>
      <c r="O7" s="333"/>
      <c r="P7" s="1049"/>
      <c r="Q7" s="442"/>
      <c r="R7" s="333"/>
      <c r="S7" s="333"/>
      <c r="T7" s="333"/>
      <c r="U7" s="333"/>
      <c r="V7" s="1049"/>
    </row>
    <row r="8" spans="1:22" s="7" customFormat="1" ht="21.75" customHeight="1" thickBot="1">
      <c r="A8" s="140" t="s">
        <v>25</v>
      </c>
      <c r="B8" s="1266" t="s">
        <v>301</v>
      </c>
      <c r="C8" s="1266"/>
      <c r="D8" s="1266"/>
      <c r="E8" s="442">
        <f>E9+E14+E17+E18+E21</f>
        <v>2634000</v>
      </c>
      <c r="F8" s="333">
        <f>F9+F14+F17+F18+F21</f>
        <v>2634000</v>
      </c>
      <c r="G8" s="333">
        <f>G9+G14+G17+G18+G21</f>
        <v>2634000</v>
      </c>
      <c r="H8" s="333">
        <f>H9+H14+H17+H18+H21</f>
        <v>0</v>
      </c>
      <c r="I8" s="333">
        <f aca="true" t="shared" si="0" ref="I8:P8">I9+I14+I17</f>
        <v>0</v>
      </c>
      <c r="J8" s="1049">
        <f t="shared" si="0"/>
        <v>0</v>
      </c>
      <c r="K8" s="442">
        <f>K9+K14+K17+K18+K21</f>
        <v>1253688</v>
      </c>
      <c r="L8" s="333">
        <f>L9+L14+L17+L18+L21</f>
        <v>1253688</v>
      </c>
      <c r="M8" s="333">
        <f>M9+M14+M17+M18+M21</f>
        <v>1203688</v>
      </c>
      <c r="N8" s="333">
        <f>N9+N14+N17+N18+N21</f>
        <v>6880002</v>
      </c>
      <c r="O8" s="333">
        <f t="shared" si="0"/>
        <v>0</v>
      </c>
      <c r="P8" s="1049">
        <f t="shared" si="0"/>
        <v>0</v>
      </c>
      <c r="Q8" s="442">
        <f aca="true" t="shared" si="1" ref="Q8:V8">Q9+Q14+Q17+Q18+Q21</f>
        <v>1380312</v>
      </c>
      <c r="R8" s="333">
        <f t="shared" si="1"/>
        <v>1380312</v>
      </c>
      <c r="S8" s="333">
        <f t="shared" si="1"/>
        <v>1430312</v>
      </c>
      <c r="T8" s="333">
        <f>T9+T14+T17+T18+T21</f>
        <v>-6880002</v>
      </c>
      <c r="U8" s="333">
        <f t="shared" si="1"/>
        <v>-6880003</v>
      </c>
      <c r="V8" s="1049">
        <f t="shared" si="1"/>
        <v>-5979004</v>
      </c>
    </row>
    <row r="9" spans="1:22" ht="21.75" customHeight="1">
      <c r="A9" s="902"/>
      <c r="B9" s="288" t="s">
        <v>34</v>
      </c>
      <c r="C9" s="1287" t="s">
        <v>302</v>
      </c>
      <c r="D9" s="1287"/>
      <c r="E9" s="572">
        <f aca="true" t="shared" si="2" ref="E9:P9">SUM(E10:E13)</f>
        <v>1294000</v>
      </c>
      <c r="F9" s="573">
        <f t="shared" si="2"/>
        <v>1294000</v>
      </c>
      <c r="G9" s="573">
        <f t="shared" si="2"/>
        <v>1294000</v>
      </c>
      <c r="H9" s="573">
        <f t="shared" si="2"/>
        <v>0</v>
      </c>
      <c r="I9" s="573">
        <f t="shared" si="2"/>
        <v>0</v>
      </c>
      <c r="J9" s="1050">
        <f t="shared" si="2"/>
        <v>0</v>
      </c>
      <c r="K9" s="572">
        <f t="shared" si="2"/>
        <v>413688</v>
      </c>
      <c r="L9" s="573">
        <f t="shared" si="2"/>
        <v>413689</v>
      </c>
      <c r="M9" s="573">
        <f t="shared" si="2"/>
        <v>363688</v>
      </c>
      <c r="N9" s="573">
        <f t="shared" si="2"/>
        <v>7380005</v>
      </c>
      <c r="O9" s="573">
        <f t="shared" si="2"/>
        <v>0</v>
      </c>
      <c r="P9" s="1050">
        <f t="shared" si="2"/>
        <v>0</v>
      </c>
      <c r="Q9" s="572">
        <f aca="true" t="shared" si="3" ref="Q9:V9">SUM(Q10:Q13)</f>
        <v>880312</v>
      </c>
      <c r="R9" s="573">
        <f t="shared" si="3"/>
        <v>880311</v>
      </c>
      <c r="S9" s="573">
        <f t="shared" si="3"/>
        <v>930312</v>
      </c>
      <c r="T9" s="573">
        <f>SUM(T10:T13)</f>
        <v>-7380005</v>
      </c>
      <c r="U9" s="573">
        <f t="shared" si="3"/>
        <v>-7380007</v>
      </c>
      <c r="V9" s="1050">
        <f t="shared" si="3"/>
        <v>-6479009</v>
      </c>
    </row>
    <row r="10" spans="1:22" ht="21.75" customHeight="1">
      <c r="A10" s="137"/>
      <c r="B10" s="133"/>
      <c r="C10" s="133" t="s">
        <v>307</v>
      </c>
      <c r="D10" s="406" t="s">
        <v>303</v>
      </c>
      <c r="E10" s="444">
        <f>'3.sz.m Önk  bev.'!E9</f>
        <v>0</v>
      </c>
      <c r="F10" s="335">
        <f>'3.sz.m Önk  bev.'!F9</f>
        <v>0</v>
      </c>
      <c r="G10" s="335">
        <f>'3.sz.m Önk  bev.'!G9</f>
        <v>0</v>
      </c>
      <c r="H10" s="335">
        <f>'3.sz.m Önk  bev.'!H9</f>
        <v>0</v>
      </c>
      <c r="I10" s="335"/>
      <c r="J10" s="1051"/>
      <c r="K10" s="444">
        <f>'3.sz.m Önk  bev.'!K9</f>
        <v>0</v>
      </c>
      <c r="L10" s="335">
        <f>'3.sz.m Önk  bev.'!L9</f>
        <v>0</v>
      </c>
      <c r="M10" s="335">
        <f>'3.sz.m Önk  bev.'!M9</f>
        <v>0</v>
      </c>
      <c r="N10" s="335">
        <f>'3.sz.m Önk  bev.'!N9</f>
        <v>0</v>
      </c>
      <c r="O10" s="335"/>
      <c r="P10" s="1051"/>
      <c r="Q10" s="444">
        <f>'3.sz.m Önk  bev.'!Q9</f>
        <v>0</v>
      </c>
      <c r="R10" s="335">
        <f>'3.sz.m Önk  bev.'!R9</f>
        <v>0</v>
      </c>
      <c r="S10" s="335">
        <f>'3.sz.m Önk  bev.'!S9</f>
        <v>0</v>
      </c>
      <c r="T10" s="335">
        <f>'3.sz.m Önk  bev.'!T9</f>
        <v>0</v>
      </c>
      <c r="U10" s="335">
        <f>'3.sz.m Önk  bev.'!U9</f>
        <v>0</v>
      </c>
      <c r="V10" s="1051">
        <f>'3.sz.m Önk  bev.'!V9</f>
        <v>0</v>
      </c>
    </row>
    <row r="11" spans="1:22" ht="21.75" customHeight="1">
      <c r="A11" s="137"/>
      <c r="B11" s="133"/>
      <c r="C11" s="133" t="s">
        <v>308</v>
      </c>
      <c r="D11" s="406" t="s">
        <v>288</v>
      </c>
      <c r="E11" s="444">
        <f>'3.sz.m Önk  bev.'!E10</f>
        <v>1294000</v>
      </c>
      <c r="F11" s="335">
        <f>'3.sz.m Önk  bev.'!F10</f>
        <v>1294000</v>
      </c>
      <c r="G11" s="335">
        <f>'3.sz.m Önk  bev.'!G10</f>
        <v>1294000</v>
      </c>
      <c r="H11" s="335">
        <f>'3.sz.m Önk  bev.'!H10</f>
        <v>0</v>
      </c>
      <c r="I11" s="335"/>
      <c r="J11" s="1051"/>
      <c r="K11" s="444">
        <f>'3.sz.m Önk  bev.'!K10</f>
        <v>413688</v>
      </c>
      <c r="L11" s="335">
        <f>'3.sz.m Önk  bev.'!L10</f>
        <v>413689</v>
      </c>
      <c r="M11" s="335">
        <f>'3.sz.m Önk  bev.'!M10</f>
        <v>363688</v>
      </c>
      <c r="N11" s="335">
        <f>'3.sz.m Önk  bev.'!N10</f>
        <v>7380005</v>
      </c>
      <c r="O11" s="335"/>
      <c r="P11" s="1051"/>
      <c r="Q11" s="444">
        <f>'3.sz.m Önk  bev.'!Q10</f>
        <v>880312</v>
      </c>
      <c r="R11" s="335">
        <f>'3.sz.m Önk  bev.'!R10</f>
        <v>880311</v>
      </c>
      <c r="S11" s="335">
        <f>'3.sz.m Önk  bev.'!S10</f>
        <v>930312</v>
      </c>
      <c r="T11" s="335">
        <f>'3.sz.m Önk  bev.'!T10</f>
        <v>-7380005</v>
      </c>
      <c r="U11" s="335">
        <f>'3.sz.m Önk  bev.'!U10</f>
        <v>-7380007</v>
      </c>
      <c r="V11" s="1051">
        <f>'3.sz.m Önk  bev.'!V10</f>
        <v>-6479009</v>
      </c>
    </row>
    <row r="12" spans="1:22" ht="21.75" customHeight="1">
      <c r="A12" s="137"/>
      <c r="B12" s="133"/>
      <c r="C12" s="133" t="s">
        <v>309</v>
      </c>
      <c r="D12" s="406" t="s">
        <v>285</v>
      </c>
      <c r="E12" s="444">
        <f>'3.sz.m Önk  bev.'!E11</f>
        <v>0</v>
      </c>
      <c r="F12" s="335">
        <f>'3.sz.m Önk  bev.'!F11</f>
        <v>0</v>
      </c>
      <c r="G12" s="335">
        <f>'3.sz.m Önk  bev.'!G11</f>
        <v>0</v>
      </c>
      <c r="H12" s="335">
        <f>'3.sz.m Önk  bev.'!H11</f>
        <v>0</v>
      </c>
      <c r="I12" s="335"/>
      <c r="J12" s="1051"/>
      <c r="K12" s="444">
        <f>'3.sz.m Önk  bev.'!K11</f>
        <v>0</v>
      </c>
      <c r="L12" s="335">
        <f>'3.sz.m Önk  bev.'!L11</f>
        <v>0</v>
      </c>
      <c r="M12" s="335">
        <f>'3.sz.m Önk  bev.'!M11</f>
        <v>0</v>
      </c>
      <c r="N12" s="335">
        <f>'3.sz.m Önk  bev.'!N11</f>
        <v>0</v>
      </c>
      <c r="O12" s="335"/>
      <c r="P12" s="1051"/>
      <c r="Q12" s="444">
        <f>'3.sz.m Önk  bev.'!Q11</f>
        <v>0</v>
      </c>
      <c r="R12" s="335">
        <f>'3.sz.m Önk  bev.'!R11</f>
        <v>0</v>
      </c>
      <c r="S12" s="335">
        <f>'3.sz.m Önk  bev.'!S11</f>
        <v>0</v>
      </c>
      <c r="T12" s="335">
        <f>'3.sz.m Önk  bev.'!T11</f>
        <v>0</v>
      </c>
      <c r="U12" s="335">
        <f>'3.sz.m Önk  bev.'!U11</f>
        <v>0</v>
      </c>
      <c r="V12" s="1051">
        <f>'3.sz.m Önk  bev.'!V11</f>
        <v>0</v>
      </c>
    </row>
    <row r="13" spans="1:32" ht="21.75" customHeight="1" hidden="1">
      <c r="A13" s="137"/>
      <c r="B13" s="133"/>
      <c r="C13" s="133"/>
      <c r="D13" s="406"/>
      <c r="E13" s="444"/>
      <c r="F13" s="335"/>
      <c r="G13" s="335"/>
      <c r="H13" s="335"/>
      <c r="I13" s="335"/>
      <c r="J13" s="1051"/>
      <c r="K13" s="444"/>
      <c r="L13" s="335"/>
      <c r="M13" s="335"/>
      <c r="N13" s="335"/>
      <c r="O13" s="335"/>
      <c r="P13" s="1051"/>
      <c r="Q13" s="444"/>
      <c r="R13" s="335"/>
      <c r="S13" s="335"/>
      <c r="T13" s="335"/>
      <c r="U13" s="335"/>
      <c r="V13" s="1051"/>
      <c r="AF13" s="395" t="s">
        <v>217</v>
      </c>
    </row>
    <row r="14" spans="1:22" ht="21.75" customHeight="1">
      <c r="A14" s="137"/>
      <c r="B14" s="133" t="s">
        <v>35</v>
      </c>
      <c r="C14" s="1288" t="s">
        <v>304</v>
      </c>
      <c r="D14" s="1288"/>
      <c r="E14" s="444">
        <f>SUM(E15:E16)</f>
        <v>0</v>
      </c>
      <c r="F14" s="335">
        <f>SUM(F15:F16)</f>
        <v>0</v>
      </c>
      <c r="G14" s="335">
        <f>SUM(G15:G16)</f>
        <v>0</v>
      </c>
      <c r="H14" s="335">
        <f>SUM(H15:H16)</f>
        <v>0</v>
      </c>
      <c r="I14" s="335"/>
      <c r="J14" s="1051"/>
      <c r="K14" s="444">
        <f>SUM(K15:K16)</f>
        <v>0</v>
      </c>
      <c r="L14" s="335">
        <f>SUM(L15:L16)</f>
        <v>0</v>
      </c>
      <c r="M14" s="335">
        <f>SUM(M15:M16)</f>
        <v>0</v>
      </c>
      <c r="N14" s="335">
        <f>SUM(N15:N16)</f>
        <v>0</v>
      </c>
      <c r="O14" s="335"/>
      <c r="P14" s="1051"/>
      <c r="Q14" s="444">
        <f aca="true" t="shared" si="4" ref="Q14:V14">SUM(Q15:Q16)</f>
        <v>0</v>
      </c>
      <c r="R14" s="335">
        <f t="shared" si="4"/>
        <v>0</v>
      </c>
      <c r="S14" s="335">
        <f t="shared" si="4"/>
        <v>0</v>
      </c>
      <c r="T14" s="335">
        <f>SUM(T15:T16)</f>
        <v>0</v>
      </c>
      <c r="U14" s="335">
        <f t="shared" si="4"/>
        <v>0</v>
      </c>
      <c r="V14" s="1051">
        <f t="shared" si="4"/>
        <v>0</v>
      </c>
    </row>
    <row r="15" spans="1:22" ht="21.75" customHeight="1">
      <c r="A15" s="137"/>
      <c r="B15" s="133"/>
      <c r="C15" s="133" t="s">
        <v>305</v>
      </c>
      <c r="D15" s="743" t="s">
        <v>310</v>
      </c>
      <c r="E15" s="444">
        <f>'3.sz.m Önk  bev.'!E14</f>
        <v>0</v>
      </c>
      <c r="F15" s="335">
        <f>'3.sz.m Önk  bev.'!F14</f>
        <v>0</v>
      </c>
      <c r="G15" s="335">
        <f>'3.sz.m Önk  bev.'!G14</f>
        <v>0</v>
      </c>
      <c r="H15" s="335">
        <f>'3.sz.m Önk  bev.'!H14</f>
        <v>0</v>
      </c>
      <c r="I15" s="335"/>
      <c r="J15" s="1051"/>
      <c r="K15" s="444">
        <f>'3.sz.m Önk  bev.'!K14</f>
        <v>0</v>
      </c>
      <c r="L15" s="335">
        <f>'3.sz.m Önk  bev.'!L14</f>
        <v>0</v>
      </c>
      <c r="M15" s="335">
        <f>'3.sz.m Önk  bev.'!M14</f>
        <v>0</v>
      </c>
      <c r="N15" s="335">
        <f>'3.sz.m Önk  bev.'!N14</f>
        <v>0</v>
      </c>
      <c r="O15" s="335"/>
      <c r="P15" s="1051"/>
      <c r="Q15" s="444">
        <f>'3.sz.m Önk  bev.'!Q14</f>
        <v>0</v>
      </c>
      <c r="R15" s="335">
        <f>'3.sz.m Önk  bev.'!R14</f>
        <v>0</v>
      </c>
      <c r="S15" s="335">
        <f>'3.sz.m Önk  bev.'!S14</f>
        <v>0</v>
      </c>
      <c r="T15" s="335">
        <f>'3.sz.m Önk  bev.'!T14</f>
        <v>0</v>
      </c>
      <c r="U15" s="335">
        <f>'3.sz.m Önk  bev.'!U14</f>
        <v>0</v>
      </c>
      <c r="V15" s="1051">
        <f>'3.sz.m Önk  bev.'!V14</f>
        <v>0</v>
      </c>
    </row>
    <row r="16" spans="1:22" ht="21.75" customHeight="1">
      <c r="A16" s="137"/>
      <c r="B16" s="133"/>
      <c r="C16" s="133" t="s">
        <v>306</v>
      </c>
      <c r="D16" s="743" t="s">
        <v>311</v>
      </c>
      <c r="E16" s="444">
        <f>'3.sz.m Önk  bev.'!E15</f>
        <v>0</v>
      </c>
      <c r="F16" s="335">
        <f>'3.sz.m Önk  bev.'!F15</f>
        <v>0</v>
      </c>
      <c r="G16" s="335">
        <f>'3.sz.m Önk  bev.'!G15</f>
        <v>0</v>
      </c>
      <c r="H16" s="335">
        <f>'3.sz.m Önk  bev.'!H15</f>
        <v>0</v>
      </c>
      <c r="I16" s="335"/>
      <c r="J16" s="1051"/>
      <c r="K16" s="444">
        <f>'3.sz.m Önk  bev.'!K15</f>
        <v>0</v>
      </c>
      <c r="L16" s="335">
        <f>'3.sz.m Önk  bev.'!L15</f>
        <v>0</v>
      </c>
      <c r="M16" s="335">
        <f>'3.sz.m Önk  bev.'!M15</f>
        <v>0</v>
      </c>
      <c r="N16" s="335">
        <f>'3.sz.m Önk  bev.'!N15</f>
        <v>0</v>
      </c>
      <c r="O16" s="335"/>
      <c r="P16" s="1051"/>
      <c r="Q16" s="444">
        <f>'3.sz.m Önk  bev.'!Q15</f>
        <v>0</v>
      </c>
      <c r="R16" s="335">
        <f>'3.sz.m Önk  bev.'!R15</f>
        <v>0</v>
      </c>
      <c r="S16" s="335">
        <f>'3.sz.m Önk  bev.'!S15</f>
        <v>0</v>
      </c>
      <c r="T16" s="335">
        <f>'3.sz.m Önk  bev.'!T15</f>
        <v>0</v>
      </c>
      <c r="U16" s="335">
        <f>'3.sz.m Önk  bev.'!U15</f>
        <v>0</v>
      </c>
      <c r="V16" s="1051">
        <f>'3.sz.m Önk  bev.'!V15</f>
        <v>0</v>
      </c>
    </row>
    <row r="17" spans="1:22" ht="21.75" customHeight="1">
      <c r="A17" s="137"/>
      <c r="B17" s="133" t="s">
        <v>115</v>
      </c>
      <c r="C17" s="1288" t="s">
        <v>312</v>
      </c>
      <c r="D17" s="1288"/>
      <c r="E17" s="444">
        <f>'3.sz.m Önk  bev.'!E16</f>
        <v>300000</v>
      </c>
      <c r="F17" s="335">
        <f>'3.sz.m Önk  bev.'!F16</f>
        <v>300000</v>
      </c>
      <c r="G17" s="335">
        <f>'3.sz.m Önk  bev.'!G16</f>
        <v>300000</v>
      </c>
      <c r="H17" s="335">
        <f>'3.sz.m Önk  bev.'!H16</f>
        <v>0</v>
      </c>
      <c r="I17" s="903"/>
      <c r="J17" s="1067"/>
      <c r="K17" s="444">
        <f>'3.sz.m Önk  bev.'!K16</f>
        <v>300000</v>
      </c>
      <c r="L17" s="335">
        <f>'3.sz.m Önk  bev.'!L16</f>
        <v>300000</v>
      </c>
      <c r="M17" s="335">
        <f>'3.sz.m Önk  bev.'!M16</f>
        <v>300000</v>
      </c>
      <c r="N17" s="335">
        <f>'3.sz.m Önk  bev.'!N16</f>
        <v>0</v>
      </c>
      <c r="O17" s="903"/>
      <c r="P17" s="1067"/>
      <c r="Q17" s="444">
        <f>'3.sz.m Önk  bev.'!Q16</f>
        <v>0</v>
      </c>
      <c r="R17" s="335">
        <f>'3.sz.m Önk  bev.'!R16</f>
        <v>0</v>
      </c>
      <c r="S17" s="335">
        <f>'3.sz.m Önk  bev.'!S16</f>
        <v>0</v>
      </c>
      <c r="T17" s="335">
        <f>'3.sz.m Önk  bev.'!T16</f>
        <v>0</v>
      </c>
      <c r="U17" s="335">
        <f>'3.sz.m Önk  bev.'!U16</f>
        <v>0</v>
      </c>
      <c r="V17" s="1051">
        <f>'3.sz.m Önk  bev.'!V16</f>
        <v>0</v>
      </c>
    </row>
    <row r="18" spans="1:22" ht="21.75" customHeight="1">
      <c r="A18" s="137"/>
      <c r="B18" s="133" t="s">
        <v>49</v>
      </c>
      <c r="C18" s="1267" t="s">
        <v>313</v>
      </c>
      <c r="D18" s="1268"/>
      <c r="E18" s="444">
        <f>SUM(E19:E20)</f>
        <v>0</v>
      </c>
      <c r="F18" s="335">
        <f>SUM(F19:F20)</f>
        <v>0</v>
      </c>
      <c r="G18" s="335">
        <f>SUM(G19:G20)</f>
        <v>0</v>
      </c>
      <c r="H18" s="335">
        <f>SUM(H19:H20)</f>
        <v>0</v>
      </c>
      <c r="I18" s="903"/>
      <c r="J18" s="1067"/>
      <c r="K18" s="444">
        <f>SUM(K19:K20)</f>
        <v>0</v>
      </c>
      <c r="L18" s="335">
        <f>SUM(L19:L20)</f>
        <v>0</v>
      </c>
      <c r="M18" s="335">
        <f>SUM(M19:M20)</f>
        <v>0</v>
      </c>
      <c r="N18" s="335">
        <f>SUM(N19:N20)</f>
        <v>0</v>
      </c>
      <c r="O18" s="903"/>
      <c r="P18" s="1067"/>
      <c r="Q18" s="444">
        <f aca="true" t="shared" si="5" ref="Q18:V18">SUM(Q19:Q20)</f>
        <v>0</v>
      </c>
      <c r="R18" s="335">
        <f t="shared" si="5"/>
        <v>0</v>
      </c>
      <c r="S18" s="335">
        <f t="shared" si="5"/>
        <v>0</v>
      </c>
      <c r="T18" s="335">
        <f>SUM(T19:T20)</f>
        <v>0</v>
      </c>
      <c r="U18" s="335">
        <f t="shared" si="5"/>
        <v>0</v>
      </c>
      <c r="V18" s="1051">
        <f t="shared" si="5"/>
        <v>0</v>
      </c>
    </row>
    <row r="19" spans="1:22" ht="21.75" customHeight="1">
      <c r="A19" s="137"/>
      <c r="B19" s="133"/>
      <c r="C19" s="133" t="s">
        <v>314</v>
      </c>
      <c r="D19" s="743" t="s">
        <v>316</v>
      </c>
      <c r="E19" s="444">
        <f>'3.sz.m Önk  bev.'!E18</f>
        <v>0</v>
      </c>
      <c r="F19" s="335">
        <f>'3.sz.m Önk  bev.'!F18</f>
        <v>0</v>
      </c>
      <c r="G19" s="335">
        <f>'3.sz.m Önk  bev.'!G18</f>
        <v>0</v>
      </c>
      <c r="H19" s="335">
        <f>'3.sz.m Önk  bev.'!H18</f>
        <v>0</v>
      </c>
      <c r="I19" s="903"/>
      <c r="J19" s="1067"/>
      <c r="K19" s="444">
        <f>'3.sz.m Önk  bev.'!K18</f>
        <v>0</v>
      </c>
      <c r="L19" s="335">
        <f>'3.sz.m Önk  bev.'!L18</f>
        <v>0</v>
      </c>
      <c r="M19" s="335">
        <f>'3.sz.m Önk  bev.'!M18</f>
        <v>0</v>
      </c>
      <c r="N19" s="335">
        <f>'3.sz.m Önk  bev.'!N18</f>
        <v>0</v>
      </c>
      <c r="O19" s="903"/>
      <c r="P19" s="1067"/>
      <c r="Q19" s="444">
        <f>'3.sz.m Önk  bev.'!Q18</f>
        <v>0</v>
      </c>
      <c r="R19" s="335">
        <f>'3.sz.m Önk  bev.'!R18</f>
        <v>0</v>
      </c>
      <c r="S19" s="335">
        <f>'3.sz.m Önk  bev.'!S18</f>
        <v>0</v>
      </c>
      <c r="T19" s="335">
        <f>'3.sz.m Önk  bev.'!T18</f>
        <v>0</v>
      </c>
      <c r="U19" s="335">
        <f>'3.sz.m Önk  bev.'!U18</f>
        <v>0</v>
      </c>
      <c r="V19" s="1051">
        <f>'3.sz.m Önk  bev.'!V18</f>
        <v>0</v>
      </c>
    </row>
    <row r="20" spans="1:22" ht="21.75" customHeight="1">
      <c r="A20" s="137"/>
      <c r="B20" s="133"/>
      <c r="C20" s="133" t="s">
        <v>315</v>
      </c>
      <c r="D20" s="743" t="s">
        <v>289</v>
      </c>
      <c r="E20" s="444">
        <f>'3.sz.m Önk  bev.'!E19</f>
        <v>0</v>
      </c>
      <c r="F20" s="335">
        <f>'3.sz.m Önk  bev.'!F19</f>
        <v>0</v>
      </c>
      <c r="G20" s="335">
        <f>'3.sz.m Önk  bev.'!G19</f>
        <v>0</v>
      </c>
      <c r="H20" s="335">
        <f>'3.sz.m Önk  bev.'!H19</f>
        <v>0</v>
      </c>
      <c r="I20" s="903"/>
      <c r="J20" s="1067"/>
      <c r="K20" s="444">
        <f>'3.sz.m Önk  bev.'!K19</f>
        <v>0</v>
      </c>
      <c r="L20" s="335">
        <f>'3.sz.m Önk  bev.'!L19</f>
        <v>0</v>
      </c>
      <c r="M20" s="335">
        <f>'3.sz.m Önk  bev.'!M19</f>
        <v>0</v>
      </c>
      <c r="N20" s="335">
        <f>'3.sz.m Önk  bev.'!N19</f>
        <v>0</v>
      </c>
      <c r="O20" s="903"/>
      <c r="P20" s="1067"/>
      <c r="Q20" s="444">
        <f>'3.sz.m Önk  bev.'!Q19</f>
        <v>0</v>
      </c>
      <c r="R20" s="335">
        <f>'3.sz.m Önk  bev.'!R19</f>
        <v>0</v>
      </c>
      <c r="S20" s="335">
        <f>'3.sz.m Önk  bev.'!S19</f>
        <v>0</v>
      </c>
      <c r="T20" s="335">
        <f>'3.sz.m Önk  bev.'!T19</f>
        <v>0</v>
      </c>
      <c r="U20" s="335">
        <f>'3.sz.m Önk  bev.'!U19</f>
        <v>0</v>
      </c>
      <c r="V20" s="1051">
        <f>'3.sz.m Önk  bev.'!V19</f>
        <v>0</v>
      </c>
    </row>
    <row r="21" spans="1:22" ht="21.75" customHeight="1" thickBot="1">
      <c r="A21" s="575"/>
      <c r="B21" s="904" t="s">
        <v>50</v>
      </c>
      <c r="C21" s="1269" t="s">
        <v>317</v>
      </c>
      <c r="D21" s="1270"/>
      <c r="E21" s="444">
        <f>'3.sz.m Önk  bev.'!E20</f>
        <v>1040000</v>
      </c>
      <c r="F21" s="335">
        <f>'3.sz.m Önk  bev.'!F20</f>
        <v>1040000</v>
      </c>
      <c r="G21" s="335">
        <f>'3.sz.m Önk  bev.'!G20</f>
        <v>1040000</v>
      </c>
      <c r="H21" s="335">
        <f>'3.sz.m Önk  bev.'!H20</f>
        <v>0</v>
      </c>
      <c r="I21" s="905"/>
      <c r="J21" s="1068"/>
      <c r="K21" s="444">
        <f>'3.sz.m Önk  bev.'!K20</f>
        <v>540000</v>
      </c>
      <c r="L21" s="335">
        <f>'3.sz.m Önk  bev.'!L20</f>
        <v>539999</v>
      </c>
      <c r="M21" s="335">
        <f>'3.sz.m Önk  bev.'!M20</f>
        <v>540000</v>
      </c>
      <c r="N21" s="335">
        <f>'3.sz.m Önk  bev.'!N20</f>
        <v>-500003</v>
      </c>
      <c r="O21" s="905"/>
      <c r="P21" s="1068"/>
      <c r="Q21" s="444">
        <f>'3.sz.m Önk  bev.'!Q20</f>
        <v>500000</v>
      </c>
      <c r="R21" s="335">
        <f>'3.sz.m Önk  bev.'!R20</f>
        <v>500001</v>
      </c>
      <c r="S21" s="335">
        <f>'3.sz.m Önk  bev.'!S20</f>
        <v>500000</v>
      </c>
      <c r="T21" s="335">
        <f>'3.sz.m Önk  bev.'!T20</f>
        <v>500003</v>
      </c>
      <c r="U21" s="335">
        <f>'3.sz.m Önk  bev.'!U20</f>
        <v>500004</v>
      </c>
      <c r="V21" s="1051">
        <f>'3.sz.m Önk  bev.'!V20</f>
        <v>500005</v>
      </c>
    </row>
    <row r="22" spans="1:22" ht="21.75" customHeight="1" thickBot="1">
      <c r="A22" s="140" t="s">
        <v>318</v>
      </c>
      <c r="B22" s="1266" t="s">
        <v>319</v>
      </c>
      <c r="C22" s="1266"/>
      <c r="D22" s="1266"/>
      <c r="E22" s="442">
        <f>E23+E24+E25+E29+E30+E31+E32</f>
        <v>419207</v>
      </c>
      <c r="F22" s="333">
        <f>F23+F24+F25+F29+F30+F31+F32</f>
        <v>254926</v>
      </c>
      <c r="G22" s="333">
        <f>G23+G24+G25+G29+G30+G31+G32</f>
        <v>194732</v>
      </c>
      <c r="H22" s="333">
        <f>H23+H24+H25+H29+H30+H31+H32</f>
        <v>0</v>
      </c>
      <c r="I22" s="508">
        <f aca="true" t="shared" si="6" ref="I22:P22">SUM(I23:I32)</f>
        <v>0</v>
      </c>
      <c r="J22" s="1069">
        <f t="shared" si="6"/>
        <v>0</v>
      </c>
      <c r="K22" s="442">
        <f>K23+K24+K25+K29+K30+K31+K32</f>
        <v>419207</v>
      </c>
      <c r="L22" s="333">
        <f>L23+L24+L25+L29+L30+L31+L32</f>
        <v>254926</v>
      </c>
      <c r="M22" s="333">
        <f>M23+M24+M25+M29+M30+M31+M32</f>
        <v>194732</v>
      </c>
      <c r="N22" s="333">
        <f>N23+N24+N25+N29+N30+N31+N32</f>
        <v>0</v>
      </c>
      <c r="O22" s="508">
        <f t="shared" si="6"/>
        <v>0</v>
      </c>
      <c r="P22" s="1069">
        <f t="shared" si="6"/>
        <v>0</v>
      </c>
      <c r="Q22" s="442">
        <f aca="true" t="shared" si="7" ref="Q22:V22">Q23+Q24+Q25+Q29+Q30+Q31+Q32</f>
        <v>0</v>
      </c>
      <c r="R22" s="333">
        <f t="shared" si="7"/>
        <v>0</v>
      </c>
      <c r="S22" s="333">
        <f t="shared" si="7"/>
        <v>0</v>
      </c>
      <c r="T22" s="333">
        <f>T23+T24+T25+T29+T30+T31+T32</f>
        <v>0</v>
      </c>
      <c r="U22" s="333">
        <f t="shared" si="7"/>
        <v>0</v>
      </c>
      <c r="V22" s="1049">
        <f t="shared" si="7"/>
        <v>0</v>
      </c>
    </row>
    <row r="23" spans="1:22" ht="21.75" customHeight="1">
      <c r="A23" s="138"/>
      <c r="B23" s="139" t="s">
        <v>37</v>
      </c>
      <c r="C23" s="1271" t="s">
        <v>320</v>
      </c>
      <c r="D23" s="1271"/>
      <c r="E23" s="443">
        <f>'3.sz.m Önk  bev.'!E22+'üres lap3'!D9</f>
        <v>50000</v>
      </c>
      <c r="F23" s="334">
        <f>'3.sz.m Önk  bev.'!F22+'üres lap3'!E9</f>
        <v>50000</v>
      </c>
      <c r="G23" s="334">
        <f>'3.sz.m Önk  bev.'!G22+'üres lap3'!F9</f>
        <v>50000</v>
      </c>
      <c r="H23" s="334">
        <f>'3.sz.m Önk  bev.'!H22+'üres lap3'!G9</f>
        <v>0</v>
      </c>
      <c r="I23" s="509"/>
      <c r="J23" s="1070"/>
      <c r="K23" s="443">
        <f>'3.sz.m Önk  bev.'!K22+'üres lap3'!J9</f>
        <v>50000</v>
      </c>
      <c r="L23" s="334">
        <f>'3.sz.m Önk  bev.'!L22+'üres lap3'!K9</f>
        <v>50000</v>
      </c>
      <c r="M23" s="334">
        <f>'3.sz.m Önk  bev.'!M22+'üres lap3'!L9</f>
        <v>50000</v>
      </c>
      <c r="N23" s="334">
        <f>'3.sz.m Önk  bev.'!N22+'üres lap3'!M9</f>
        <v>0</v>
      </c>
      <c r="O23" s="509"/>
      <c r="P23" s="1070"/>
      <c r="Q23" s="443">
        <f>'3.sz.m Önk  bev.'!Q22+'üres lap3'!P9</f>
        <v>0</v>
      </c>
      <c r="R23" s="334">
        <f>'3.sz.m Önk  bev.'!R22+'üres lap3'!Q9</f>
        <v>0</v>
      </c>
      <c r="S23" s="334">
        <f>'3.sz.m Önk  bev.'!S22+'üres lap3'!R9</f>
        <v>0</v>
      </c>
      <c r="T23" s="334">
        <f>'3.sz.m Önk  bev.'!T22+'üres lap3'!S9</f>
        <v>0</v>
      </c>
      <c r="U23" s="334">
        <f>'3.sz.m Önk  bev.'!U22+'üres lap3'!T9</f>
        <v>0</v>
      </c>
      <c r="V23" s="1052">
        <f>'3.sz.m Önk  bev.'!V22+'üres lap3'!U9</f>
        <v>0</v>
      </c>
    </row>
    <row r="24" spans="1:22" ht="21.75" customHeight="1">
      <c r="A24" s="137"/>
      <c r="B24" s="133" t="s">
        <v>38</v>
      </c>
      <c r="C24" s="1264" t="s">
        <v>321</v>
      </c>
      <c r="D24" s="1264"/>
      <c r="E24" s="448">
        <f>'3.sz.m Önk  bev.'!E23</f>
        <v>0</v>
      </c>
      <c r="F24" s="337">
        <f>'3.sz.m Önk  bev.'!F23</f>
        <v>0</v>
      </c>
      <c r="G24" s="337">
        <f>'3.sz.m Önk  bev.'!G23</f>
        <v>0</v>
      </c>
      <c r="H24" s="337">
        <f>'3.sz.m Önk  bev.'!H23</f>
        <v>0</v>
      </c>
      <c r="I24" s="337"/>
      <c r="J24" s="744"/>
      <c r="K24" s="448">
        <f>'3.sz.m Önk  bev.'!K23</f>
        <v>0</v>
      </c>
      <c r="L24" s="337">
        <f>'3.sz.m Önk  bev.'!L23</f>
        <v>0</v>
      </c>
      <c r="M24" s="337">
        <f>'3.sz.m Önk  bev.'!M23</f>
        <v>0</v>
      </c>
      <c r="N24" s="337">
        <f>'3.sz.m Önk  bev.'!N23</f>
        <v>0</v>
      </c>
      <c r="O24" s="337"/>
      <c r="P24" s="744"/>
      <c r="Q24" s="448">
        <f>'3.sz.m Önk  bev.'!Q23</f>
        <v>0</v>
      </c>
      <c r="R24" s="337">
        <f>'3.sz.m Önk  bev.'!R23</f>
        <v>0</v>
      </c>
      <c r="S24" s="337">
        <f>'3.sz.m Önk  bev.'!S23</f>
        <v>0</v>
      </c>
      <c r="T24" s="337">
        <f>'3.sz.m Önk  bev.'!T23</f>
        <v>0</v>
      </c>
      <c r="U24" s="337">
        <f>'3.sz.m Önk  bev.'!U23</f>
        <v>0</v>
      </c>
      <c r="V24" s="744">
        <f>'3.sz.m Önk  bev.'!V23</f>
        <v>0</v>
      </c>
    </row>
    <row r="25" spans="1:22" ht="21.75" customHeight="1">
      <c r="A25" s="137"/>
      <c r="B25" s="133" t="s">
        <v>39</v>
      </c>
      <c r="C25" s="1264" t="s">
        <v>322</v>
      </c>
      <c r="D25" s="1264"/>
      <c r="E25" s="448">
        <f>SUM(E26:E28)</f>
        <v>0</v>
      </c>
      <c r="F25" s="337">
        <f>SUM(F26:F28)</f>
        <v>17805</v>
      </c>
      <c r="G25" s="337">
        <f>SUM(G26:G28)</f>
        <v>17805</v>
      </c>
      <c r="H25" s="337">
        <f>SUM(H26:H28)</f>
        <v>0</v>
      </c>
      <c r="I25" s="337"/>
      <c r="J25" s="744"/>
      <c r="K25" s="448">
        <f>SUM(K26:K28)</f>
        <v>0</v>
      </c>
      <c r="L25" s="337">
        <f>SUM(L26:L28)</f>
        <v>17805</v>
      </c>
      <c r="M25" s="337">
        <f>SUM(M26:M28)</f>
        <v>17805</v>
      </c>
      <c r="N25" s="337">
        <f>SUM(N26:N28)</f>
        <v>0</v>
      </c>
      <c r="O25" s="337"/>
      <c r="P25" s="744"/>
      <c r="Q25" s="448">
        <f aca="true" t="shared" si="8" ref="Q25:V25">SUM(Q26:Q28)</f>
        <v>0</v>
      </c>
      <c r="R25" s="337">
        <f t="shared" si="8"/>
        <v>0</v>
      </c>
      <c r="S25" s="337">
        <f t="shared" si="8"/>
        <v>0</v>
      </c>
      <c r="T25" s="337">
        <f>SUM(T26:T28)</f>
        <v>0</v>
      </c>
      <c r="U25" s="337">
        <f t="shared" si="8"/>
        <v>0</v>
      </c>
      <c r="V25" s="744">
        <f t="shared" si="8"/>
        <v>0</v>
      </c>
    </row>
    <row r="26" spans="1:22" ht="43.5" customHeight="1">
      <c r="A26" s="137"/>
      <c r="B26" s="133"/>
      <c r="C26" s="133" t="s">
        <v>104</v>
      </c>
      <c r="D26" s="406" t="s">
        <v>483</v>
      </c>
      <c r="E26" s="448">
        <f>'3.sz.m Önk  bev.'!E25</f>
        <v>0</v>
      </c>
      <c r="F26" s="337">
        <f>'3.sz.m Önk  bev.'!F25</f>
        <v>0</v>
      </c>
      <c r="G26" s="337">
        <f>'3.sz.m Önk  bev.'!G25</f>
        <v>0</v>
      </c>
      <c r="H26" s="337">
        <f>'3.sz.m Önk  bev.'!H25</f>
        <v>0</v>
      </c>
      <c r="I26" s="337"/>
      <c r="J26" s="744"/>
      <c r="K26" s="448">
        <f>'3.sz.m Önk  bev.'!K25</f>
        <v>0</v>
      </c>
      <c r="L26" s="337">
        <f>'3.sz.m Önk  bev.'!L25</f>
        <v>0</v>
      </c>
      <c r="M26" s="337">
        <f>'3.sz.m Önk  bev.'!M25</f>
        <v>0</v>
      </c>
      <c r="N26" s="337">
        <f>'3.sz.m Önk  bev.'!N25</f>
        <v>0</v>
      </c>
      <c r="O26" s="337"/>
      <c r="P26" s="744"/>
      <c r="Q26" s="448">
        <f>'3.sz.m Önk  bev.'!Q25</f>
        <v>0</v>
      </c>
      <c r="R26" s="337">
        <f>'3.sz.m Önk  bev.'!R25</f>
        <v>0</v>
      </c>
      <c r="S26" s="337">
        <f>'3.sz.m Önk  bev.'!S25</f>
        <v>0</v>
      </c>
      <c r="T26" s="337">
        <f>'3.sz.m Önk  bev.'!T25</f>
        <v>0</v>
      </c>
      <c r="U26" s="337">
        <f>'3.sz.m Önk  bev.'!U25</f>
        <v>0</v>
      </c>
      <c r="V26" s="744">
        <f>'3.sz.m Önk  bev.'!V25</f>
        <v>0</v>
      </c>
    </row>
    <row r="27" spans="1:22" ht="41.25" customHeight="1">
      <c r="A27" s="137"/>
      <c r="B27" s="133"/>
      <c r="C27" s="133" t="s">
        <v>105</v>
      </c>
      <c r="D27" s="406" t="s">
        <v>323</v>
      </c>
      <c r="E27" s="448">
        <f>'3.sz.m Önk  bev.'!E26</f>
        <v>0</v>
      </c>
      <c r="F27" s="337">
        <f>'3.sz.m Önk  bev.'!F26</f>
        <v>17805</v>
      </c>
      <c r="G27" s="337">
        <f>'3.sz.m Önk  bev.'!G26</f>
        <v>17805</v>
      </c>
      <c r="H27" s="337">
        <f>'3.sz.m Önk  bev.'!H26</f>
        <v>0</v>
      </c>
      <c r="I27" s="337"/>
      <c r="J27" s="744"/>
      <c r="K27" s="448">
        <f>'3.sz.m Önk  bev.'!K26</f>
        <v>0</v>
      </c>
      <c r="L27" s="337">
        <f>'3.sz.m Önk  bev.'!L26</f>
        <v>17805</v>
      </c>
      <c r="M27" s="337">
        <f>'3.sz.m Önk  bev.'!M26</f>
        <v>17805</v>
      </c>
      <c r="N27" s="337">
        <f>'3.sz.m Önk  bev.'!N26</f>
        <v>0</v>
      </c>
      <c r="O27" s="337"/>
      <c r="P27" s="744"/>
      <c r="Q27" s="448">
        <f>'3.sz.m Önk  bev.'!Q26</f>
        <v>0</v>
      </c>
      <c r="R27" s="337">
        <f>'3.sz.m Önk  bev.'!R26</f>
        <v>0</v>
      </c>
      <c r="S27" s="337">
        <f>'3.sz.m Önk  bev.'!S26</f>
        <v>0</v>
      </c>
      <c r="T27" s="337">
        <f>'3.sz.m Önk  bev.'!T26</f>
        <v>0</v>
      </c>
      <c r="U27" s="337">
        <f>'3.sz.m Önk  bev.'!U26</f>
        <v>0</v>
      </c>
      <c r="V27" s="744">
        <f>'3.sz.m Önk  bev.'!V26</f>
        <v>0</v>
      </c>
    </row>
    <row r="28" spans="1:22" ht="21.75" customHeight="1">
      <c r="A28" s="137"/>
      <c r="B28" s="133"/>
      <c r="C28" s="133" t="s">
        <v>106</v>
      </c>
      <c r="D28" s="406" t="s">
        <v>324</v>
      </c>
      <c r="E28" s="448">
        <f>'3.sz.m Önk  bev.'!E27</f>
        <v>0</v>
      </c>
      <c r="F28" s="337">
        <f>'3.sz.m Önk  bev.'!F27</f>
        <v>0</v>
      </c>
      <c r="G28" s="337">
        <f>'3.sz.m Önk  bev.'!G27</f>
        <v>0</v>
      </c>
      <c r="H28" s="337">
        <f>'3.sz.m Önk  bev.'!H27</f>
        <v>0</v>
      </c>
      <c r="I28" s="337"/>
      <c r="J28" s="744"/>
      <c r="K28" s="448">
        <f>'3.sz.m Önk  bev.'!K27</f>
        <v>0</v>
      </c>
      <c r="L28" s="337">
        <f>'3.sz.m Önk  bev.'!L27</f>
        <v>0</v>
      </c>
      <c r="M28" s="337">
        <f>'3.sz.m Önk  bev.'!M27</f>
        <v>0</v>
      </c>
      <c r="N28" s="337">
        <f>'3.sz.m Önk  bev.'!N27</f>
        <v>0</v>
      </c>
      <c r="O28" s="337"/>
      <c r="P28" s="744"/>
      <c r="Q28" s="448">
        <f>'3.sz.m Önk  bev.'!Q27</f>
        <v>0</v>
      </c>
      <c r="R28" s="337">
        <f>'3.sz.m Önk  bev.'!R27</f>
        <v>0</v>
      </c>
      <c r="S28" s="337">
        <f>'3.sz.m Önk  bev.'!S27</f>
        <v>0</v>
      </c>
      <c r="T28" s="337">
        <f>'3.sz.m Önk  bev.'!T27</f>
        <v>0</v>
      </c>
      <c r="U28" s="337">
        <f>'3.sz.m Önk  bev.'!U27</f>
        <v>0</v>
      </c>
      <c r="V28" s="744">
        <f>'3.sz.m Önk  bev.'!V27</f>
        <v>0</v>
      </c>
    </row>
    <row r="29" spans="1:22" ht="21.75" customHeight="1">
      <c r="A29" s="137"/>
      <c r="B29" s="133" t="s">
        <v>294</v>
      </c>
      <c r="C29" s="1264" t="s">
        <v>325</v>
      </c>
      <c r="D29" s="1264"/>
      <c r="E29" s="448">
        <f>'3.sz.m Önk  bev.'!E28</f>
        <v>0</v>
      </c>
      <c r="F29" s="337">
        <f>'3.sz.m Önk  bev.'!F28</f>
        <v>0</v>
      </c>
      <c r="G29" s="337">
        <f>'3.sz.m Önk  bev.'!G28</f>
        <v>0</v>
      </c>
      <c r="H29" s="337">
        <f>'3.sz.m Önk  bev.'!H28</f>
        <v>0</v>
      </c>
      <c r="I29" s="337"/>
      <c r="J29" s="744"/>
      <c r="K29" s="448">
        <f>'3.sz.m Önk  bev.'!K28</f>
        <v>0</v>
      </c>
      <c r="L29" s="337">
        <f>'3.sz.m Önk  bev.'!L28</f>
        <v>0</v>
      </c>
      <c r="M29" s="337">
        <f>'3.sz.m Önk  bev.'!M28</f>
        <v>0</v>
      </c>
      <c r="N29" s="337">
        <f>'3.sz.m Önk  bev.'!N28</f>
        <v>0</v>
      </c>
      <c r="O29" s="337"/>
      <c r="P29" s="744"/>
      <c r="Q29" s="448">
        <f>'3.sz.m Önk  bev.'!Q28</f>
        <v>0</v>
      </c>
      <c r="R29" s="337">
        <f>'3.sz.m Önk  bev.'!R28</f>
        <v>0</v>
      </c>
      <c r="S29" s="337">
        <f>'3.sz.m Önk  bev.'!S28</f>
        <v>0</v>
      </c>
      <c r="T29" s="337">
        <f>'3.sz.m Önk  bev.'!T28</f>
        <v>0</v>
      </c>
      <c r="U29" s="337">
        <f>'3.sz.m Önk  bev.'!U28</f>
        <v>0</v>
      </c>
      <c r="V29" s="744">
        <f>'3.sz.m Önk  bev.'!V28</f>
        <v>0</v>
      </c>
    </row>
    <row r="30" spans="1:22" ht="21.75" customHeight="1">
      <c r="A30" s="141"/>
      <c r="B30" s="142" t="s">
        <v>326</v>
      </c>
      <c r="C30" s="1264" t="s">
        <v>327</v>
      </c>
      <c r="D30" s="1265"/>
      <c r="E30" s="448">
        <f>'3.sz.m Önk  bev.'!E29</f>
        <v>0</v>
      </c>
      <c r="F30" s="337">
        <f>'3.sz.m Önk  bev.'!F29</f>
        <v>0</v>
      </c>
      <c r="G30" s="337">
        <f>'3.sz.m Önk  bev.'!G29</f>
        <v>0</v>
      </c>
      <c r="H30" s="337">
        <f>'3.sz.m Önk  bev.'!H29</f>
        <v>0</v>
      </c>
      <c r="I30" s="337"/>
      <c r="J30" s="744"/>
      <c r="K30" s="448">
        <f>'3.sz.m Önk  bev.'!K29</f>
        <v>0</v>
      </c>
      <c r="L30" s="337">
        <f>'3.sz.m Önk  bev.'!L29</f>
        <v>0</v>
      </c>
      <c r="M30" s="337">
        <f>'3.sz.m Önk  bev.'!M29</f>
        <v>0</v>
      </c>
      <c r="N30" s="337">
        <f>'3.sz.m Önk  bev.'!N29</f>
        <v>0</v>
      </c>
      <c r="O30" s="337"/>
      <c r="P30" s="744"/>
      <c r="Q30" s="448">
        <f>'3.sz.m Önk  bev.'!Q29</f>
        <v>0</v>
      </c>
      <c r="R30" s="337">
        <f>'3.sz.m Önk  bev.'!R29</f>
        <v>0</v>
      </c>
      <c r="S30" s="337">
        <f>'3.sz.m Önk  bev.'!S29</f>
        <v>0</v>
      </c>
      <c r="T30" s="337">
        <f>'3.sz.m Önk  bev.'!T29</f>
        <v>0</v>
      </c>
      <c r="U30" s="337">
        <f>'3.sz.m Önk  bev.'!U29</f>
        <v>0</v>
      </c>
      <c r="V30" s="744">
        <f>'3.sz.m Önk  bev.'!V29</f>
        <v>0</v>
      </c>
    </row>
    <row r="31" spans="1:22" ht="21.75" customHeight="1">
      <c r="A31" s="141"/>
      <c r="B31" s="142" t="s">
        <v>328</v>
      </c>
      <c r="C31" s="1264" t="s">
        <v>329</v>
      </c>
      <c r="D31" s="1265"/>
      <c r="E31" s="448">
        <f>'3.sz.m Önk  bev.'!E30</f>
        <v>0</v>
      </c>
      <c r="F31" s="337">
        <f>'3.sz.m Önk  bev.'!F30</f>
        <v>20</v>
      </c>
      <c r="G31" s="337">
        <f>'3.sz.m Önk  bev.'!G30</f>
        <v>20</v>
      </c>
      <c r="H31" s="337">
        <f>'3.sz.m Önk  bev.'!H30</f>
        <v>0</v>
      </c>
      <c r="I31" s="337"/>
      <c r="J31" s="744"/>
      <c r="K31" s="448">
        <f>'3.sz.m Önk  bev.'!K30</f>
        <v>0</v>
      </c>
      <c r="L31" s="337">
        <f>'3.sz.m Önk  bev.'!L30</f>
        <v>20</v>
      </c>
      <c r="M31" s="337">
        <f>'3.sz.m Önk  bev.'!M30</f>
        <v>20</v>
      </c>
      <c r="N31" s="337">
        <f>'3.sz.m Önk  bev.'!N30</f>
        <v>0</v>
      </c>
      <c r="O31" s="337"/>
      <c r="P31" s="744"/>
      <c r="Q31" s="448">
        <f>'3.sz.m Önk  bev.'!Q30</f>
        <v>0</v>
      </c>
      <c r="R31" s="337">
        <f>'3.sz.m Önk  bev.'!R30</f>
        <v>0</v>
      </c>
      <c r="S31" s="337">
        <f>'3.sz.m Önk  bev.'!S30</f>
        <v>0</v>
      </c>
      <c r="T31" s="337">
        <f>'3.sz.m Önk  bev.'!T30</f>
        <v>0</v>
      </c>
      <c r="U31" s="337">
        <f>'3.sz.m Önk  bev.'!U30</f>
        <v>0</v>
      </c>
      <c r="V31" s="744">
        <f>'3.sz.m Önk  bev.'!V30</f>
        <v>0</v>
      </c>
    </row>
    <row r="32" spans="1:22" ht="21.75" customHeight="1" thickBot="1">
      <c r="A32" s="141"/>
      <c r="B32" s="142" t="s">
        <v>77</v>
      </c>
      <c r="C32" s="1283" t="s">
        <v>78</v>
      </c>
      <c r="D32" s="1283"/>
      <c r="E32" s="448">
        <f>'3.sz.m Önk  bev.'!E31</f>
        <v>369207</v>
      </c>
      <c r="F32" s="337">
        <f>'3.sz.m Önk  bev.'!F31</f>
        <v>187101</v>
      </c>
      <c r="G32" s="337">
        <f>'3.sz.m Önk  bev.'!G31</f>
        <v>126907</v>
      </c>
      <c r="H32" s="337">
        <f>'3.sz.m Önk  bev.'!H31</f>
        <v>0</v>
      </c>
      <c r="I32" s="337"/>
      <c r="J32" s="744"/>
      <c r="K32" s="448">
        <f>'3.sz.m Önk  bev.'!K31</f>
        <v>369207</v>
      </c>
      <c r="L32" s="337">
        <f>'3.sz.m Önk  bev.'!L31</f>
        <v>187101</v>
      </c>
      <c r="M32" s="337">
        <f>'3.sz.m Önk  bev.'!M31</f>
        <v>126907</v>
      </c>
      <c r="N32" s="337">
        <f>'3.sz.m Önk  bev.'!N31</f>
        <v>0</v>
      </c>
      <c r="O32" s="337"/>
      <c r="P32" s="744"/>
      <c r="Q32" s="448">
        <f>'3.sz.m Önk  bev.'!Q31</f>
        <v>0</v>
      </c>
      <c r="R32" s="337">
        <f>'3.sz.m Önk  bev.'!R31</f>
        <v>0</v>
      </c>
      <c r="S32" s="337">
        <f>'3.sz.m Önk  bev.'!S31</f>
        <v>0</v>
      </c>
      <c r="T32" s="337">
        <f>'3.sz.m Önk  bev.'!T31</f>
        <v>0</v>
      </c>
      <c r="U32" s="337">
        <f>'3.sz.m Önk  bev.'!U31</f>
        <v>0</v>
      </c>
      <c r="V32" s="744">
        <f>'3.sz.m Önk  bev.'!V31</f>
        <v>0</v>
      </c>
    </row>
    <row r="33" spans="1:22" ht="21.75" customHeight="1" thickBot="1">
      <c r="A33" s="144" t="s">
        <v>9</v>
      </c>
      <c r="B33" s="1266" t="s">
        <v>330</v>
      </c>
      <c r="C33" s="1266"/>
      <c r="D33" s="1266"/>
      <c r="E33" s="437">
        <f>SUM(E34:E37)</f>
        <v>23008850</v>
      </c>
      <c r="F33" s="147">
        <f>SUM(F34:F37)</f>
        <v>23190956</v>
      </c>
      <c r="G33" s="147">
        <f>SUM(G34:G37)</f>
        <v>24765557</v>
      </c>
      <c r="H33" s="147">
        <f>SUM(H34:H37)</f>
        <v>0</v>
      </c>
      <c r="I33" s="147"/>
      <c r="J33" s="1053"/>
      <c r="K33" s="437">
        <f>SUM(K34:K37)</f>
        <v>16128850</v>
      </c>
      <c r="L33" s="147">
        <f>SUM(L34:L37)</f>
        <v>16310956</v>
      </c>
      <c r="M33" s="147">
        <f>SUM(M34:M37)</f>
        <v>17885557</v>
      </c>
      <c r="N33" s="147">
        <f>SUM(N34:N37)</f>
        <v>0</v>
      </c>
      <c r="O33" s="147"/>
      <c r="P33" s="1053"/>
      <c r="Q33" s="437">
        <f aca="true" t="shared" si="9" ref="Q33:V33">SUM(Q34:Q37)</f>
        <v>6880000</v>
      </c>
      <c r="R33" s="147">
        <f t="shared" si="9"/>
        <v>6880000</v>
      </c>
      <c r="S33" s="147">
        <f t="shared" si="9"/>
        <v>6880000</v>
      </c>
      <c r="T33" s="147">
        <f>SUM(T34:T37)</f>
        <v>6880002</v>
      </c>
      <c r="U33" s="147">
        <f t="shared" si="9"/>
        <v>6880003</v>
      </c>
      <c r="V33" s="1053">
        <f t="shared" si="9"/>
        <v>6880004</v>
      </c>
    </row>
    <row r="34" spans="1:22" ht="21.75" customHeight="1">
      <c r="A34" s="138"/>
      <c r="B34" s="142" t="s">
        <v>40</v>
      </c>
      <c r="C34" s="1284" t="s">
        <v>331</v>
      </c>
      <c r="D34" s="1285"/>
      <c r="E34" s="448">
        <f>'3.sz.m Önk  bev.'!E33</f>
        <v>15216162</v>
      </c>
      <c r="F34" s="337">
        <f>'3.sz.m Önk  bev.'!F33</f>
        <v>15398268</v>
      </c>
      <c r="G34" s="337">
        <f>'3.sz.m Önk  bev.'!G33</f>
        <v>16608462</v>
      </c>
      <c r="H34" s="337">
        <f>'3.sz.m Önk  bev.'!H33</f>
        <v>0</v>
      </c>
      <c r="I34" s="908"/>
      <c r="J34" s="1054"/>
      <c r="K34" s="448">
        <f>'3.sz.m Önk  bev.'!K33</f>
        <v>15216162</v>
      </c>
      <c r="L34" s="337">
        <f>'3.sz.m Önk  bev.'!L33</f>
        <v>15398268</v>
      </c>
      <c r="M34" s="337">
        <f>'3.sz.m Önk  bev.'!M33</f>
        <v>16608462</v>
      </c>
      <c r="N34" s="337">
        <f>'3.sz.m Önk  bev.'!N33</f>
        <v>0</v>
      </c>
      <c r="O34" s="908"/>
      <c r="P34" s="1054"/>
      <c r="Q34" s="448">
        <f>'3.sz.m Önk  bev.'!Q33</f>
        <v>0</v>
      </c>
      <c r="R34" s="337">
        <f>'3.sz.m Önk  bev.'!R33</f>
        <v>0</v>
      </c>
      <c r="S34" s="337">
        <f>'3.sz.m Önk  bev.'!S33</f>
        <v>0</v>
      </c>
      <c r="T34" s="337">
        <f>'3.sz.m Önk  bev.'!T33</f>
        <v>0</v>
      </c>
      <c r="U34" s="337">
        <f>'3.sz.m Önk  bev.'!U33</f>
        <v>0</v>
      </c>
      <c r="V34" s="744">
        <f>'3.sz.m Önk  bev.'!V33</f>
        <v>0</v>
      </c>
    </row>
    <row r="35" spans="1:22" ht="21.75" customHeight="1">
      <c r="A35" s="137"/>
      <c r="B35" s="142" t="s">
        <v>41</v>
      </c>
      <c r="C35" s="1264" t="s">
        <v>408</v>
      </c>
      <c r="D35" s="1265"/>
      <c r="E35" s="448">
        <f>'3.sz.m Önk  bev.'!E34</f>
        <v>0</v>
      </c>
      <c r="F35" s="337">
        <f>'3.sz.m Önk  bev.'!F34</f>
        <v>0</v>
      </c>
      <c r="G35" s="337">
        <f>'3.sz.m Önk  bev.'!G34</f>
        <v>259080</v>
      </c>
      <c r="H35" s="337">
        <f>'3.sz.m Önk  bev.'!H34</f>
        <v>0</v>
      </c>
      <c r="I35" s="910"/>
      <c r="J35" s="1055"/>
      <c r="K35" s="448">
        <f>'3.sz.m Önk  bev.'!K34</f>
        <v>0</v>
      </c>
      <c r="L35" s="337">
        <f>'3.sz.m Önk  bev.'!L34</f>
        <v>0</v>
      </c>
      <c r="M35" s="337">
        <f>'3.sz.m Önk  bev.'!M34</f>
        <v>259080</v>
      </c>
      <c r="N35" s="337">
        <f>'3.sz.m Önk  bev.'!N34</f>
        <v>0</v>
      </c>
      <c r="O35" s="910"/>
      <c r="P35" s="1055"/>
      <c r="Q35" s="448">
        <f>'3.sz.m Önk  bev.'!Q34</f>
        <v>0</v>
      </c>
      <c r="R35" s="337">
        <f>'3.sz.m Önk  bev.'!R34</f>
        <v>0</v>
      </c>
      <c r="S35" s="337">
        <f>'3.sz.m Önk  bev.'!S34</f>
        <v>0</v>
      </c>
      <c r="T35" s="337">
        <f>'3.sz.m Önk  bev.'!T34</f>
        <v>0</v>
      </c>
      <c r="U35" s="337">
        <f>'3.sz.m Önk  bev.'!U34</f>
        <v>0</v>
      </c>
      <c r="V35" s="744">
        <f>'3.sz.m Önk  bev.'!V34</f>
        <v>0</v>
      </c>
    </row>
    <row r="36" spans="1:22" ht="21.75" customHeight="1">
      <c r="A36" s="137"/>
      <c r="B36" s="142" t="s">
        <v>75</v>
      </c>
      <c r="C36" s="1264" t="s">
        <v>332</v>
      </c>
      <c r="D36" s="1265"/>
      <c r="E36" s="448">
        <f>'3.sz.m Önk  bev.'!E35</f>
        <v>0</v>
      </c>
      <c r="F36" s="337">
        <f>'3.sz.m Önk  bev.'!F35</f>
        <v>0</v>
      </c>
      <c r="G36" s="337">
        <f>'3.sz.m Önk  bev.'!G35</f>
        <v>0</v>
      </c>
      <c r="H36" s="337">
        <f>'3.sz.m Önk  bev.'!H35</f>
        <v>0</v>
      </c>
      <c r="I36" s="910"/>
      <c r="J36" s="1055"/>
      <c r="K36" s="448">
        <f>'3.sz.m Önk  bev.'!K35</f>
        <v>0</v>
      </c>
      <c r="L36" s="337">
        <f>'3.sz.m Önk  bev.'!L35</f>
        <v>0</v>
      </c>
      <c r="M36" s="337">
        <f>'3.sz.m Önk  bev.'!M35</f>
        <v>0</v>
      </c>
      <c r="N36" s="337">
        <f>'3.sz.m Önk  bev.'!N35</f>
        <v>0</v>
      </c>
      <c r="O36" s="910"/>
      <c r="P36" s="1055"/>
      <c r="Q36" s="448">
        <f>'3.sz.m Önk  bev.'!Q35</f>
        <v>0</v>
      </c>
      <c r="R36" s="337">
        <f>'3.sz.m Önk  bev.'!R35</f>
        <v>0</v>
      </c>
      <c r="S36" s="337">
        <f>'3.sz.m Önk  bev.'!S35</f>
        <v>0</v>
      </c>
      <c r="T36" s="337">
        <f>'3.sz.m Önk  bev.'!T35</f>
        <v>0</v>
      </c>
      <c r="U36" s="337">
        <f>'3.sz.m Önk  bev.'!U35</f>
        <v>0</v>
      </c>
      <c r="V36" s="744">
        <f>'3.sz.m Önk  bev.'!V35</f>
        <v>0</v>
      </c>
    </row>
    <row r="37" spans="1:22" ht="21.75" customHeight="1">
      <c r="A37" s="137"/>
      <c r="B37" s="142" t="s">
        <v>76</v>
      </c>
      <c r="C37" s="1264" t="s">
        <v>333</v>
      </c>
      <c r="D37" s="1265"/>
      <c r="E37" s="448">
        <f>SUM(E38:E40)</f>
        <v>7792688</v>
      </c>
      <c r="F37" s="337">
        <f>SUM(F38:F40)</f>
        <v>7792688</v>
      </c>
      <c r="G37" s="337">
        <f>SUM(G38:G40)</f>
        <v>7898015</v>
      </c>
      <c r="H37" s="337">
        <f>SUM(H38:H40)</f>
        <v>0</v>
      </c>
      <c r="I37" s="910"/>
      <c r="J37" s="1055"/>
      <c r="K37" s="448">
        <f>SUM(K38:K40)</f>
        <v>912688</v>
      </c>
      <c r="L37" s="337">
        <f>SUM(L38:L40)</f>
        <v>912688</v>
      </c>
      <c r="M37" s="337">
        <f>SUM(M38:M40)</f>
        <v>1018015</v>
      </c>
      <c r="N37" s="337">
        <f>SUM(N38:N40)</f>
        <v>0</v>
      </c>
      <c r="O37" s="910"/>
      <c r="P37" s="1055"/>
      <c r="Q37" s="448">
        <f aca="true" t="shared" si="10" ref="Q37:V37">SUM(Q38:Q40)</f>
        <v>6880000</v>
      </c>
      <c r="R37" s="337">
        <f t="shared" si="10"/>
        <v>6880000</v>
      </c>
      <c r="S37" s="337">
        <f t="shared" si="10"/>
        <v>6880000</v>
      </c>
      <c r="T37" s="337">
        <f>SUM(T38:T40)</f>
        <v>6880002</v>
      </c>
      <c r="U37" s="337">
        <f t="shared" si="10"/>
        <v>6880003</v>
      </c>
      <c r="V37" s="744">
        <f t="shared" si="10"/>
        <v>6880004</v>
      </c>
    </row>
    <row r="38" spans="1:22" ht="21.75" customHeight="1">
      <c r="A38" s="137"/>
      <c r="B38" s="142"/>
      <c r="C38" s="139" t="s">
        <v>334</v>
      </c>
      <c r="D38" s="906" t="s">
        <v>30</v>
      </c>
      <c r="E38" s="448">
        <f>'3.sz.m Önk  bev.'!E37</f>
        <v>0</v>
      </c>
      <c r="F38" s="337">
        <f>'3.sz.m Önk  bev.'!F37</f>
        <v>0</v>
      </c>
      <c r="G38" s="337">
        <f>'3.sz.m Önk  bev.'!G37</f>
        <v>0</v>
      </c>
      <c r="H38" s="337">
        <f>'3.sz.m Önk  bev.'!H37</f>
        <v>0</v>
      </c>
      <c r="I38" s="910"/>
      <c r="J38" s="1055"/>
      <c r="K38" s="448">
        <f>'3.sz.m Önk  bev.'!K37</f>
        <v>0</v>
      </c>
      <c r="L38" s="337">
        <f>'3.sz.m Önk  bev.'!L37</f>
        <v>0</v>
      </c>
      <c r="M38" s="337">
        <f>'3.sz.m Önk  bev.'!M37</f>
        <v>0</v>
      </c>
      <c r="N38" s="337">
        <f>'3.sz.m Önk  bev.'!N37</f>
        <v>0</v>
      </c>
      <c r="O38" s="910"/>
      <c r="P38" s="1055"/>
      <c r="Q38" s="448">
        <f>'3.sz.m Önk  bev.'!Q37</f>
        <v>0</v>
      </c>
      <c r="R38" s="337">
        <f>'3.sz.m Önk  bev.'!R37</f>
        <v>0</v>
      </c>
      <c r="S38" s="337">
        <f>'3.sz.m Önk  bev.'!S37</f>
        <v>0</v>
      </c>
      <c r="T38" s="337">
        <f>'3.sz.m Önk  bev.'!T37</f>
        <v>0</v>
      </c>
      <c r="U38" s="337">
        <f>'3.sz.m Önk  bev.'!U37</f>
        <v>0</v>
      </c>
      <c r="V38" s="744">
        <f>'3.sz.m Önk  bev.'!V37</f>
        <v>0</v>
      </c>
    </row>
    <row r="39" spans="1:22" ht="21.75" customHeight="1">
      <c r="A39" s="137"/>
      <c r="B39" s="142"/>
      <c r="C39" s="133" t="s">
        <v>335</v>
      </c>
      <c r="D39" s="406" t="s">
        <v>29</v>
      </c>
      <c r="E39" s="448">
        <f>'3.sz.m Önk  bev.'!E38+'üres lap3'!D12</f>
        <v>6880000</v>
      </c>
      <c r="F39" s="337">
        <f>'3.sz.m Önk  bev.'!F38+'üres lap3'!E12</f>
        <v>6880000</v>
      </c>
      <c r="G39" s="337">
        <f>'3.sz.m Önk  bev.'!G38+'üres lap3'!F12</f>
        <v>6880000</v>
      </c>
      <c r="H39" s="337">
        <f>'3.sz.m Önk  bev.'!H38+'üres lap3'!G12</f>
        <v>0</v>
      </c>
      <c r="I39" s="910"/>
      <c r="J39" s="1055"/>
      <c r="K39" s="448">
        <f>'3.sz.m Önk  bev.'!K38+'üres lap3'!J12</f>
        <v>0</v>
      </c>
      <c r="L39" s="337">
        <f>'3.sz.m Önk  bev.'!L38+'üres lap3'!K12</f>
        <v>0</v>
      </c>
      <c r="M39" s="337">
        <f>'3.sz.m Önk  bev.'!M38+'üres lap3'!L12</f>
        <v>0</v>
      </c>
      <c r="N39" s="337">
        <f>'3.sz.m Önk  bev.'!N38+'üres lap3'!M12</f>
        <v>0</v>
      </c>
      <c r="O39" s="910"/>
      <c r="P39" s="1055"/>
      <c r="Q39" s="448">
        <f>'3.sz.m Önk  bev.'!Q38+'üres lap3'!P12</f>
        <v>6880000</v>
      </c>
      <c r="R39" s="337">
        <f>'3.sz.m Önk  bev.'!R38+'üres lap3'!Q12</f>
        <v>6880000</v>
      </c>
      <c r="S39" s="337">
        <f>'3.sz.m Önk  bev.'!S38+'üres lap3'!R12</f>
        <v>6880000</v>
      </c>
      <c r="T39" s="337">
        <f>'3.sz.m Önk  bev.'!T38+'üres lap3'!S12</f>
        <v>6880002</v>
      </c>
      <c r="U39" s="337">
        <f>'3.sz.m Önk  bev.'!U38+'üres lap3'!T12</f>
        <v>6880003</v>
      </c>
      <c r="V39" s="744">
        <f>'3.sz.m Önk  bev.'!V38+'üres lap3'!U12</f>
        <v>6880004</v>
      </c>
    </row>
    <row r="40" spans="1:22" ht="21.75" customHeight="1" thickBot="1">
      <c r="A40" s="137"/>
      <c r="B40" s="142"/>
      <c r="C40" s="133" t="s">
        <v>336</v>
      </c>
      <c r="D40" s="406" t="s">
        <v>31</v>
      </c>
      <c r="E40" s="448">
        <f>'3.sz.m Önk  bev.'!E39</f>
        <v>912688</v>
      </c>
      <c r="F40" s="337">
        <f>'3.sz.m Önk  bev.'!F39</f>
        <v>912688</v>
      </c>
      <c r="G40" s="337">
        <f>'3.sz.m Önk  bev.'!G39</f>
        <v>1018015</v>
      </c>
      <c r="H40" s="337">
        <f>'3.sz.m Önk  bev.'!H39</f>
        <v>0</v>
      </c>
      <c r="I40" s="912"/>
      <c r="J40" s="1056"/>
      <c r="K40" s="448">
        <f>'3.sz.m Önk  bev.'!K39</f>
        <v>912688</v>
      </c>
      <c r="L40" s="337">
        <f>'3.sz.m Önk  bev.'!L39</f>
        <v>912688</v>
      </c>
      <c r="M40" s="337">
        <f>'3.sz.m Önk  bev.'!M39</f>
        <v>1018015</v>
      </c>
      <c r="N40" s="337">
        <f>'3.sz.m Önk  bev.'!N39</f>
        <v>0</v>
      </c>
      <c r="O40" s="912"/>
      <c r="P40" s="1056"/>
      <c r="Q40" s="448">
        <f>'3.sz.m Önk  bev.'!Q39</f>
        <v>0</v>
      </c>
      <c r="R40" s="337">
        <f>'3.sz.m Önk  bev.'!R39</f>
        <v>0</v>
      </c>
      <c r="S40" s="337">
        <f>'3.sz.m Önk  bev.'!S39</f>
        <v>0</v>
      </c>
      <c r="T40" s="337">
        <f>'3.sz.m Önk  bev.'!T39</f>
        <v>0</v>
      </c>
      <c r="U40" s="337">
        <f>'3.sz.m Önk  bev.'!U39</f>
        <v>0</v>
      </c>
      <c r="V40" s="744">
        <f>'3.sz.m Önk  bev.'!V39</f>
        <v>0</v>
      </c>
    </row>
    <row r="41" spans="1:22" ht="21.75" customHeight="1" thickBot="1">
      <c r="A41" s="144" t="s">
        <v>10</v>
      </c>
      <c r="B41" s="1272" t="s">
        <v>337</v>
      </c>
      <c r="C41" s="1272"/>
      <c r="D41" s="1272"/>
      <c r="E41" s="437">
        <f>SUM(E42:E43)</f>
        <v>1324203</v>
      </c>
      <c r="F41" s="147">
        <f>SUM(F42:F43)</f>
        <v>1324203</v>
      </c>
      <c r="G41" s="147">
        <f>SUM(G42:G43)</f>
        <v>2524201</v>
      </c>
      <c r="H41" s="147">
        <f>SUM(H42:H43)</f>
        <v>0</v>
      </c>
      <c r="I41" s="147">
        <f>SUM(I42:I46)</f>
        <v>0</v>
      </c>
      <c r="J41" s="1053">
        <f>SUM(J42:J48)</f>
        <v>0</v>
      </c>
      <c r="K41" s="437">
        <f>SUM(K42:K43)</f>
        <v>1324203</v>
      </c>
      <c r="L41" s="147">
        <f>SUM(L42:L43)</f>
        <v>1324203</v>
      </c>
      <c r="M41" s="147">
        <f>SUM(M42:M43)</f>
        <v>2524201</v>
      </c>
      <c r="N41" s="147">
        <f>SUM(N42:N43)</f>
        <v>2</v>
      </c>
      <c r="O41" s="147">
        <f>SUM(O42:O46)</f>
        <v>0</v>
      </c>
      <c r="P41" s="1053">
        <f>SUM(P42:P48)</f>
        <v>0</v>
      </c>
      <c r="Q41" s="437">
        <f aca="true" t="shared" si="11" ref="Q41:V41">SUM(Q42:Q43)</f>
        <v>0</v>
      </c>
      <c r="R41" s="147">
        <f t="shared" si="11"/>
        <v>0</v>
      </c>
      <c r="S41" s="147">
        <f t="shared" si="11"/>
        <v>0</v>
      </c>
      <c r="T41" s="147">
        <f>SUM(T42:T43)</f>
        <v>2</v>
      </c>
      <c r="U41" s="147">
        <f t="shared" si="11"/>
        <v>3</v>
      </c>
      <c r="V41" s="1053">
        <f t="shared" si="11"/>
        <v>4</v>
      </c>
    </row>
    <row r="42" spans="1:22" ht="21.75" customHeight="1">
      <c r="A42" s="138"/>
      <c r="B42" s="145" t="s">
        <v>338</v>
      </c>
      <c r="C42" s="1271" t="s">
        <v>340</v>
      </c>
      <c r="D42" s="1271"/>
      <c r="E42" s="448">
        <f>'3.sz.m Önk  bev.'!E41</f>
        <v>0</v>
      </c>
      <c r="F42" s="448">
        <f>'3.sz.m Önk  bev.'!F41</f>
        <v>0</v>
      </c>
      <c r="G42" s="448">
        <f>'3.sz.m Önk  bev.'!G41</f>
        <v>0</v>
      </c>
      <c r="H42" s="448">
        <f>'3.sz.m Önk  bev.'!H41</f>
        <v>0</v>
      </c>
      <c r="I42" s="448">
        <f>'3.sz.m Önk  bev.'!I41</f>
        <v>0</v>
      </c>
      <c r="J42" s="448">
        <f>'3.sz.m Önk  bev.'!J41</f>
        <v>0</v>
      </c>
      <c r="K42" s="448">
        <f>+'3.sz.m Önk  bev.'!K41</f>
        <v>0</v>
      </c>
      <c r="L42" s="448">
        <f>'3.sz.m Önk  bev.'!L41</f>
        <v>0</v>
      </c>
      <c r="M42" s="448">
        <f>'3.sz.m Önk  bev.'!M41</f>
        <v>0</v>
      </c>
      <c r="N42" s="448">
        <f>'3.sz.m Önk  bev.'!N41</f>
        <v>0</v>
      </c>
      <c r="O42" s="448">
        <f>'3.sz.m Önk  bev.'!O41</f>
        <v>0</v>
      </c>
      <c r="P42" s="448">
        <f>'3.sz.m Önk  bev.'!P41</f>
        <v>0</v>
      </c>
      <c r="Q42" s="448">
        <f>'3.sz.m Önk  bev.'!Q41</f>
        <v>0</v>
      </c>
      <c r="R42" s="337">
        <f>'3.sz.m Önk  bev.'!R41</f>
        <v>0</v>
      </c>
      <c r="S42" s="337">
        <f>'3.sz.m Önk  bev.'!S41</f>
        <v>0</v>
      </c>
      <c r="T42" s="337">
        <f>'3.sz.m Önk  bev.'!T41</f>
        <v>0</v>
      </c>
      <c r="U42" s="337">
        <f>'3.sz.m Önk  bev.'!U41</f>
        <v>0</v>
      </c>
      <c r="V42" s="744">
        <f>'3.sz.m Önk  bev.'!V41</f>
        <v>0</v>
      </c>
    </row>
    <row r="43" spans="1:22" ht="21.75" customHeight="1">
      <c r="A43" s="137"/>
      <c r="B43" s="134" t="s">
        <v>339</v>
      </c>
      <c r="C43" s="1264" t="s">
        <v>341</v>
      </c>
      <c r="D43" s="1264"/>
      <c r="E43" s="448">
        <f>SUM(E44:E46)</f>
        <v>1324203</v>
      </c>
      <c r="F43" s="337">
        <f>SUM(F44:F46)</f>
        <v>1324203</v>
      </c>
      <c r="G43" s="337">
        <f>SUM(G44:G46)</f>
        <v>2524201</v>
      </c>
      <c r="H43" s="337">
        <f>SUM(H44:H46)</f>
        <v>0</v>
      </c>
      <c r="I43" s="337"/>
      <c r="J43" s="744"/>
      <c r="K43" s="448">
        <f>SUM(K44:K46)</f>
        <v>1324203</v>
      </c>
      <c r="L43" s="337">
        <f>SUM(L44:L46)</f>
        <v>1324203</v>
      </c>
      <c r="M43" s="337">
        <f>SUM(M44:M46)</f>
        <v>2524201</v>
      </c>
      <c r="N43" s="337">
        <f>SUM(N44:N46)</f>
        <v>2</v>
      </c>
      <c r="O43" s="337"/>
      <c r="P43" s="744"/>
      <c r="Q43" s="448">
        <f aca="true" t="shared" si="12" ref="Q43:V43">SUM(Q44:Q46)</f>
        <v>0</v>
      </c>
      <c r="R43" s="337">
        <f t="shared" si="12"/>
        <v>0</v>
      </c>
      <c r="S43" s="337">
        <f t="shared" si="12"/>
        <v>0</v>
      </c>
      <c r="T43" s="337">
        <f>SUM(T44:T46)</f>
        <v>2</v>
      </c>
      <c r="U43" s="337">
        <f t="shared" si="12"/>
        <v>3</v>
      </c>
      <c r="V43" s="744">
        <f t="shared" si="12"/>
        <v>4</v>
      </c>
    </row>
    <row r="44" spans="1:22" ht="21.75" customHeight="1">
      <c r="A44" s="137"/>
      <c r="B44" s="145"/>
      <c r="C44" s="139" t="s">
        <v>342</v>
      </c>
      <c r="D44" s="906" t="s">
        <v>30</v>
      </c>
      <c r="E44" s="448">
        <f>'3.sz.m Önk  bev.'!E43</f>
        <v>0</v>
      </c>
      <c r="F44" s="337">
        <f>'3.sz.m Önk  bev.'!F43</f>
        <v>0</v>
      </c>
      <c r="G44" s="337">
        <f>'3.sz.m Önk  bev.'!G43</f>
        <v>0</v>
      </c>
      <c r="H44" s="337">
        <f>'3.sz.m Önk  bev.'!H43</f>
        <v>0</v>
      </c>
      <c r="I44" s="337"/>
      <c r="J44" s="744"/>
      <c r="K44" s="448">
        <f>'3.sz.m Önk  bev.'!K43</f>
        <v>0</v>
      </c>
      <c r="L44" s="337">
        <f>'3.sz.m Önk  bev.'!L43</f>
        <v>0</v>
      </c>
      <c r="M44" s="337">
        <f>'3.sz.m Önk  bev.'!M43</f>
        <v>0</v>
      </c>
      <c r="N44" s="337">
        <f>'3.sz.m Önk  bev.'!N43</f>
        <v>0</v>
      </c>
      <c r="O44" s="337"/>
      <c r="P44" s="744"/>
      <c r="Q44" s="448">
        <f>'3.sz.m Önk  bev.'!Q43</f>
        <v>0</v>
      </c>
      <c r="R44" s="337">
        <f>'3.sz.m Önk  bev.'!R43</f>
        <v>0</v>
      </c>
      <c r="S44" s="337">
        <f>'3.sz.m Önk  bev.'!S43</f>
        <v>0</v>
      </c>
      <c r="T44" s="337">
        <f>'3.sz.m Önk  bev.'!T43</f>
        <v>0</v>
      </c>
      <c r="U44" s="337">
        <f>'3.sz.m Önk  bev.'!U43</f>
        <v>0</v>
      </c>
      <c r="V44" s="744">
        <f>'3.sz.m Önk  bev.'!V43</f>
        <v>0</v>
      </c>
    </row>
    <row r="45" spans="1:22" ht="21.75" customHeight="1">
      <c r="A45" s="137"/>
      <c r="B45" s="134"/>
      <c r="C45" s="133" t="s">
        <v>343</v>
      </c>
      <c r="D45" s="906" t="s">
        <v>29</v>
      </c>
      <c r="E45" s="448">
        <f>'3.sz.m Önk  bev.'!E44</f>
        <v>1324203</v>
      </c>
      <c r="F45" s="337">
        <f>'3.sz.m Önk  bev.'!F44</f>
        <v>1324203</v>
      </c>
      <c r="G45" s="337">
        <f>'3.sz.m Önk  bev.'!G44</f>
        <v>2524201</v>
      </c>
      <c r="H45" s="337">
        <f>'3.sz.m Önk  bev.'!H44</f>
        <v>0</v>
      </c>
      <c r="I45" s="337"/>
      <c r="J45" s="744"/>
      <c r="K45" s="448">
        <f>'3.sz.m Önk  bev.'!K44</f>
        <v>1324203</v>
      </c>
      <c r="L45" s="337">
        <f>'3.sz.m Önk  bev.'!L44</f>
        <v>1324203</v>
      </c>
      <c r="M45" s="337">
        <f>'3.sz.m Önk  bev.'!M44</f>
        <v>2524201</v>
      </c>
      <c r="N45" s="337">
        <f>'3.sz.m Önk  bev.'!N44</f>
        <v>0</v>
      </c>
      <c r="O45" s="337"/>
      <c r="P45" s="744"/>
      <c r="Q45" s="448">
        <f>'3.sz.m Önk  bev.'!Q44</f>
        <v>0</v>
      </c>
      <c r="R45" s="337">
        <f>'3.sz.m Önk  bev.'!R44</f>
        <v>0</v>
      </c>
      <c r="S45" s="337">
        <f>'3.sz.m Önk  bev.'!S44</f>
        <v>0</v>
      </c>
      <c r="T45" s="337">
        <f>'3.sz.m Önk  bev.'!T44</f>
        <v>0</v>
      </c>
      <c r="U45" s="337">
        <f>'3.sz.m Önk  bev.'!U44</f>
        <v>0</v>
      </c>
      <c r="V45" s="744">
        <f>'3.sz.m Önk  bev.'!V44</f>
        <v>0</v>
      </c>
    </row>
    <row r="46" spans="1:22" ht="21.75" customHeight="1" thickBot="1">
      <c r="A46" s="141"/>
      <c r="B46" s="145"/>
      <c r="C46" s="139" t="s">
        <v>344</v>
      </c>
      <c r="D46" s="906" t="s">
        <v>345</v>
      </c>
      <c r="E46" s="448">
        <f>'3.sz.m Önk  bev.'!E45</f>
        <v>0</v>
      </c>
      <c r="F46" s="337">
        <f>'3.sz.m Önk  bev.'!F45</f>
        <v>0</v>
      </c>
      <c r="G46" s="337">
        <f>'3.sz.m Önk  bev.'!G45</f>
        <v>0</v>
      </c>
      <c r="H46" s="337">
        <f>'3.sz.m Önk  bev.'!H45</f>
        <v>0</v>
      </c>
      <c r="I46" s="337"/>
      <c r="J46" s="744"/>
      <c r="K46" s="448">
        <f>'3.sz.m Önk  bev.'!K45</f>
        <v>0</v>
      </c>
      <c r="L46" s="337">
        <f>'3.sz.m Önk  bev.'!L45</f>
        <v>0</v>
      </c>
      <c r="M46" s="337">
        <f>'3.sz.m Önk  bev.'!M45</f>
        <v>0</v>
      </c>
      <c r="N46" s="337">
        <f>'3.sz.m Önk  bev.'!N45</f>
        <v>2</v>
      </c>
      <c r="O46" s="337"/>
      <c r="P46" s="744"/>
      <c r="Q46" s="448">
        <f>'3.sz.m Önk  bev.'!Q45</f>
        <v>0</v>
      </c>
      <c r="R46" s="337">
        <f>'3.sz.m Önk  bev.'!R45</f>
        <v>0</v>
      </c>
      <c r="S46" s="337">
        <f>'3.sz.m Önk  bev.'!S45</f>
        <v>0</v>
      </c>
      <c r="T46" s="337">
        <f>'3.sz.m Önk  bev.'!T45</f>
        <v>2</v>
      </c>
      <c r="U46" s="337">
        <f>'3.sz.m Önk  bev.'!U45</f>
        <v>3</v>
      </c>
      <c r="V46" s="744">
        <f>'3.sz.m Önk  bev.'!V45</f>
        <v>4</v>
      </c>
    </row>
    <row r="47" spans="1:22" ht="21.75" customHeight="1" hidden="1">
      <c r="A47" s="457"/>
      <c r="B47" s="134"/>
      <c r="C47" s="1264"/>
      <c r="D47" s="1265"/>
      <c r="E47" s="448"/>
      <c r="F47" s="337"/>
      <c r="G47" s="337"/>
      <c r="H47" s="337"/>
      <c r="I47" s="337"/>
      <c r="J47" s="744"/>
      <c r="K47" s="448"/>
      <c r="L47" s="337"/>
      <c r="M47" s="337"/>
      <c r="N47" s="337"/>
      <c r="O47" s="337"/>
      <c r="P47" s="744"/>
      <c r="Q47" s="448"/>
      <c r="R47" s="337"/>
      <c r="S47" s="337"/>
      <c r="T47" s="337"/>
      <c r="U47" s="337"/>
      <c r="V47" s="744"/>
    </row>
    <row r="48" spans="1:22" ht="21.75" customHeight="1" hidden="1" thickBot="1">
      <c r="A48" s="457"/>
      <c r="B48" s="145"/>
      <c r="C48" s="1273"/>
      <c r="D48" s="1274"/>
      <c r="E48" s="745"/>
      <c r="F48" s="746"/>
      <c r="G48" s="746"/>
      <c r="H48" s="746"/>
      <c r="I48" s="746"/>
      <c r="J48" s="747"/>
      <c r="K48" s="745"/>
      <c r="L48" s="746"/>
      <c r="M48" s="746"/>
      <c r="N48" s="746"/>
      <c r="O48" s="746"/>
      <c r="P48" s="747"/>
      <c r="Q48" s="745"/>
      <c r="R48" s="746"/>
      <c r="S48" s="746"/>
      <c r="T48" s="746"/>
      <c r="U48" s="746"/>
      <c r="V48" s="747"/>
    </row>
    <row r="49" spans="1:22" ht="21.75" customHeight="1" thickBot="1">
      <c r="A49" s="144" t="s">
        <v>11</v>
      </c>
      <c r="B49" s="1266" t="s">
        <v>82</v>
      </c>
      <c r="C49" s="1266"/>
      <c r="D49" s="1266"/>
      <c r="E49" s="437">
        <f aca="true" t="shared" si="13" ref="E49:P49">E50+E51</f>
        <v>0</v>
      </c>
      <c r="F49" s="147">
        <f t="shared" si="13"/>
        <v>40000</v>
      </c>
      <c r="G49" s="147">
        <f t="shared" si="13"/>
        <v>40000</v>
      </c>
      <c r="H49" s="147">
        <f t="shared" si="13"/>
        <v>0</v>
      </c>
      <c r="I49" s="147">
        <f t="shared" si="13"/>
        <v>0</v>
      </c>
      <c r="J49" s="1053">
        <f t="shared" si="13"/>
        <v>0</v>
      </c>
      <c r="K49" s="437">
        <f t="shared" si="13"/>
        <v>0</v>
      </c>
      <c r="L49" s="147">
        <f t="shared" si="13"/>
        <v>40000</v>
      </c>
      <c r="M49" s="147">
        <f t="shared" si="13"/>
        <v>40000</v>
      </c>
      <c r="N49" s="147">
        <f t="shared" si="13"/>
        <v>0</v>
      </c>
      <c r="O49" s="147">
        <f t="shared" si="13"/>
        <v>0</v>
      </c>
      <c r="P49" s="1053">
        <f t="shared" si="13"/>
        <v>0</v>
      </c>
      <c r="Q49" s="437">
        <f aca="true" t="shared" si="14" ref="Q49:V49">Q50+Q51</f>
        <v>0</v>
      </c>
      <c r="R49" s="147">
        <f t="shared" si="14"/>
        <v>0</v>
      </c>
      <c r="S49" s="147">
        <f t="shared" si="14"/>
        <v>0</v>
      </c>
      <c r="T49" s="147">
        <f>T50+T51</f>
        <v>0</v>
      </c>
      <c r="U49" s="147">
        <f t="shared" si="14"/>
        <v>0</v>
      </c>
      <c r="V49" s="1053">
        <f t="shared" si="14"/>
        <v>0</v>
      </c>
    </row>
    <row r="50" spans="1:22" s="7" customFormat="1" ht="21.75" customHeight="1">
      <c r="A50" s="146"/>
      <c r="B50" s="145" t="s">
        <v>42</v>
      </c>
      <c r="C50" s="1271" t="s">
        <v>80</v>
      </c>
      <c r="D50" s="1271"/>
      <c r="E50" s="448">
        <f>'3.sz.m Önk  bev.'!E49</f>
        <v>0</v>
      </c>
      <c r="F50" s="337">
        <f>'3.sz.m Önk  bev.'!F49</f>
        <v>40000</v>
      </c>
      <c r="G50" s="337">
        <f>'3.sz.m Önk  bev.'!G49</f>
        <v>40000</v>
      </c>
      <c r="H50" s="337">
        <f>'3.sz.m Önk  bev.'!H49</f>
        <v>0</v>
      </c>
      <c r="I50" s="336"/>
      <c r="J50" s="1057"/>
      <c r="K50" s="448">
        <f>'3.sz.m Önk  bev.'!K49</f>
        <v>0</v>
      </c>
      <c r="L50" s="337">
        <f>'3.sz.m Önk  bev.'!L49</f>
        <v>40000</v>
      </c>
      <c r="M50" s="337">
        <f>'3.sz.m Önk  bev.'!M49</f>
        <v>40000</v>
      </c>
      <c r="N50" s="337">
        <f>'3.sz.m Önk  bev.'!N49</f>
        <v>0</v>
      </c>
      <c r="O50" s="336"/>
      <c r="P50" s="1057"/>
      <c r="Q50" s="448">
        <f>'3.sz.m Önk  bev.'!Q49</f>
        <v>0</v>
      </c>
      <c r="R50" s="337">
        <f>'3.sz.m Önk  bev.'!R49</f>
        <v>0</v>
      </c>
      <c r="S50" s="337">
        <f>'3.sz.m Önk  bev.'!S49</f>
        <v>0</v>
      </c>
      <c r="T50" s="337">
        <f>'3.sz.m Önk  bev.'!T49</f>
        <v>0</v>
      </c>
      <c r="U50" s="337">
        <f>'3.sz.m Önk  bev.'!U49</f>
        <v>0</v>
      </c>
      <c r="V50" s="744">
        <f>'3.sz.m Önk  bev.'!V49</f>
        <v>0</v>
      </c>
    </row>
    <row r="51" spans="1:22" ht="21.75" customHeight="1" thickBot="1">
      <c r="A51" s="137"/>
      <c r="B51" s="133" t="s">
        <v>43</v>
      </c>
      <c r="C51" s="1264" t="s">
        <v>81</v>
      </c>
      <c r="D51" s="1264"/>
      <c r="E51" s="448">
        <f>'3.sz.m Önk  bev.'!E50</f>
        <v>0</v>
      </c>
      <c r="F51" s="337">
        <f>'3.sz.m Önk  bev.'!F50</f>
        <v>0</v>
      </c>
      <c r="G51" s="337">
        <f>'3.sz.m Önk  bev.'!G50</f>
        <v>0</v>
      </c>
      <c r="H51" s="337">
        <f>'3.sz.m Önk  bev.'!H50</f>
        <v>0</v>
      </c>
      <c r="I51" s="338"/>
      <c r="J51" s="1058"/>
      <c r="K51" s="448">
        <f>'3.sz.m Önk  bev.'!K50</f>
        <v>0</v>
      </c>
      <c r="L51" s="337">
        <f>'3.sz.m Önk  bev.'!L50</f>
        <v>0</v>
      </c>
      <c r="M51" s="337">
        <f>'3.sz.m Önk  bev.'!M50</f>
        <v>0</v>
      </c>
      <c r="N51" s="337">
        <f>'3.sz.m Önk  bev.'!N50</f>
        <v>0</v>
      </c>
      <c r="O51" s="338"/>
      <c r="P51" s="1058"/>
      <c r="Q51" s="448">
        <f>'3.sz.m Önk  bev.'!Q50</f>
        <v>0</v>
      </c>
      <c r="R51" s="337">
        <f>'3.sz.m Önk  bev.'!R50</f>
        <v>0</v>
      </c>
      <c r="S51" s="337">
        <f>'3.sz.m Önk  bev.'!S50</f>
        <v>0</v>
      </c>
      <c r="T51" s="337">
        <f>'3.sz.m Önk  bev.'!T50</f>
        <v>0</v>
      </c>
      <c r="U51" s="337">
        <f>'3.sz.m Önk  bev.'!U50</f>
        <v>0</v>
      </c>
      <c r="V51" s="744">
        <f>'3.sz.m Önk  bev.'!V50</f>
        <v>0</v>
      </c>
    </row>
    <row r="52" spans="1:22" ht="21.75" customHeight="1" thickBot="1">
      <c r="A52" s="144" t="s">
        <v>12</v>
      </c>
      <c r="B52" s="1266" t="s">
        <v>346</v>
      </c>
      <c r="C52" s="1266"/>
      <c r="D52" s="1266"/>
      <c r="E52" s="432">
        <f aca="true" t="shared" si="15" ref="E52:P52">SUM(E53:E54)</f>
        <v>0</v>
      </c>
      <c r="F52" s="340">
        <f t="shared" si="15"/>
        <v>0</v>
      </c>
      <c r="G52" s="340">
        <f t="shared" si="15"/>
        <v>0</v>
      </c>
      <c r="H52" s="340">
        <f t="shared" si="15"/>
        <v>0</v>
      </c>
      <c r="I52" s="340">
        <f t="shared" si="15"/>
        <v>0</v>
      </c>
      <c r="J52" s="1059">
        <f t="shared" si="15"/>
        <v>0</v>
      </c>
      <c r="K52" s="432">
        <f t="shared" si="15"/>
        <v>0</v>
      </c>
      <c r="L52" s="340">
        <f t="shared" si="15"/>
        <v>0</v>
      </c>
      <c r="M52" s="340">
        <f t="shared" si="15"/>
        <v>0</v>
      </c>
      <c r="N52" s="340">
        <f t="shared" si="15"/>
        <v>0</v>
      </c>
      <c r="O52" s="340">
        <f t="shared" si="15"/>
        <v>0</v>
      </c>
      <c r="P52" s="1059">
        <f t="shared" si="15"/>
        <v>0</v>
      </c>
      <c r="Q52" s="432">
        <f aca="true" t="shared" si="16" ref="Q52:V52">SUM(Q53:Q54)</f>
        <v>0</v>
      </c>
      <c r="R52" s="340">
        <f t="shared" si="16"/>
        <v>0</v>
      </c>
      <c r="S52" s="340">
        <f t="shared" si="16"/>
        <v>0</v>
      </c>
      <c r="T52" s="340">
        <f>SUM(T53:T54)</f>
        <v>0</v>
      </c>
      <c r="U52" s="340">
        <f t="shared" si="16"/>
        <v>3</v>
      </c>
      <c r="V52" s="1059">
        <f t="shared" si="16"/>
        <v>4</v>
      </c>
    </row>
    <row r="53" spans="1:22" s="7" customFormat="1" ht="21.75" customHeight="1">
      <c r="A53" s="146"/>
      <c r="B53" s="139" t="s">
        <v>44</v>
      </c>
      <c r="C53" s="1271" t="s">
        <v>348</v>
      </c>
      <c r="D53" s="1271"/>
      <c r="E53" s="433">
        <f>'3.sz.m Önk  bev.'!E52</f>
        <v>0</v>
      </c>
      <c r="F53" s="342">
        <f>'3.sz.m Önk  bev.'!F52</f>
        <v>0</v>
      </c>
      <c r="G53" s="342">
        <f>'3.sz.m Önk  bev.'!G52</f>
        <v>0</v>
      </c>
      <c r="H53" s="342">
        <f>'3.sz.m Önk  bev.'!H52</f>
        <v>0</v>
      </c>
      <c r="I53" s="342">
        <v>0</v>
      </c>
      <c r="J53" s="1064">
        <v>0</v>
      </c>
      <c r="K53" s="433">
        <f>'3.sz.m Önk  bev.'!K52</f>
        <v>0</v>
      </c>
      <c r="L53" s="342">
        <f>'3.sz.m Önk  bev.'!L52</f>
        <v>0</v>
      </c>
      <c r="M53" s="342">
        <f>'3.sz.m Önk  bev.'!M52</f>
        <v>0</v>
      </c>
      <c r="N53" s="342">
        <f>'3.sz.m Önk  bev.'!N52</f>
        <v>0</v>
      </c>
      <c r="O53" s="341">
        <v>0</v>
      </c>
      <c r="P53" s="1060">
        <v>0</v>
      </c>
      <c r="Q53" s="451">
        <f>'3.sz.m Önk  bev.'!Q52</f>
        <v>0</v>
      </c>
      <c r="R53" s="341">
        <f>'3.sz.m Önk  bev.'!R52</f>
        <v>0</v>
      </c>
      <c r="S53" s="341">
        <f>'3.sz.m Önk  bev.'!S52</f>
        <v>0</v>
      </c>
      <c r="T53" s="341">
        <f>'3.sz.m Önk  bev.'!T52</f>
        <v>0</v>
      </c>
      <c r="U53" s="341">
        <f>'3.sz.m Önk  bev.'!U52</f>
        <v>0</v>
      </c>
      <c r="V53" s="1060">
        <f>'3.sz.m Önk  bev.'!V52</f>
        <v>0</v>
      </c>
    </row>
    <row r="54" spans="1:22" ht="21.75" customHeight="1" thickBot="1">
      <c r="A54" s="141"/>
      <c r="B54" s="142" t="s">
        <v>347</v>
      </c>
      <c r="C54" s="1283" t="s">
        <v>349</v>
      </c>
      <c r="D54" s="1283"/>
      <c r="E54" s="449">
        <v>0</v>
      </c>
      <c r="F54" s="450">
        <v>0</v>
      </c>
      <c r="G54" s="450">
        <v>0</v>
      </c>
      <c r="H54" s="450">
        <v>0</v>
      </c>
      <c r="I54" s="450">
        <v>0</v>
      </c>
      <c r="J54" s="1061">
        <v>0</v>
      </c>
      <c r="K54" s="449">
        <v>0</v>
      </c>
      <c r="L54" s="450">
        <v>0</v>
      </c>
      <c r="M54" s="450">
        <v>0</v>
      </c>
      <c r="N54" s="450">
        <v>0</v>
      </c>
      <c r="O54" s="450">
        <v>0</v>
      </c>
      <c r="P54" s="1061">
        <v>0</v>
      </c>
      <c r="Q54" s="449">
        <v>0</v>
      </c>
      <c r="R54" s="450">
        <v>0</v>
      </c>
      <c r="S54" s="450">
        <v>0</v>
      </c>
      <c r="T54" s="450">
        <v>0</v>
      </c>
      <c r="U54" s="450">
        <v>3</v>
      </c>
      <c r="V54" s="1061">
        <v>4</v>
      </c>
    </row>
    <row r="55" spans="1:22" ht="21.75" customHeight="1" thickBot="1">
      <c r="A55" s="144" t="s">
        <v>13</v>
      </c>
      <c r="B55" s="1277" t="s">
        <v>84</v>
      </c>
      <c r="C55" s="1277"/>
      <c r="D55" s="1277"/>
      <c r="E55" s="432">
        <f>E8+E22+E41+E49+E52+E33</f>
        <v>27386260</v>
      </c>
      <c r="F55" s="340">
        <f>F8+F22+F41+F49+F52+F33</f>
        <v>27444085</v>
      </c>
      <c r="G55" s="340">
        <f>G8+G22+G41+G49+G52+G33</f>
        <v>30158490</v>
      </c>
      <c r="H55" s="340">
        <f>H8+H22+H41+H49+H52+H33</f>
        <v>0</v>
      </c>
      <c r="I55" s="340">
        <f aca="true" t="shared" si="17" ref="I55:P55">I8+I22+I41+I49+I52+I33</f>
        <v>0</v>
      </c>
      <c r="J55" s="1059">
        <f t="shared" si="17"/>
        <v>0</v>
      </c>
      <c r="K55" s="432">
        <f>K8+K22+K41+K49+K52+K33</f>
        <v>19125948</v>
      </c>
      <c r="L55" s="340">
        <f>L8+L22+L41+L49+L52+L33</f>
        <v>19183773</v>
      </c>
      <c r="M55" s="340">
        <f>M8+M22+M41+M49+M52+M33</f>
        <v>21848178</v>
      </c>
      <c r="N55" s="340">
        <f>N8+N22+N41+N49+N52+N33</f>
        <v>6880004</v>
      </c>
      <c r="O55" s="340">
        <f t="shared" si="17"/>
        <v>0</v>
      </c>
      <c r="P55" s="1059">
        <f t="shared" si="17"/>
        <v>0</v>
      </c>
      <c r="Q55" s="432">
        <f aca="true" t="shared" si="18" ref="Q55:V55">Q8+Q22+Q41+Q49+Q52+Q33</f>
        <v>8260312</v>
      </c>
      <c r="R55" s="340">
        <f t="shared" si="18"/>
        <v>8260312</v>
      </c>
      <c r="S55" s="340">
        <f t="shared" si="18"/>
        <v>8310312</v>
      </c>
      <c r="T55" s="340">
        <f>T8+T22+T41+T49+T52+T33</f>
        <v>2</v>
      </c>
      <c r="U55" s="340">
        <f t="shared" si="18"/>
        <v>6</v>
      </c>
      <c r="V55" s="1059">
        <f t="shared" si="18"/>
        <v>901008</v>
      </c>
    </row>
    <row r="56" spans="1:22" ht="24" customHeight="1" thickBot="1">
      <c r="A56" s="140" t="s">
        <v>58</v>
      </c>
      <c r="B56" s="1266" t="s">
        <v>350</v>
      </c>
      <c r="C56" s="1266"/>
      <c r="D56" s="1266"/>
      <c r="E56" s="432">
        <f>SUM(E57:E59)</f>
        <v>4804636</v>
      </c>
      <c r="F56" s="340">
        <f>SUM(F57:F59)</f>
        <v>4804636</v>
      </c>
      <c r="G56" s="340">
        <f>SUM(G57:G59)</f>
        <v>4804636</v>
      </c>
      <c r="H56" s="340">
        <f>SUM(H57:H59)</f>
        <v>0</v>
      </c>
      <c r="I56" s="340">
        <f aca="true" t="shared" si="19" ref="I56:P56">SUM(I57:I59)</f>
        <v>0</v>
      </c>
      <c r="J56" s="1059">
        <f t="shared" si="19"/>
        <v>0</v>
      </c>
      <c r="K56" s="432">
        <f>SUM(K57:K59)</f>
        <v>4804636</v>
      </c>
      <c r="L56" s="340">
        <f>SUM(L57:L59)</f>
        <v>4804636</v>
      </c>
      <c r="M56" s="340">
        <f>SUM(M57:M59)</f>
        <v>4804636</v>
      </c>
      <c r="N56" s="340">
        <f>SUM(N57:N59)</f>
        <v>0</v>
      </c>
      <c r="O56" s="340">
        <f t="shared" si="19"/>
        <v>0</v>
      </c>
      <c r="P56" s="1059">
        <f t="shared" si="19"/>
        <v>0</v>
      </c>
      <c r="Q56" s="432">
        <f aca="true" t="shared" si="20" ref="Q56:V56">SUM(Q57:Q59)</f>
        <v>0</v>
      </c>
      <c r="R56" s="340">
        <f t="shared" si="20"/>
        <v>0</v>
      </c>
      <c r="S56" s="340">
        <f t="shared" si="20"/>
        <v>0</v>
      </c>
      <c r="T56" s="340">
        <f>SUM(T57:T59)</f>
        <v>0</v>
      </c>
      <c r="U56" s="340">
        <f t="shared" si="20"/>
        <v>0</v>
      </c>
      <c r="V56" s="1059">
        <f t="shared" si="20"/>
        <v>0</v>
      </c>
    </row>
    <row r="57" spans="1:22" ht="21.75" customHeight="1">
      <c r="A57" s="138"/>
      <c r="B57" s="139" t="s">
        <v>45</v>
      </c>
      <c r="C57" s="1271" t="s">
        <v>351</v>
      </c>
      <c r="D57" s="1271"/>
      <c r="E57" s="448">
        <f>'3.sz.m Önk  bev.'!E56</f>
        <v>2320000</v>
      </c>
      <c r="F57" s="337">
        <f>'3.sz.m Önk  bev.'!F56</f>
        <v>2320000</v>
      </c>
      <c r="G57" s="337">
        <f>'3.sz.m Önk  bev.'!G56</f>
        <v>2320000</v>
      </c>
      <c r="H57" s="337">
        <f>'3.sz.m Önk  bev.'!H56</f>
        <v>0</v>
      </c>
      <c r="I57" s="341"/>
      <c r="J57" s="1060"/>
      <c r="K57" s="448">
        <f>'3.sz.m Önk  bev.'!K56</f>
        <v>2320000</v>
      </c>
      <c r="L57" s="337">
        <f>'3.sz.m Önk  bev.'!L56</f>
        <v>2320000</v>
      </c>
      <c r="M57" s="337">
        <f>'3.sz.m Önk  bev.'!M56</f>
        <v>2320000</v>
      </c>
      <c r="N57" s="337">
        <f>'3.sz.m Önk  bev.'!N56</f>
        <v>0</v>
      </c>
      <c r="O57" s="341"/>
      <c r="P57" s="1060"/>
      <c r="Q57" s="448">
        <f>'3.sz.m Önk  bev.'!Q56</f>
        <v>0</v>
      </c>
      <c r="R57" s="337">
        <f>'3.sz.m Önk  bev.'!R56</f>
        <v>0</v>
      </c>
      <c r="S57" s="337">
        <f>'3.sz.m Önk  bev.'!S56</f>
        <v>0</v>
      </c>
      <c r="T57" s="337">
        <f>'3.sz.m Önk  bev.'!T56</f>
        <v>0</v>
      </c>
      <c r="U57" s="337">
        <f>'3.sz.m Önk  bev.'!U56</f>
        <v>0</v>
      </c>
      <c r="V57" s="744">
        <f>'3.sz.m Önk  bev.'!V56</f>
        <v>0</v>
      </c>
    </row>
    <row r="58" spans="1:22" ht="21.75" customHeight="1">
      <c r="A58" s="137"/>
      <c r="B58" s="134" t="s">
        <v>46</v>
      </c>
      <c r="C58" s="1271" t="s">
        <v>440</v>
      </c>
      <c r="D58" s="1271"/>
      <c r="E58" s="448">
        <f>'3.sz.m Önk  bev.'!E57</f>
        <v>0</v>
      </c>
      <c r="F58" s="337">
        <f>'3.sz.m Önk  bev.'!F57</f>
        <v>0</v>
      </c>
      <c r="G58" s="337">
        <f>'3.sz.m Önk  bev.'!G57</f>
        <v>0</v>
      </c>
      <c r="H58" s="337">
        <f>'3.sz.m Önk  bev.'!H57</f>
        <v>0</v>
      </c>
      <c r="I58" s="339"/>
      <c r="J58" s="1062"/>
      <c r="K58" s="448">
        <f>'3.sz.m Önk  bev.'!K57</f>
        <v>0</v>
      </c>
      <c r="L58" s="337">
        <f>'3.sz.m Önk  bev.'!L57</f>
        <v>0</v>
      </c>
      <c r="M58" s="337">
        <f>'3.sz.m Önk  bev.'!M57</f>
        <v>0</v>
      </c>
      <c r="N58" s="337">
        <f>'3.sz.m Önk  bev.'!N57</f>
        <v>0</v>
      </c>
      <c r="O58" s="339"/>
      <c r="P58" s="1062"/>
      <c r="Q58" s="448">
        <f>'3.sz.m Önk  bev.'!Q57</f>
        <v>0</v>
      </c>
      <c r="R58" s="337">
        <f>'3.sz.m Önk  bev.'!R57</f>
        <v>0</v>
      </c>
      <c r="S58" s="337">
        <f>'3.sz.m Önk  bev.'!S57</f>
        <v>0</v>
      </c>
      <c r="T58" s="337">
        <f>'3.sz.m Önk  bev.'!T57</f>
        <v>0</v>
      </c>
      <c r="U58" s="337">
        <f>'3.sz.m Önk  bev.'!U57</f>
        <v>0</v>
      </c>
      <c r="V58" s="744">
        <f>'3.sz.m Önk  bev.'!V57</f>
        <v>0</v>
      </c>
    </row>
    <row r="59" spans="1:22" ht="21.75" customHeight="1" thickBot="1">
      <c r="A59" s="137"/>
      <c r="B59" s="134" t="s">
        <v>83</v>
      </c>
      <c r="C59" s="1271" t="s">
        <v>352</v>
      </c>
      <c r="D59" s="1271"/>
      <c r="E59" s="448">
        <f>'3.sz.m Önk  bev.'!E58+'üres lap2'!D22+'üres lap3'!D21</f>
        <v>2484636</v>
      </c>
      <c r="F59" s="337">
        <f>'3.sz.m Önk  bev.'!F58+'üres lap2'!E22+'üres lap3'!E21</f>
        <v>2484636</v>
      </c>
      <c r="G59" s="337">
        <f>'3.sz.m Önk  bev.'!G58+'üres lap2'!F22+'üres lap3'!F21</f>
        <v>2484636</v>
      </c>
      <c r="H59" s="337">
        <f>'3.sz.m Önk  bev.'!H58+'üres lap2'!G22+'üres lap3'!G21</f>
        <v>0</v>
      </c>
      <c r="I59" s="339"/>
      <c r="J59" s="1062"/>
      <c r="K59" s="448">
        <f>'3.sz.m Önk  bev.'!K58+'üres lap2'!J22+'üres lap3'!J21</f>
        <v>2484636</v>
      </c>
      <c r="L59" s="337">
        <f>'3.sz.m Önk  bev.'!L58+'üres lap2'!K22+'üres lap3'!K21</f>
        <v>2484636</v>
      </c>
      <c r="M59" s="337">
        <f>'3.sz.m Önk  bev.'!M58+'üres lap2'!L22+'üres lap3'!L21</f>
        <v>2484636</v>
      </c>
      <c r="N59" s="337">
        <f>'3.sz.m Önk  bev.'!N58+'üres lap2'!M22+'üres lap3'!M21</f>
        <v>0</v>
      </c>
      <c r="O59" s="339"/>
      <c r="P59" s="1062"/>
      <c r="Q59" s="448">
        <f>'3.sz.m Önk  bev.'!Q58+'üres lap2'!P22+'üres lap3'!P21</f>
        <v>0</v>
      </c>
      <c r="R59" s="337">
        <f>'3.sz.m Önk  bev.'!R58+'üres lap2'!Q22+'üres lap3'!Q21</f>
        <v>0</v>
      </c>
      <c r="S59" s="337">
        <f>'3.sz.m Önk  bev.'!S58+'üres lap2'!R22+'üres lap3'!R21</f>
        <v>0</v>
      </c>
      <c r="T59" s="337">
        <f>'3.sz.m Önk  bev.'!T58+'üres lap2'!S22+'üres lap3'!S21</f>
        <v>0</v>
      </c>
      <c r="U59" s="337">
        <f>'3.sz.m Önk  bev.'!U58+'üres lap2'!T22+'üres lap3'!T21</f>
        <v>0</v>
      </c>
      <c r="V59" s="744">
        <f>'3.sz.m Önk  bev.'!V58+'üres lap2'!U22+'üres lap3'!U21</f>
        <v>0</v>
      </c>
    </row>
    <row r="60" spans="1:22" ht="35.25" customHeight="1" thickBot="1">
      <c r="A60" s="144" t="s">
        <v>59</v>
      </c>
      <c r="B60" s="1276" t="s">
        <v>85</v>
      </c>
      <c r="C60" s="1276"/>
      <c r="D60" s="1276"/>
      <c r="E60" s="434">
        <f>E55+E56</f>
        <v>32190896</v>
      </c>
      <c r="F60" s="97">
        <f>F55+F56</f>
        <v>32248721</v>
      </c>
      <c r="G60" s="97">
        <f>G55+G56</f>
        <v>34963126</v>
      </c>
      <c r="H60" s="97">
        <f>H55+H56</f>
        <v>0</v>
      </c>
      <c r="I60" s="97">
        <f aca="true" t="shared" si="21" ref="I60:P60">I55+I56</f>
        <v>0</v>
      </c>
      <c r="J60" s="1063">
        <f t="shared" si="21"/>
        <v>0</v>
      </c>
      <c r="K60" s="434">
        <f>K55+K56</f>
        <v>23930584</v>
      </c>
      <c r="L60" s="97">
        <f>L55+L56</f>
        <v>23988409</v>
      </c>
      <c r="M60" s="97">
        <f>M55+M56</f>
        <v>26652814</v>
      </c>
      <c r="N60" s="97">
        <f>N55+N56</f>
        <v>6880004</v>
      </c>
      <c r="O60" s="97">
        <f t="shared" si="21"/>
        <v>0</v>
      </c>
      <c r="P60" s="1063">
        <f t="shared" si="21"/>
        <v>0</v>
      </c>
      <c r="Q60" s="434">
        <f aca="true" t="shared" si="22" ref="Q60:V60">Q55+Q56</f>
        <v>8260312</v>
      </c>
      <c r="R60" s="97">
        <f t="shared" si="22"/>
        <v>8260312</v>
      </c>
      <c r="S60" s="97">
        <f t="shared" si="22"/>
        <v>8310312</v>
      </c>
      <c r="T60" s="97">
        <f>T55+T56</f>
        <v>2</v>
      </c>
      <c r="U60" s="97">
        <f t="shared" si="22"/>
        <v>6</v>
      </c>
      <c r="V60" s="1063">
        <f t="shared" si="22"/>
        <v>901008</v>
      </c>
    </row>
    <row r="61" spans="1:22" ht="21.75" customHeight="1" hidden="1" thickBot="1">
      <c r="A61" s="1278" t="s">
        <v>218</v>
      </c>
      <c r="B61" s="1279"/>
      <c r="C61" s="1279"/>
      <c r="D61" s="1279"/>
      <c r="E61" s="748"/>
      <c r="F61" s="749"/>
      <c r="G61" s="749"/>
      <c r="H61" s="749"/>
      <c r="I61" s="749"/>
      <c r="J61" s="750"/>
      <c r="K61" s="748"/>
      <c r="L61" s="748"/>
      <c r="M61" s="749"/>
      <c r="N61" s="749"/>
      <c r="O61" s="749"/>
      <c r="P61" s="750"/>
      <c r="Q61" s="748"/>
      <c r="R61" s="748"/>
      <c r="S61" s="748"/>
      <c r="T61" s="748"/>
      <c r="U61" s="748"/>
      <c r="V61" s="748"/>
    </row>
    <row r="62" spans="1:22" ht="21.75" customHeight="1" hidden="1" thickBot="1">
      <c r="A62" s="1275" t="s">
        <v>6</v>
      </c>
      <c r="B62" s="1276"/>
      <c r="C62" s="1276"/>
      <c r="D62" s="1276"/>
      <c r="E62" s="510"/>
      <c r="F62" s="511"/>
      <c r="G62" s="511"/>
      <c r="H62" s="511"/>
      <c r="I62" s="511"/>
      <c r="J62" s="512"/>
      <c r="K62" s="510"/>
      <c r="L62" s="510"/>
      <c r="M62" s="511"/>
      <c r="N62" s="511"/>
      <c r="O62" s="511"/>
      <c r="P62" s="512"/>
      <c r="Q62" s="510"/>
      <c r="R62" s="510"/>
      <c r="S62" s="510"/>
      <c r="T62" s="510"/>
      <c r="U62" s="510"/>
      <c r="V62" s="510"/>
    </row>
    <row r="63" spans="1:22" ht="21.75" customHeight="1">
      <c r="A63" s="751"/>
      <c r="B63" s="752"/>
      <c r="C63" s="752"/>
      <c r="D63" s="752"/>
      <c r="E63" s="753"/>
      <c r="F63" s="753"/>
      <c r="G63" s="753"/>
      <c r="H63" s="753"/>
      <c r="I63" s="753"/>
      <c r="J63" s="753"/>
      <c r="K63" s="753"/>
      <c r="L63" s="753"/>
      <c r="M63" s="753"/>
      <c r="N63" s="753"/>
      <c r="O63" s="753"/>
      <c r="P63" s="753"/>
      <c r="Q63" s="753"/>
      <c r="R63" s="753"/>
      <c r="S63" s="753"/>
      <c r="T63" s="753"/>
      <c r="U63" s="753"/>
      <c r="V63" s="753"/>
    </row>
    <row r="64" spans="1:20" ht="21.75" customHeight="1">
      <c r="A64" s="122"/>
      <c r="B64" s="169"/>
      <c r="C64" s="169"/>
      <c r="D64" s="169"/>
      <c r="E64" s="395"/>
      <c r="F64" s="395"/>
      <c r="G64" s="395"/>
      <c r="H64" s="395"/>
      <c r="I64" s="395"/>
      <c r="J64" s="395"/>
      <c r="L64" s="395"/>
      <c r="R64" s="395"/>
      <c r="S64" s="395"/>
      <c r="T64" s="395"/>
    </row>
    <row r="65" spans="1:20" ht="35.25" customHeight="1">
      <c r="A65" s="122"/>
      <c r="B65" s="169"/>
      <c r="C65" s="169"/>
      <c r="D65" s="169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R65" s="395"/>
      <c r="S65" s="395"/>
      <c r="T65" s="395"/>
    </row>
    <row r="66" spans="1:20" ht="35.25" customHeight="1">
      <c r="A66" s="122"/>
      <c r="B66" s="169"/>
      <c r="C66" s="169"/>
      <c r="D66" s="169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R66" s="395"/>
      <c r="S66" s="395"/>
      <c r="T66" s="395"/>
    </row>
    <row r="67" spans="5:20" ht="12.75"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R67" s="395"/>
      <c r="S67" s="395"/>
      <c r="T67" s="395"/>
    </row>
    <row r="68" spans="5:20" ht="12.75"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R68" s="395"/>
      <c r="S68" s="395"/>
      <c r="T68" s="395"/>
    </row>
    <row r="69" spans="5:20" ht="12.75"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R69" s="395"/>
      <c r="S69" s="395"/>
      <c r="T69" s="395"/>
    </row>
    <row r="70" spans="4:20" ht="12.75">
      <c r="D70" s="131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R70" s="395"/>
      <c r="S70" s="395"/>
      <c r="T70" s="395"/>
    </row>
    <row r="71" spans="4:20" ht="48.75" customHeight="1">
      <c r="D71" s="131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R71" s="395"/>
      <c r="S71" s="395"/>
      <c r="T71" s="395"/>
    </row>
    <row r="72" spans="4:20" ht="46.5" customHeight="1">
      <c r="D72" s="131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R72" s="395"/>
      <c r="S72" s="395"/>
      <c r="T72" s="395"/>
    </row>
    <row r="73" spans="5:20" ht="41.25" customHeight="1"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R73" s="395"/>
      <c r="S73" s="395"/>
      <c r="T73" s="395"/>
    </row>
    <row r="74" spans="5:20" ht="12.75"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R74" s="395"/>
      <c r="S74" s="395"/>
      <c r="T74" s="395"/>
    </row>
    <row r="75" spans="5:20" ht="12.75"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R75" s="395"/>
      <c r="S75" s="395"/>
      <c r="T75" s="395"/>
    </row>
    <row r="76" spans="5:20" ht="12.75"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R76" s="395"/>
      <c r="S76" s="395"/>
      <c r="T76" s="395"/>
    </row>
    <row r="77" spans="5:20" ht="12.75"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R77" s="395"/>
      <c r="S77" s="395"/>
      <c r="T77" s="395"/>
    </row>
    <row r="78" spans="5:20" ht="12.75"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R78" s="395"/>
      <c r="S78" s="395"/>
      <c r="T78" s="395"/>
    </row>
    <row r="79" spans="5:20" ht="12.75"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R79" s="395"/>
      <c r="S79" s="395"/>
      <c r="T79" s="395"/>
    </row>
    <row r="80" spans="5:20" ht="12.75"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R80" s="395"/>
      <c r="S80" s="395"/>
      <c r="T80" s="395"/>
    </row>
    <row r="81" spans="5:20" ht="12.75"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R81" s="395"/>
      <c r="S81" s="395"/>
      <c r="T81" s="395"/>
    </row>
    <row r="82" spans="5:20" ht="12.75"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R82" s="395"/>
      <c r="S82" s="395"/>
      <c r="T82" s="395"/>
    </row>
    <row r="83" spans="5:20" ht="12.75"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R83" s="395"/>
      <c r="S83" s="395"/>
      <c r="T83" s="395"/>
    </row>
    <row r="84" spans="5:20" ht="12.75"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R84" s="395"/>
      <c r="S84" s="395"/>
      <c r="T84" s="395"/>
    </row>
    <row r="85" spans="5:20" ht="12.75"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R85" s="395"/>
      <c r="S85" s="395"/>
      <c r="T85" s="395"/>
    </row>
    <row r="86" spans="5:20" ht="12.75"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R86" s="395"/>
      <c r="S86" s="395"/>
      <c r="T86" s="395"/>
    </row>
    <row r="87" spans="5:20" ht="12.75"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R87" s="395"/>
      <c r="S87" s="395"/>
      <c r="T87" s="395"/>
    </row>
    <row r="88" spans="5:20" ht="12.75"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R88" s="395"/>
      <c r="S88" s="395"/>
      <c r="T88" s="395"/>
    </row>
    <row r="89" spans="5:20" ht="12.75"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R89" s="395"/>
      <c r="S89" s="395"/>
      <c r="T89" s="395"/>
    </row>
    <row r="90" spans="5:20" ht="12.75"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R90" s="395"/>
      <c r="S90" s="395"/>
      <c r="T90" s="395"/>
    </row>
    <row r="91" spans="5:20" ht="12.75">
      <c r="E91" s="395"/>
      <c r="F91" s="395"/>
      <c r="G91" s="395"/>
      <c r="H91" s="395"/>
      <c r="I91" s="395"/>
      <c r="J91" s="395"/>
      <c r="K91" s="395"/>
      <c r="L91" s="395"/>
      <c r="M91" s="395"/>
      <c r="N91" s="395"/>
      <c r="O91" s="395"/>
      <c r="P91" s="395"/>
      <c r="R91" s="395"/>
      <c r="S91" s="395"/>
      <c r="T91" s="395"/>
    </row>
    <row r="92" spans="5:20" ht="12.75"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R92" s="395"/>
      <c r="S92" s="395"/>
      <c r="T92" s="395"/>
    </row>
    <row r="93" spans="5:20" ht="12.75"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R93" s="395"/>
      <c r="S93" s="395"/>
      <c r="T93" s="395"/>
    </row>
    <row r="94" spans="5:20" ht="12.75">
      <c r="E94" s="395"/>
      <c r="F94" s="395"/>
      <c r="G94" s="395"/>
      <c r="H94" s="395"/>
      <c r="I94" s="395"/>
      <c r="J94" s="395"/>
      <c r="K94" s="395"/>
      <c r="L94" s="395"/>
      <c r="M94" s="395"/>
      <c r="N94" s="395"/>
      <c r="O94" s="395"/>
      <c r="P94" s="395"/>
      <c r="R94" s="395"/>
      <c r="S94" s="395"/>
      <c r="T94" s="395"/>
    </row>
    <row r="95" spans="5:20" ht="12.75">
      <c r="E95" s="395"/>
      <c r="F95" s="395"/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R95" s="395"/>
      <c r="S95" s="395"/>
      <c r="T95" s="395"/>
    </row>
    <row r="96" spans="5:20" ht="12.75"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R96" s="395"/>
      <c r="S96" s="395"/>
      <c r="T96" s="395"/>
    </row>
    <row r="97" spans="5:20" ht="12.75"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R97" s="395"/>
      <c r="S97" s="395"/>
      <c r="T97" s="395"/>
    </row>
    <row r="98" spans="5:20" ht="12.75">
      <c r="E98" s="395"/>
      <c r="F98" s="395"/>
      <c r="G98" s="395"/>
      <c r="H98" s="395"/>
      <c r="I98" s="395"/>
      <c r="J98" s="395"/>
      <c r="K98" s="395"/>
      <c r="L98" s="395"/>
      <c r="M98" s="395"/>
      <c r="N98" s="395"/>
      <c r="O98" s="395"/>
      <c r="P98" s="395"/>
      <c r="R98" s="395"/>
      <c r="S98" s="395"/>
      <c r="T98" s="395"/>
    </row>
    <row r="99" spans="5:20" ht="12.75">
      <c r="E99" s="395"/>
      <c r="F99" s="395"/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R99" s="395"/>
      <c r="S99" s="395"/>
      <c r="T99" s="395"/>
    </row>
    <row r="100" spans="5:20" ht="12.75">
      <c r="E100" s="395"/>
      <c r="F100" s="395"/>
      <c r="G100" s="395"/>
      <c r="H100" s="395"/>
      <c r="I100" s="395"/>
      <c r="J100" s="395"/>
      <c r="K100" s="395"/>
      <c r="L100" s="395"/>
      <c r="M100" s="395"/>
      <c r="N100" s="395"/>
      <c r="O100" s="395"/>
      <c r="P100" s="395"/>
      <c r="R100" s="395"/>
      <c r="S100" s="395"/>
      <c r="T100" s="395"/>
    </row>
    <row r="101" spans="5:20" ht="12.75">
      <c r="E101" s="395"/>
      <c r="F101" s="395"/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R101" s="395"/>
      <c r="S101" s="395"/>
      <c r="T101" s="395"/>
    </row>
    <row r="102" spans="5:20" ht="12.75">
      <c r="E102" s="395"/>
      <c r="F102" s="395"/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R102" s="395"/>
      <c r="S102" s="395"/>
      <c r="T102" s="395"/>
    </row>
    <row r="103" spans="5:20" ht="12.75"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R103" s="395"/>
      <c r="S103" s="395"/>
      <c r="T103" s="395"/>
    </row>
    <row r="104" spans="5:20" ht="12.75"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R104" s="395"/>
      <c r="S104" s="395"/>
      <c r="T104" s="395"/>
    </row>
    <row r="105" spans="5:20" ht="12.75"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R105" s="395"/>
      <c r="S105" s="395"/>
      <c r="T105" s="395"/>
    </row>
    <row r="106" spans="5:20" ht="12.75">
      <c r="E106" s="395"/>
      <c r="F106" s="395"/>
      <c r="G106" s="395"/>
      <c r="H106" s="395"/>
      <c r="I106" s="395"/>
      <c r="J106" s="395"/>
      <c r="K106" s="395"/>
      <c r="L106" s="395"/>
      <c r="M106" s="395"/>
      <c r="N106" s="395"/>
      <c r="O106" s="395"/>
      <c r="P106" s="395"/>
      <c r="R106" s="395"/>
      <c r="S106" s="395"/>
      <c r="T106" s="395"/>
    </row>
    <row r="107" spans="5:20" ht="12.75"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R107" s="395"/>
      <c r="S107" s="395"/>
      <c r="T107" s="395"/>
    </row>
    <row r="108" spans="5:20" ht="12.75"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R108" s="395"/>
      <c r="S108" s="395"/>
      <c r="T108" s="395"/>
    </row>
    <row r="109" spans="5:20" ht="12.75">
      <c r="E109" s="395"/>
      <c r="F109" s="39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R109" s="395"/>
      <c r="S109" s="395"/>
      <c r="T109" s="395"/>
    </row>
    <row r="110" spans="5:20" ht="12.75">
      <c r="E110" s="395"/>
      <c r="F110" s="395"/>
      <c r="G110" s="395"/>
      <c r="H110" s="395"/>
      <c r="I110" s="395"/>
      <c r="J110" s="395"/>
      <c r="K110" s="395"/>
      <c r="L110" s="395"/>
      <c r="M110" s="395"/>
      <c r="N110" s="395"/>
      <c r="O110" s="395"/>
      <c r="P110" s="395"/>
      <c r="R110" s="395"/>
      <c r="S110" s="395"/>
      <c r="T110" s="395"/>
    </row>
    <row r="111" spans="5:20" ht="12.75">
      <c r="E111" s="395"/>
      <c r="F111" s="395"/>
      <c r="G111" s="395"/>
      <c r="H111" s="395"/>
      <c r="I111" s="395"/>
      <c r="J111" s="395"/>
      <c r="K111" s="395"/>
      <c r="L111" s="395"/>
      <c r="M111" s="395"/>
      <c r="N111" s="395"/>
      <c r="O111" s="395"/>
      <c r="P111" s="395"/>
      <c r="R111" s="395"/>
      <c r="S111" s="395"/>
      <c r="T111" s="395"/>
    </row>
  </sheetData>
  <sheetProtection/>
  <mergeCells count="46">
    <mergeCell ref="E2:S2"/>
    <mergeCell ref="E1:S1"/>
    <mergeCell ref="C9:D9"/>
    <mergeCell ref="C29:D29"/>
    <mergeCell ref="C32:D32"/>
    <mergeCell ref="C14:D14"/>
    <mergeCell ref="C17:D17"/>
    <mergeCell ref="A3:Q3"/>
    <mergeCell ref="A5:C5"/>
    <mergeCell ref="B7:D7"/>
    <mergeCell ref="B8:D8"/>
    <mergeCell ref="E5:J5"/>
    <mergeCell ref="Q5:V5"/>
    <mergeCell ref="K5:P5"/>
    <mergeCell ref="C54:D54"/>
    <mergeCell ref="B33:D33"/>
    <mergeCell ref="C34:D34"/>
    <mergeCell ref="C23:D23"/>
    <mergeCell ref="C24:D24"/>
    <mergeCell ref="C53:D53"/>
    <mergeCell ref="C37:D37"/>
    <mergeCell ref="A62:D62"/>
    <mergeCell ref="B60:D60"/>
    <mergeCell ref="C50:D50"/>
    <mergeCell ref="C51:D51"/>
    <mergeCell ref="C59:D59"/>
    <mergeCell ref="B55:D55"/>
    <mergeCell ref="B56:D56"/>
    <mergeCell ref="C57:D57"/>
    <mergeCell ref="A61:D61"/>
    <mergeCell ref="C58:D58"/>
    <mergeCell ref="B49:D49"/>
    <mergeCell ref="B52:D52"/>
    <mergeCell ref="B41:D41"/>
    <mergeCell ref="C42:D42"/>
    <mergeCell ref="C43:D43"/>
    <mergeCell ref="C47:D47"/>
    <mergeCell ref="C48:D48"/>
    <mergeCell ref="C35:D35"/>
    <mergeCell ref="C36:D36"/>
    <mergeCell ref="C31:D31"/>
    <mergeCell ref="B22:D22"/>
    <mergeCell ref="C25:D25"/>
    <mergeCell ref="C18:D18"/>
    <mergeCell ref="C21:D21"/>
    <mergeCell ref="C30:D3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="70" zoomScaleNormal="70" zoomScalePageLayoutView="0" workbookViewId="0" topLeftCell="A22">
      <selection activeCell="A22" sqref="A22:I22"/>
    </sheetView>
  </sheetViews>
  <sheetFormatPr defaultColWidth="9.140625" defaultRowHeight="12.75"/>
  <cols>
    <col min="1" max="1" width="47.421875" style="373" customWidth="1"/>
    <col min="2" max="2" width="14.8515625" style="18" customWidth="1"/>
    <col min="3" max="3" width="12.00390625" style="18" customWidth="1"/>
    <col min="4" max="4" width="11.00390625" style="18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8" width="14.7109375" style="18" customWidth="1"/>
    <col min="9" max="9" width="12.421875" style="18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customWidth="1"/>
    <col min="14" max="14" width="9.28125" style="18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13.140625" style="18" customWidth="1"/>
    <col min="19" max="19" width="12.140625" style="18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7" ht="12.75" customHeight="1">
      <c r="L1" s="1423" t="s">
        <v>166</v>
      </c>
      <c r="M1" s="1423"/>
      <c r="N1" s="1423"/>
      <c r="O1" s="1423"/>
      <c r="P1" s="1423"/>
      <c r="Q1" s="1423"/>
    </row>
    <row r="2" spans="1:17" ht="19.5">
      <c r="A2" s="1427" t="s">
        <v>17</v>
      </c>
      <c r="B2" s="1427"/>
      <c r="C2" s="1427"/>
      <c r="D2" s="1427"/>
      <c r="E2" s="1427"/>
      <c r="F2" s="1427"/>
      <c r="G2" s="1427"/>
      <c r="H2" s="1427"/>
      <c r="I2" s="1427"/>
      <c r="J2" s="1427"/>
      <c r="K2" s="1427"/>
      <c r="L2" s="1427"/>
      <c r="M2" s="1427"/>
      <c r="N2" s="1427"/>
      <c r="O2" s="1427"/>
      <c r="P2" s="1427"/>
      <c r="Q2" s="1427"/>
    </row>
    <row r="3" spans="1:17" ht="15.75">
      <c r="A3" s="1428" t="s">
        <v>496</v>
      </c>
      <c r="B3" s="1428"/>
      <c r="C3" s="1428"/>
      <c r="D3" s="1428"/>
      <c r="E3" s="1428"/>
      <c r="F3" s="1428"/>
      <c r="G3" s="1428"/>
      <c r="H3" s="1428"/>
      <c r="I3" s="1428"/>
      <c r="J3" s="1428"/>
      <c r="K3" s="1428"/>
      <c r="L3" s="1428"/>
      <c r="M3" s="1428"/>
      <c r="N3" s="1428"/>
      <c r="O3" s="1428"/>
      <c r="P3" s="1428"/>
      <c r="Q3" s="1428"/>
    </row>
    <row r="4" spans="1:17" ht="14.25">
      <c r="A4" s="1429" t="s">
        <v>162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</row>
    <row r="5" ht="13.5" thickBot="1">
      <c r="Q5" s="13" t="s">
        <v>400</v>
      </c>
    </row>
    <row r="6" spans="1:22" ht="24.75" customHeight="1">
      <c r="A6" s="1425" t="s">
        <v>18</v>
      </c>
      <c r="B6" s="1420" t="s">
        <v>19</v>
      </c>
      <c r="C6" s="1421"/>
      <c r="D6" s="1421"/>
      <c r="E6" s="1421"/>
      <c r="F6" s="1421"/>
      <c r="G6" s="1421"/>
      <c r="H6" s="1421"/>
      <c r="I6" s="1421"/>
      <c r="J6" s="1421"/>
      <c r="K6" s="1421"/>
      <c r="L6" s="1417" t="s">
        <v>20</v>
      </c>
      <c r="M6" s="1418"/>
      <c r="N6" s="1418"/>
      <c r="O6" s="1418"/>
      <c r="P6" s="1418"/>
      <c r="Q6" s="1418"/>
      <c r="R6" s="1418"/>
      <c r="S6" s="1418"/>
      <c r="T6" s="1418"/>
      <c r="U6" s="1419"/>
      <c r="V6" s="709"/>
    </row>
    <row r="7" spans="1:22" ht="24.75" customHeight="1">
      <c r="A7" s="1426"/>
      <c r="B7" s="1412" t="s">
        <v>70</v>
      </c>
      <c r="C7" s="1413"/>
      <c r="D7" s="1413"/>
      <c r="E7" s="1413"/>
      <c r="F7" s="1414"/>
      <c r="G7" s="1412" t="s">
        <v>71</v>
      </c>
      <c r="H7" s="1413"/>
      <c r="I7" s="1413"/>
      <c r="J7" s="1413"/>
      <c r="K7" s="1413"/>
      <c r="L7" s="1415" t="s">
        <v>70</v>
      </c>
      <c r="M7" s="1416"/>
      <c r="N7" s="1416"/>
      <c r="O7" s="1416"/>
      <c r="P7" s="1416"/>
      <c r="Q7" s="1416" t="s">
        <v>71</v>
      </c>
      <c r="R7" s="1416"/>
      <c r="S7" s="1416"/>
      <c r="T7" s="1416"/>
      <c r="U7" s="1422"/>
      <c r="V7" s="709"/>
    </row>
    <row r="8" spans="1:22" ht="42" customHeight="1">
      <c r="A8" s="357"/>
      <c r="B8" s="358" t="s">
        <v>195</v>
      </c>
      <c r="C8" s="358" t="s">
        <v>193</v>
      </c>
      <c r="D8" s="711" t="s">
        <v>199</v>
      </c>
      <c r="E8" s="358" t="s">
        <v>202</v>
      </c>
      <c r="F8" s="358" t="s">
        <v>253</v>
      </c>
      <c r="G8" s="358" t="s">
        <v>195</v>
      </c>
      <c r="H8" s="358" t="s">
        <v>193</v>
      </c>
      <c r="I8" s="711" t="s">
        <v>199</v>
      </c>
      <c r="J8" s="358" t="s">
        <v>202</v>
      </c>
      <c r="K8" s="358" t="s">
        <v>253</v>
      </c>
      <c r="L8" s="493" t="s">
        <v>195</v>
      </c>
      <c r="M8" s="398" t="s">
        <v>193</v>
      </c>
      <c r="N8" s="711" t="s">
        <v>199</v>
      </c>
      <c r="O8" s="358" t="s">
        <v>202</v>
      </c>
      <c r="P8" s="358" t="s">
        <v>253</v>
      </c>
      <c r="Q8" s="398" t="s">
        <v>195</v>
      </c>
      <c r="R8" s="398" t="s">
        <v>193</v>
      </c>
      <c r="S8" s="711" t="s">
        <v>199</v>
      </c>
      <c r="T8" s="358" t="s">
        <v>202</v>
      </c>
      <c r="U8" s="358" t="s">
        <v>253</v>
      </c>
      <c r="V8" s="709"/>
    </row>
    <row r="9" spans="1:22" ht="18" hidden="1">
      <c r="A9" s="63" t="s">
        <v>185</v>
      </c>
      <c r="B9" s="67"/>
      <c r="C9" s="67"/>
      <c r="D9" s="67"/>
      <c r="E9" s="67"/>
      <c r="F9" s="67"/>
      <c r="G9" s="67"/>
      <c r="H9" s="67"/>
      <c r="I9" s="67"/>
      <c r="J9" s="67"/>
      <c r="K9" s="491"/>
      <c r="L9" s="494"/>
      <c r="M9" s="68"/>
      <c r="N9" s="68"/>
      <c r="O9" s="68"/>
      <c r="P9" s="68"/>
      <c r="Q9" s="70"/>
      <c r="R9" s="70"/>
      <c r="S9" s="70"/>
      <c r="T9" s="67"/>
      <c r="U9" s="103"/>
      <c r="V9" s="709"/>
    </row>
    <row r="10" spans="1:22" ht="30.75" hidden="1">
      <c r="A10" s="63" t="s">
        <v>216</v>
      </c>
      <c r="B10" s="67"/>
      <c r="C10" s="67"/>
      <c r="D10" s="67"/>
      <c r="E10" s="67"/>
      <c r="F10" s="67"/>
      <c r="G10" s="67"/>
      <c r="H10" s="67"/>
      <c r="I10" s="67"/>
      <c r="J10" s="67"/>
      <c r="K10" s="491"/>
      <c r="L10" s="494"/>
      <c r="M10" s="68"/>
      <c r="N10" s="68"/>
      <c r="O10" s="68"/>
      <c r="P10" s="68"/>
      <c r="Q10" s="70"/>
      <c r="R10" s="70"/>
      <c r="S10" s="70"/>
      <c r="T10" s="67"/>
      <c r="U10" s="103"/>
      <c r="V10" s="709"/>
    </row>
    <row r="11" spans="1:22" ht="18" hidden="1">
      <c r="A11" s="63" t="s">
        <v>196</v>
      </c>
      <c r="B11" s="67"/>
      <c r="C11" s="67"/>
      <c r="D11" s="67"/>
      <c r="E11" s="67"/>
      <c r="F11" s="67"/>
      <c r="G11" s="67"/>
      <c r="H11" s="67"/>
      <c r="I11" s="67"/>
      <c r="J11" s="67"/>
      <c r="K11" s="491"/>
      <c r="L11" s="494"/>
      <c r="M11" s="68"/>
      <c r="N11" s="68"/>
      <c r="O11" s="68"/>
      <c r="P11" s="68"/>
      <c r="Q11" s="70"/>
      <c r="R11" s="70"/>
      <c r="S11" s="70"/>
      <c r="T11" s="67"/>
      <c r="U11" s="103"/>
      <c r="V11" s="709"/>
    </row>
    <row r="12" spans="1:22" ht="18" hidden="1">
      <c r="A12" s="64" t="s">
        <v>409</v>
      </c>
      <c r="B12" s="67"/>
      <c r="C12" s="67"/>
      <c r="D12" s="67"/>
      <c r="E12" s="67"/>
      <c r="F12" s="67"/>
      <c r="G12" s="67"/>
      <c r="H12" s="67"/>
      <c r="I12" s="67"/>
      <c r="J12" s="67"/>
      <c r="K12" s="491"/>
      <c r="L12" s="494"/>
      <c r="M12" s="68"/>
      <c r="N12" s="68"/>
      <c r="O12" s="68"/>
      <c r="P12" s="68"/>
      <c r="Q12" s="70"/>
      <c r="R12" s="70"/>
      <c r="S12" s="70"/>
      <c r="T12" s="67"/>
      <c r="U12" s="103"/>
      <c r="V12" s="709"/>
    </row>
    <row r="13" spans="1:22" ht="18">
      <c r="A13" s="64" t="s">
        <v>186</v>
      </c>
      <c r="B13" s="67">
        <v>0</v>
      </c>
      <c r="C13" s="67">
        <v>0</v>
      </c>
      <c r="D13" s="67"/>
      <c r="E13" s="67"/>
      <c r="F13" s="67"/>
      <c r="G13" s="67">
        <v>0</v>
      </c>
      <c r="H13" s="67">
        <v>0</v>
      </c>
      <c r="I13" s="67">
        <v>0</v>
      </c>
      <c r="J13" s="67"/>
      <c r="K13" s="491"/>
      <c r="L13" s="494">
        <v>0</v>
      </c>
      <c r="M13" s="494">
        <v>0</v>
      </c>
      <c r="N13" s="68"/>
      <c r="O13" s="68"/>
      <c r="P13" s="68"/>
      <c r="Q13" s="70">
        <v>500000</v>
      </c>
      <c r="R13" s="70">
        <v>500000</v>
      </c>
      <c r="S13" s="70">
        <v>500000</v>
      </c>
      <c r="T13" s="70"/>
      <c r="U13" s="103"/>
      <c r="V13" s="709"/>
    </row>
    <row r="14" spans="1:22" ht="17.25" customHeight="1" hidden="1">
      <c r="A14" s="64" t="s">
        <v>187</v>
      </c>
      <c r="B14" s="67">
        <v>0</v>
      </c>
      <c r="C14" s="67">
        <v>0</v>
      </c>
      <c r="D14" s="67"/>
      <c r="E14" s="67"/>
      <c r="F14" s="67"/>
      <c r="G14" s="67"/>
      <c r="H14" s="67"/>
      <c r="I14" s="67"/>
      <c r="J14" s="67"/>
      <c r="K14" s="491"/>
      <c r="L14" s="495"/>
      <c r="M14" s="70"/>
      <c r="N14" s="70"/>
      <c r="O14" s="70"/>
      <c r="P14" s="70"/>
      <c r="Q14" s="70"/>
      <c r="R14" s="70"/>
      <c r="S14" s="70"/>
      <c r="T14" s="67"/>
      <c r="U14" s="103"/>
      <c r="V14" s="709"/>
    </row>
    <row r="15" spans="1:22" ht="17.25" customHeight="1" hidden="1">
      <c r="A15" s="64" t="s">
        <v>389</v>
      </c>
      <c r="B15" s="67">
        <v>0</v>
      </c>
      <c r="C15" s="67">
        <v>0</v>
      </c>
      <c r="D15" s="67"/>
      <c r="E15" s="67"/>
      <c r="F15" s="67"/>
      <c r="G15" s="67"/>
      <c r="H15" s="67"/>
      <c r="I15" s="67"/>
      <c r="J15" s="67"/>
      <c r="K15" s="491"/>
      <c r="L15" s="495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67"/>
      <c r="U15" s="103"/>
      <c r="V15" s="709"/>
    </row>
    <row r="16" spans="1:22" ht="17.25" customHeight="1">
      <c r="A16" s="64" t="s">
        <v>390</v>
      </c>
      <c r="B16" s="67">
        <v>0</v>
      </c>
      <c r="C16" s="67">
        <v>0</v>
      </c>
      <c r="D16" s="67"/>
      <c r="E16" s="67"/>
      <c r="F16" s="67"/>
      <c r="G16" s="67">
        <v>30000</v>
      </c>
      <c r="H16" s="67">
        <v>30000</v>
      </c>
      <c r="I16" s="67">
        <v>30000</v>
      </c>
      <c r="J16" s="67"/>
      <c r="K16" s="491"/>
      <c r="L16" s="495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67"/>
      <c r="U16" s="103"/>
      <c r="V16" s="709"/>
    </row>
    <row r="17" spans="1:22" ht="17.25" customHeight="1">
      <c r="A17" s="64" t="s">
        <v>445</v>
      </c>
      <c r="B17" s="67">
        <v>0</v>
      </c>
      <c r="C17" s="67">
        <v>0</v>
      </c>
      <c r="D17" s="67"/>
      <c r="E17" s="67"/>
      <c r="F17" s="67"/>
      <c r="G17" s="67">
        <v>100000</v>
      </c>
      <c r="H17" s="67">
        <v>100000</v>
      </c>
      <c r="I17" s="67">
        <v>100000</v>
      </c>
      <c r="J17" s="67"/>
      <c r="K17" s="491"/>
      <c r="L17" s="495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67"/>
      <c r="U17" s="103"/>
      <c r="V17" s="709"/>
    </row>
    <row r="18" spans="1:22" ht="17.25" customHeight="1" hidden="1">
      <c r="A18" s="64" t="s">
        <v>391</v>
      </c>
      <c r="B18" s="67">
        <v>0</v>
      </c>
      <c r="C18" s="67">
        <v>0</v>
      </c>
      <c r="D18" s="67"/>
      <c r="E18" s="67"/>
      <c r="F18" s="67"/>
      <c r="G18" s="67"/>
      <c r="H18" s="67"/>
      <c r="I18" s="67"/>
      <c r="J18" s="67"/>
      <c r="K18" s="491"/>
      <c r="L18" s="495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67"/>
      <c r="U18" s="103"/>
      <c r="V18" s="709"/>
    </row>
    <row r="19" spans="1:22" ht="17.25" customHeight="1">
      <c r="A19" s="64" t="s">
        <v>415</v>
      </c>
      <c r="B19" s="67">
        <v>0</v>
      </c>
      <c r="C19" s="67">
        <v>0</v>
      </c>
      <c r="D19" s="67"/>
      <c r="E19" s="67"/>
      <c r="F19" s="67"/>
      <c r="G19" s="67">
        <v>50000</v>
      </c>
      <c r="H19" s="67">
        <v>50000</v>
      </c>
      <c r="I19" s="67">
        <v>100000</v>
      </c>
      <c r="J19" s="67"/>
      <c r="K19" s="491"/>
      <c r="L19" s="495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67"/>
      <c r="U19" s="103"/>
      <c r="V19" s="709"/>
    </row>
    <row r="20" spans="1:22" ht="17.25" customHeight="1" hidden="1">
      <c r="A20" s="64" t="s">
        <v>392</v>
      </c>
      <c r="B20" s="67">
        <v>0</v>
      </c>
      <c r="C20" s="67">
        <v>0</v>
      </c>
      <c r="D20" s="67"/>
      <c r="E20" s="67"/>
      <c r="F20" s="67"/>
      <c r="G20" s="67"/>
      <c r="H20" s="67"/>
      <c r="I20" s="67"/>
      <c r="J20" s="67"/>
      <c r="K20" s="491"/>
      <c r="L20" s="495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67"/>
      <c r="U20" s="103"/>
      <c r="V20" s="709"/>
    </row>
    <row r="21" spans="1:22" ht="34.5" customHeight="1">
      <c r="A21" s="64" t="s">
        <v>446</v>
      </c>
      <c r="B21" s="67">
        <v>0</v>
      </c>
      <c r="C21" s="67">
        <v>0</v>
      </c>
      <c r="D21" s="67"/>
      <c r="E21" s="67"/>
      <c r="F21" s="67"/>
      <c r="G21" s="67">
        <v>50000</v>
      </c>
      <c r="H21" s="67">
        <v>50000</v>
      </c>
      <c r="I21" s="67">
        <v>50000</v>
      </c>
      <c r="J21" s="67"/>
      <c r="K21" s="491"/>
      <c r="L21" s="495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67"/>
      <c r="U21" s="103"/>
      <c r="V21" s="709"/>
    </row>
    <row r="22" spans="1:22" ht="32.25" customHeight="1">
      <c r="A22" s="64" t="s">
        <v>443</v>
      </c>
      <c r="B22" s="67">
        <v>0</v>
      </c>
      <c r="C22" s="67">
        <v>0</v>
      </c>
      <c r="D22" s="67"/>
      <c r="E22" s="67"/>
      <c r="F22" s="67"/>
      <c r="G22" s="67">
        <v>10000</v>
      </c>
      <c r="H22" s="67">
        <v>10000</v>
      </c>
      <c r="I22" s="67">
        <v>10000</v>
      </c>
      <c r="J22" s="67"/>
      <c r="K22" s="491"/>
      <c r="L22" s="495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67"/>
      <c r="U22" s="103"/>
      <c r="V22" s="709"/>
    </row>
    <row r="23" spans="1:22" ht="17.25" customHeight="1" hidden="1">
      <c r="A23" s="64" t="s">
        <v>192</v>
      </c>
      <c r="B23" s="67">
        <v>0</v>
      </c>
      <c r="C23" s="67">
        <v>0</v>
      </c>
      <c r="D23" s="67"/>
      <c r="E23" s="67"/>
      <c r="F23" s="67"/>
      <c r="G23" s="67"/>
      <c r="H23" s="67"/>
      <c r="I23" s="67"/>
      <c r="J23" s="67"/>
      <c r="K23" s="491"/>
      <c r="L23" s="495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67"/>
      <c r="U23" s="103"/>
      <c r="V23" s="709"/>
    </row>
    <row r="24" spans="1:22" s="21" customFormat="1" ht="18">
      <c r="A24" s="64" t="s">
        <v>416</v>
      </c>
      <c r="B24" s="67">
        <v>0</v>
      </c>
      <c r="C24" s="67">
        <v>0</v>
      </c>
      <c r="D24" s="67"/>
      <c r="E24" s="67"/>
      <c r="F24" s="67"/>
      <c r="G24" s="67">
        <v>12000</v>
      </c>
      <c r="H24" s="67">
        <v>12000</v>
      </c>
      <c r="I24" s="67">
        <v>12000</v>
      </c>
      <c r="J24" s="67"/>
      <c r="K24" s="491"/>
      <c r="L24" s="496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/>
      <c r="U24" s="103"/>
      <c r="V24" s="710"/>
    </row>
    <row r="25" spans="1:22" ht="30.75" hidden="1">
      <c r="A25" s="63" t="s">
        <v>456</v>
      </c>
      <c r="B25" s="70"/>
      <c r="C25" s="70"/>
      <c r="D25" s="70"/>
      <c r="E25" s="70"/>
      <c r="F25" s="70"/>
      <c r="G25" s="70"/>
      <c r="H25" s="70"/>
      <c r="I25" s="70"/>
      <c r="J25" s="70"/>
      <c r="K25" s="492"/>
      <c r="L25" s="496"/>
      <c r="M25" s="67"/>
      <c r="N25" s="67"/>
      <c r="O25" s="67"/>
      <c r="P25" s="67"/>
      <c r="Q25" s="70"/>
      <c r="R25" s="70"/>
      <c r="S25" s="70"/>
      <c r="T25" s="70"/>
      <c r="U25" s="69"/>
      <c r="V25" s="709"/>
    </row>
    <row r="26" spans="1:22" ht="18" hidden="1">
      <c r="A26" s="63"/>
      <c r="B26" s="70"/>
      <c r="C26" s="70"/>
      <c r="D26" s="70"/>
      <c r="E26" s="70"/>
      <c r="F26" s="70"/>
      <c r="G26" s="70"/>
      <c r="H26" s="70"/>
      <c r="I26" s="70"/>
      <c r="J26" s="70"/>
      <c r="K26" s="492"/>
      <c r="L26" s="496"/>
      <c r="M26" s="67"/>
      <c r="N26" s="67"/>
      <c r="O26" s="67"/>
      <c r="P26" s="67"/>
      <c r="Q26" s="70"/>
      <c r="R26" s="70"/>
      <c r="S26" s="70"/>
      <c r="T26" s="70"/>
      <c r="U26" s="69"/>
      <c r="V26" s="709"/>
    </row>
    <row r="27" spans="1:22" ht="23.25" customHeight="1" thickBot="1">
      <c r="A27" s="65" t="s">
        <v>1</v>
      </c>
      <c r="B27" s="71">
        <f aca="true" t="shared" si="0" ref="B27:U27">SUM(B9:B26)</f>
        <v>0</v>
      </c>
      <c r="C27" s="71">
        <f>SUM(C9:C26)</f>
        <v>0</v>
      </c>
      <c r="D27" s="71">
        <f t="shared" si="0"/>
        <v>0</v>
      </c>
      <c r="E27" s="71">
        <f t="shared" si="0"/>
        <v>0</v>
      </c>
      <c r="F27" s="71">
        <f t="shared" si="0"/>
        <v>0</v>
      </c>
      <c r="G27" s="71">
        <f t="shared" si="0"/>
        <v>252000</v>
      </c>
      <c r="H27" s="71">
        <f>SUM(H9:H26)</f>
        <v>252000</v>
      </c>
      <c r="I27" s="71">
        <f>SUM(I9:I26)</f>
        <v>302000</v>
      </c>
      <c r="J27" s="71">
        <f>SUM(J9:J26)</f>
        <v>0</v>
      </c>
      <c r="K27" s="71">
        <f t="shared" si="0"/>
        <v>0</v>
      </c>
      <c r="L27" s="497">
        <f t="shared" si="0"/>
        <v>0</v>
      </c>
      <c r="M27" s="71">
        <f t="shared" si="0"/>
        <v>0</v>
      </c>
      <c r="N27" s="71">
        <f t="shared" si="0"/>
        <v>0</v>
      </c>
      <c r="O27" s="71">
        <f t="shared" si="0"/>
        <v>0</v>
      </c>
      <c r="P27" s="71">
        <f t="shared" si="0"/>
        <v>0</v>
      </c>
      <c r="Q27" s="71">
        <f>SUM(Q13:Q26)</f>
        <v>500000</v>
      </c>
      <c r="R27" s="71">
        <f>SUM(R13:R26)</f>
        <v>500000</v>
      </c>
      <c r="S27" s="71">
        <f>SUM(S13:S26)</f>
        <v>500000</v>
      </c>
      <c r="T27" s="71">
        <f t="shared" si="0"/>
        <v>0</v>
      </c>
      <c r="U27" s="71">
        <f t="shared" si="0"/>
        <v>0</v>
      </c>
      <c r="V27" s="709"/>
    </row>
    <row r="28" spans="1:21" ht="15">
      <c r="A28" s="62"/>
      <c r="B28" s="16"/>
      <c r="C28" s="16"/>
      <c r="D28" s="16"/>
      <c r="E28" s="16"/>
      <c r="F28" s="16"/>
      <c r="G28" s="343"/>
      <c r="H28" s="343"/>
      <c r="I28" s="343"/>
      <c r="J28" s="343"/>
      <c r="K28" s="343"/>
      <c r="L28" s="16"/>
      <c r="M28" s="16"/>
      <c r="N28" s="16"/>
      <c r="O28" s="16"/>
      <c r="P28" s="16"/>
      <c r="Q28" s="343"/>
      <c r="T28" s="489"/>
      <c r="U28" s="489"/>
    </row>
    <row r="29" spans="1:17" ht="14.25">
      <c r="A29" s="1424" t="s">
        <v>189</v>
      </c>
      <c r="B29" s="1424"/>
      <c r="C29" s="1424"/>
      <c r="D29" s="1424"/>
      <c r="E29" s="1424"/>
      <c r="F29" s="1424"/>
      <c r="G29" s="1424"/>
      <c r="H29" s="1424"/>
      <c r="I29" s="1424"/>
      <c r="J29" s="1424"/>
      <c r="K29" s="1424"/>
      <c r="L29" s="1424"/>
      <c r="M29" s="1424"/>
      <c r="N29" s="1424"/>
      <c r="O29" s="1424"/>
      <c r="P29" s="1424"/>
      <c r="Q29" s="1424"/>
    </row>
    <row r="30" ht="13.5" thickBot="1">
      <c r="Q30" s="13"/>
    </row>
    <row r="31" spans="1:22" ht="29.25" customHeight="1">
      <c r="A31" s="1425" t="s">
        <v>188</v>
      </c>
      <c r="B31" s="1420" t="s">
        <v>19</v>
      </c>
      <c r="C31" s="1421"/>
      <c r="D31" s="1421"/>
      <c r="E31" s="1421"/>
      <c r="F31" s="1421"/>
      <c r="G31" s="1421"/>
      <c r="H31" s="1421"/>
      <c r="I31" s="1421"/>
      <c r="J31" s="1421"/>
      <c r="K31" s="1421"/>
      <c r="L31" s="1417" t="s">
        <v>20</v>
      </c>
      <c r="M31" s="1418"/>
      <c r="N31" s="1418"/>
      <c r="O31" s="1418"/>
      <c r="P31" s="1418"/>
      <c r="Q31" s="1418"/>
      <c r="R31" s="1418"/>
      <c r="S31" s="1418"/>
      <c r="T31" s="1418"/>
      <c r="U31" s="1419"/>
      <c r="V31" s="709"/>
    </row>
    <row r="32" spans="1:22" ht="29.25" customHeight="1">
      <c r="A32" s="1426"/>
      <c r="B32" s="1412" t="s">
        <v>70</v>
      </c>
      <c r="C32" s="1413"/>
      <c r="D32" s="1413"/>
      <c r="E32" s="1413"/>
      <c r="F32" s="1414"/>
      <c r="G32" s="1412" t="s">
        <v>71</v>
      </c>
      <c r="H32" s="1413"/>
      <c r="I32" s="1413"/>
      <c r="J32" s="1413"/>
      <c r="K32" s="1413"/>
      <c r="L32" s="1415" t="s">
        <v>70</v>
      </c>
      <c r="M32" s="1416"/>
      <c r="N32" s="1416"/>
      <c r="O32" s="1416"/>
      <c r="P32" s="1416"/>
      <c r="Q32" s="1416" t="s">
        <v>71</v>
      </c>
      <c r="R32" s="1416"/>
      <c r="S32" s="1416"/>
      <c r="T32" s="1416"/>
      <c r="U32" s="1422"/>
      <c r="V32" s="709"/>
    </row>
    <row r="33" spans="1:22" ht="29.25" customHeight="1">
      <c r="A33" s="357"/>
      <c r="B33" s="358" t="s">
        <v>195</v>
      </c>
      <c r="C33" s="358" t="s">
        <v>193</v>
      </c>
      <c r="D33" s="711" t="s">
        <v>199</v>
      </c>
      <c r="E33" s="358" t="s">
        <v>202</v>
      </c>
      <c r="F33" s="358" t="s">
        <v>253</v>
      </c>
      <c r="G33" s="358" t="s">
        <v>195</v>
      </c>
      <c r="H33" s="358" t="s">
        <v>193</v>
      </c>
      <c r="I33" s="711" t="s">
        <v>199</v>
      </c>
      <c r="J33" s="358" t="s">
        <v>202</v>
      </c>
      <c r="K33" s="358" t="s">
        <v>253</v>
      </c>
      <c r="L33" s="493" t="s">
        <v>195</v>
      </c>
      <c r="M33" s="398" t="s">
        <v>193</v>
      </c>
      <c r="N33" s="711" t="s">
        <v>199</v>
      </c>
      <c r="O33" s="358" t="s">
        <v>202</v>
      </c>
      <c r="P33" s="358" t="s">
        <v>253</v>
      </c>
      <c r="Q33" s="398" t="s">
        <v>195</v>
      </c>
      <c r="R33" s="398" t="s">
        <v>193</v>
      </c>
      <c r="S33" s="711" t="s">
        <v>199</v>
      </c>
      <c r="T33" s="358" t="s">
        <v>202</v>
      </c>
      <c r="U33" s="358" t="s">
        <v>253</v>
      </c>
      <c r="V33" s="709"/>
    </row>
    <row r="34" spans="1:22" ht="18" hidden="1">
      <c r="A34" s="63" t="s">
        <v>190</v>
      </c>
      <c r="B34" s="70"/>
      <c r="C34" s="70"/>
      <c r="D34" s="70"/>
      <c r="E34" s="70"/>
      <c r="F34" s="70"/>
      <c r="G34" s="70"/>
      <c r="H34" s="70"/>
      <c r="I34" s="70"/>
      <c r="J34" s="70"/>
      <c r="K34" s="492"/>
      <c r="L34" s="496"/>
      <c r="M34" s="67"/>
      <c r="N34" s="67"/>
      <c r="O34" s="67"/>
      <c r="P34" s="67"/>
      <c r="Q34" s="70"/>
      <c r="R34" s="70"/>
      <c r="S34" s="70"/>
      <c r="T34" s="67"/>
      <c r="U34" s="103"/>
      <c r="V34" s="709"/>
    </row>
    <row r="35" spans="1:22" ht="18" hidden="1">
      <c r="A35" s="116" t="s">
        <v>191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498"/>
      <c r="L35" s="496"/>
      <c r="M35" s="67"/>
      <c r="N35" s="67"/>
      <c r="O35" s="67"/>
      <c r="P35" s="67"/>
      <c r="Q35" s="70"/>
      <c r="R35" s="70"/>
      <c r="S35" s="70"/>
      <c r="T35" s="67"/>
      <c r="U35" s="103"/>
      <c r="V35" s="709"/>
    </row>
    <row r="36" spans="1:22" ht="30.75">
      <c r="A36" s="116" t="s">
        <v>457</v>
      </c>
      <c r="B36" s="115"/>
      <c r="C36" s="115"/>
      <c r="D36" s="115"/>
      <c r="E36" s="115"/>
      <c r="F36" s="115"/>
      <c r="G36" s="115">
        <v>48312</v>
      </c>
      <c r="H36" s="115">
        <v>48312</v>
      </c>
      <c r="I36" s="115">
        <v>48312</v>
      </c>
      <c r="J36" s="115">
        <f>3402*8+3780*4</f>
        <v>42336</v>
      </c>
      <c r="K36" s="498"/>
      <c r="L36" s="496">
        <v>0</v>
      </c>
      <c r="M36" s="496">
        <v>0</v>
      </c>
      <c r="N36" s="67"/>
      <c r="O36" s="67"/>
      <c r="P36" s="67"/>
      <c r="Q36" s="70">
        <v>0</v>
      </c>
      <c r="R36" s="70">
        <v>0</v>
      </c>
      <c r="S36" s="70">
        <v>0</v>
      </c>
      <c r="T36" s="70">
        <v>0</v>
      </c>
      <c r="U36" s="103"/>
      <c r="V36" s="709"/>
    </row>
    <row r="37" spans="1:22" ht="18">
      <c r="A37" s="116" t="s">
        <v>513</v>
      </c>
      <c r="B37" s="115"/>
      <c r="C37" s="115"/>
      <c r="D37" s="115"/>
      <c r="E37" s="115"/>
      <c r="F37" s="115"/>
      <c r="G37" s="115">
        <v>500000</v>
      </c>
      <c r="H37" s="115">
        <v>500000</v>
      </c>
      <c r="I37" s="115">
        <v>500000</v>
      </c>
      <c r="J37" s="115">
        <v>14304</v>
      </c>
      <c r="K37" s="498"/>
      <c r="L37" s="496">
        <v>0</v>
      </c>
      <c r="M37" s="496">
        <v>0</v>
      </c>
      <c r="N37" s="67"/>
      <c r="O37" s="67"/>
      <c r="P37" s="67"/>
      <c r="Q37" s="70">
        <v>0</v>
      </c>
      <c r="R37" s="70">
        <v>0</v>
      </c>
      <c r="S37" s="70">
        <v>0</v>
      </c>
      <c r="T37" s="70">
        <v>0</v>
      </c>
      <c r="U37" s="103"/>
      <c r="V37" s="709"/>
    </row>
    <row r="38" spans="1:22" ht="18" hidden="1">
      <c r="A38" s="116" t="s">
        <v>368</v>
      </c>
      <c r="B38" s="115"/>
      <c r="C38" s="115"/>
      <c r="D38" s="115"/>
      <c r="E38" s="115"/>
      <c r="F38" s="115"/>
      <c r="G38" s="115"/>
      <c r="H38" s="115"/>
      <c r="I38" s="115"/>
      <c r="J38" s="115"/>
      <c r="K38" s="498"/>
      <c r="L38" s="496"/>
      <c r="M38" s="496"/>
      <c r="N38" s="67"/>
      <c r="O38" s="67"/>
      <c r="P38" s="67"/>
      <c r="Q38" s="70"/>
      <c r="R38" s="70"/>
      <c r="S38" s="70"/>
      <c r="T38" s="70"/>
      <c r="U38" s="103"/>
      <c r="V38" s="709"/>
    </row>
    <row r="39" spans="1:22" ht="30.75">
      <c r="A39" s="116" t="s">
        <v>442</v>
      </c>
      <c r="B39" s="115"/>
      <c r="C39" s="115"/>
      <c r="D39" s="115"/>
      <c r="E39" s="115"/>
      <c r="F39" s="115"/>
      <c r="G39" s="115"/>
      <c r="H39" s="115"/>
      <c r="I39" s="115"/>
      <c r="J39" s="115">
        <v>2520</v>
      </c>
      <c r="K39" s="498"/>
      <c r="L39" s="496">
        <v>0</v>
      </c>
      <c r="M39" s="496">
        <v>0</v>
      </c>
      <c r="N39" s="67"/>
      <c r="O39" s="67"/>
      <c r="P39" s="67"/>
      <c r="Q39" s="70">
        <v>0</v>
      </c>
      <c r="R39" s="70">
        <v>0</v>
      </c>
      <c r="S39" s="70">
        <v>0</v>
      </c>
      <c r="T39" s="70">
        <v>0</v>
      </c>
      <c r="U39" s="103"/>
      <c r="V39" s="709"/>
    </row>
    <row r="40" spans="1:22" ht="18" hidden="1">
      <c r="A40" s="116" t="s">
        <v>192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498"/>
      <c r="L40" s="496"/>
      <c r="M40" s="496"/>
      <c r="N40" s="67"/>
      <c r="O40" s="67"/>
      <c r="P40" s="67"/>
      <c r="Q40" s="70"/>
      <c r="R40" s="70"/>
      <c r="S40" s="70"/>
      <c r="T40" s="70"/>
      <c r="U40" s="103"/>
      <c r="V40" s="709"/>
    </row>
    <row r="41" spans="1:22" ht="18" hidden="1">
      <c r="A41" s="116" t="s">
        <v>215</v>
      </c>
      <c r="B41" s="115"/>
      <c r="C41" s="115"/>
      <c r="D41" s="115"/>
      <c r="E41" s="115"/>
      <c r="F41" s="115"/>
      <c r="G41" s="115"/>
      <c r="H41" s="115"/>
      <c r="I41" s="115"/>
      <c r="J41" s="115"/>
      <c r="K41" s="498"/>
      <c r="L41" s="496"/>
      <c r="M41" s="496"/>
      <c r="N41" s="67"/>
      <c r="O41" s="67"/>
      <c r="P41" s="67"/>
      <c r="Q41" s="70"/>
      <c r="R41" s="70"/>
      <c r="S41" s="70"/>
      <c r="T41" s="70"/>
      <c r="U41" s="103"/>
      <c r="V41" s="709"/>
    </row>
    <row r="42" spans="1:22" ht="30.75">
      <c r="A42" s="116" t="s">
        <v>497</v>
      </c>
      <c r="B42" s="115">
        <v>150000</v>
      </c>
      <c r="C42" s="115">
        <v>150000</v>
      </c>
      <c r="D42" s="115">
        <v>150000</v>
      </c>
      <c r="E42" s="115"/>
      <c r="F42" s="115"/>
      <c r="G42" s="115"/>
      <c r="H42" s="115"/>
      <c r="I42" s="115"/>
      <c r="J42" s="115"/>
      <c r="K42" s="498"/>
      <c r="L42" s="496">
        <v>0</v>
      </c>
      <c r="M42" s="496">
        <v>0</v>
      </c>
      <c r="N42" s="67"/>
      <c r="O42" s="67"/>
      <c r="P42" s="67"/>
      <c r="Q42" s="70">
        <v>0</v>
      </c>
      <c r="R42" s="70">
        <v>0</v>
      </c>
      <c r="S42" s="70">
        <v>0</v>
      </c>
      <c r="T42" s="70">
        <v>0</v>
      </c>
      <c r="U42" s="103"/>
      <c r="V42" s="709"/>
    </row>
    <row r="43" spans="1:22" ht="30.75" hidden="1">
      <c r="A43" s="116" t="s">
        <v>424</v>
      </c>
      <c r="B43" s="115"/>
      <c r="C43" s="115"/>
      <c r="D43" s="115"/>
      <c r="E43" s="115"/>
      <c r="F43" s="115"/>
      <c r="G43" s="115"/>
      <c r="H43" s="115"/>
      <c r="I43" s="115"/>
      <c r="J43" s="115"/>
      <c r="K43" s="498"/>
      <c r="L43" s="496"/>
      <c r="M43" s="496"/>
      <c r="N43" s="67"/>
      <c r="O43" s="67"/>
      <c r="P43" s="67"/>
      <c r="Q43" s="70"/>
      <c r="R43" s="70"/>
      <c r="S43" s="70"/>
      <c r="T43" s="70"/>
      <c r="U43" s="103"/>
      <c r="V43" s="709"/>
    </row>
    <row r="44" spans="1:22" ht="18">
      <c r="A44" s="63" t="s">
        <v>185</v>
      </c>
      <c r="B44" s="115">
        <v>15860</v>
      </c>
      <c r="C44" s="115">
        <v>15860</v>
      </c>
      <c r="D44" s="115">
        <v>15860</v>
      </c>
      <c r="E44" s="115"/>
      <c r="F44" s="115"/>
      <c r="G44" s="115"/>
      <c r="H44" s="115"/>
      <c r="I44" s="115"/>
      <c r="J44" s="115">
        <v>16380</v>
      </c>
      <c r="K44" s="498"/>
      <c r="L44" s="496">
        <v>0</v>
      </c>
      <c r="M44" s="496">
        <v>0</v>
      </c>
      <c r="N44" s="67"/>
      <c r="O44" s="67"/>
      <c r="P44" s="67"/>
      <c r="Q44" s="70">
        <v>0</v>
      </c>
      <c r="R44" s="70">
        <v>0</v>
      </c>
      <c r="S44" s="70">
        <v>0</v>
      </c>
      <c r="T44" s="70">
        <v>0</v>
      </c>
      <c r="U44" s="103"/>
      <c r="V44" s="709"/>
    </row>
    <row r="45" spans="1:22" ht="47.25" customHeight="1">
      <c r="A45" s="116" t="s">
        <v>441</v>
      </c>
      <c r="B45" s="115">
        <v>150000</v>
      </c>
      <c r="C45" s="115">
        <v>150000</v>
      </c>
      <c r="D45" s="115">
        <v>150000</v>
      </c>
      <c r="E45" s="1141">
        <v>50000</v>
      </c>
      <c r="F45" s="115"/>
      <c r="G45" s="115"/>
      <c r="H45" s="115"/>
      <c r="I45" s="115"/>
      <c r="J45" s="115"/>
      <c r="K45" s="498"/>
      <c r="L45" s="496"/>
      <c r="M45" s="496"/>
      <c r="N45" s="67"/>
      <c r="O45" s="67"/>
      <c r="P45" s="67"/>
      <c r="Q45" s="70"/>
      <c r="R45" s="70"/>
      <c r="S45" s="70"/>
      <c r="T45" s="70"/>
      <c r="U45" s="103"/>
      <c r="V45" s="709"/>
    </row>
    <row r="46" spans="1:22" ht="39" customHeight="1" hidden="1">
      <c r="A46" s="291" t="s">
        <v>444</v>
      </c>
      <c r="B46" s="115"/>
      <c r="C46" s="115"/>
      <c r="D46" s="115"/>
      <c r="E46" s="115">
        <v>20000</v>
      </c>
      <c r="F46" s="115"/>
      <c r="G46" s="115"/>
      <c r="H46" s="115"/>
      <c r="I46" s="115"/>
      <c r="J46" s="115"/>
      <c r="K46" s="498"/>
      <c r="L46" s="496"/>
      <c r="M46" s="496"/>
      <c r="N46" s="67"/>
      <c r="O46" s="67"/>
      <c r="P46" s="67"/>
      <c r="Q46" s="70"/>
      <c r="R46" s="70"/>
      <c r="S46" s="70"/>
      <c r="T46" s="70"/>
      <c r="U46" s="103"/>
      <c r="V46" s="709"/>
    </row>
    <row r="47" spans="1:22" ht="39" customHeight="1" hidden="1">
      <c r="A47" s="291"/>
      <c r="B47" s="115"/>
      <c r="C47" s="115"/>
      <c r="D47" s="115"/>
      <c r="E47" s="115"/>
      <c r="F47" s="115"/>
      <c r="G47" s="115"/>
      <c r="H47" s="115"/>
      <c r="I47" s="115"/>
      <c r="J47" s="115"/>
      <c r="K47" s="498"/>
      <c r="L47" s="496"/>
      <c r="M47" s="496"/>
      <c r="N47" s="67"/>
      <c r="O47" s="67"/>
      <c r="P47" s="67"/>
      <c r="Q47" s="70"/>
      <c r="R47" s="70"/>
      <c r="S47" s="70"/>
      <c r="T47" s="70"/>
      <c r="U47" s="103"/>
      <c r="V47" s="709"/>
    </row>
    <row r="48" spans="1:22" ht="39" customHeight="1" hidden="1">
      <c r="A48" s="291"/>
      <c r="B48" s="115"/>
      <c r="C48" s="115"/>
      <c r="D48" s="115"/>
      <c r="E48" s="115"/>
      <c r="F48" s="115"/>
      <c r="G48" s="115"/>
      <c r="H48" s="115"/>
      <c r="I48" s="115"/>
      <c r="J48" s="115"/>
      <c r="K48" s="498"/>
      <c r="L48" s="496"/>
      <c r="M48" s="496"/>
      <c r="N48" s="67"/>
      <c r="O48" s="67"/>
      <c r="P48" s="67"/>
      <c r="Q48" s="70"/>
      <c r="R48" s="70"/>
      <c r="S48" s="70"/>
      <c r="T48" s="70"/>
      <c r="U48" s="103"/>
      <c r="V48" s="709"/>
    </row>
    <row r="49" spans="1:22" ht="39" customHeight="1" hidden="1">
      <c r="A49" s="291"/>
      <c r="B49" s="115"/>
      <c r="C49" s="115"/>
      <c r="D49" s="115"/>
      <c r="E49" s="115"/>
      <c r="F49" s="115"/>
      <c r="G49" s="115"/>
      <c r="H49" s="115"/>
      <c r="I49" s="115"/>
      <c r="J49" s="115"/>
      <c r="K49" s="498"/>
      <c r="L49" s="496"/>
      <c r="M49" s="496"/>
      <c r="N49" s="67"/>
      <c r="O49" s="67"/>
      <c r="P49" s="67"/>
      <c r="Q49" s="70"/>
      <c r="R49" s="70"/>
      <c r="S49" s="70"/>
      <c r="T49" s="70"/>
      <c r="U49" s="103"/>
      <c r="V49" s="709"/>
    </row>
    <row r="50" spans="1:22" ht="39" customHeight="1" hidden="1">
      <c r="A50" s="291"/>
      <c r="B50" s="115"/>
      <c r="C50" s="115"/>
      <c r="D50" s="115"/>
      <c r="E50" s="115"/>
      <c r="F50" s="115"/>
      <c r="G50" s="115"/>
      <c r="H50" s="115"/>
      <c r="I50" s="115"/>
      <c r="J50" s="115"/>
      <c r="K50" s="498"/>
      <c r="L50" s="496"/>
      <c r="M50" s="496"/>
      <c r="N50" s="67"/>
      <c r="O50" s="67"/>
      <c r="P50" s="67"/>
      <c r="Q50" s="70"/>
      <c r="R50" s="70"/>
      <c r="S50" s="70"/>
      <c r="T50" s="70"/>
      <c r="U50" s="103"/>
      <c r="V50" s="709"/>
    </row>
    <row r="51" spans="1:22" ht="39" customHeight="1" hidden="1">
      <c r="A51" s="291"/>
      <c r="B51" s="115"/>
      <c r="C51" s="115"/>
      <c r="D51" s="115"/>
      <c r="E51" s="115"/>
      <c r="F51" s="115"/>
      <c r="G51" s="115"/>
      <c r="H51" s="115"/>
      <c r="I51" s="115"/>
      <c r="J51" s="115"/>
      <c r="K51" s="498"/>
      <c r="L51" s="496"/>
      <c r="M51" s="496"/>
      <c r="N51" s="67"/>
      <c r="O51" s="67"/>
      <c r="P51" s="67"/>
      <c r="Q51" s="70"/>
      <c r="R51" s="70"/>
      <c r="S51" s="70"/>
      <c r="T51" s="70"/>
      <c r="U51" s="103"/>
      <c r="V51" s="709"/>
    </row>
    <row r="52" spans="1:22" s="17" customFormat="1" ht="27" customHeight="1" thickBot="1">
      <c r="A52" s="66" t="s">
        <v>1</v>
      </c>
      <c r="B52" s="72">
        <f>SUM(B34:B46)</f>
        <v>315860</v>
      </c>
      <c r="C52" s="72">
        <f>SUM(C34:C46)</f>
        <v>315860</v>
      </c>
      <c r="D52" s="72">
        <f>SUM(D34:D46)</f>
        <v>315860</v>
      </c>
      <c r="E52" s="72">
        <f>SUM(E34:E46)</f>
        <v>70000</v>
      </c>
      <c r="F52" s="72">
        <f aca="true" t="shared" si="1" ref="F52:Q52">SUM(F34:F46)</f>
        <v>0</v>
      </c>
      <c r="G52" s="319">
        <f t="shared" si="1"/>
        <v>548312</v>
      </c>
      <c r="H52" s="319">
        <f>SUM(H34:H46)</f>
        <v>548312</v>
      </c>
      <c r="I52" s="319">
        <f>SUM(I34:I46)</f>
        <v>548312</v>
      </c>
      <c r="J52" s="916">
        <f t="shared" si="1"/>
        <v>75540</v>
      </c>
      <c r="K52" s="916">
        <f t="shared" si="1"/>
        <v>0</v>
      </c>
      <c r="L52" s="499">
        <f t="shared" si="1"/>
        <v>0</v>
      </c>
      <c r="M52" s="499">
        <f>SUM(M34:M46)</f>
        <v>0</v>
      </c>
      <c r="N52" s="72">
        <f t="shared" si="1"/>
        <v>0</v>
      </c>
      <c r="O52" s="72">
        <f t="shared" si="1"/>
        <v>0</v>
      </c>
      <c r="P52" s="72">
        <f t="shared" si="1"/>
        <v>0</v>
      </c>
      <c r="Q52" s="72">
        <f t="shared" si="1"/>
        <v>0</v>
      </c>
      <c r="R52" s="72">
        <f>SUM(R34:R46)</f>
        <v>0</v>
      </c>
      <c r="S52" s="72">
        <f>SUM(S34:S46)</f>
        <v>0</v>
      </c>
      <c r="T52" s="72">
        <f>SUM(T34:T46)</f>
        <v>0</v>
      </c>
      <c r="U52" s="319"/>
      <c r="V52" s="709"/>
    </row>
    <row r="53" spans="7:17" ht="15">
      <c r="G53" s="343"/>
      <c r="Q53" s="343"/>
    </row>
    <row r="54" spans="7:9" ht="12.75">
      <c r="G54" s="489"/>
      <c r="H54" s="489"/>
      <c r="I54" s="489"/>
    </row>
    <row r="55" spans="5:7" ht="12.75">
      <c r="E55" s="489"/>
      <c r="G55" s="489"/>
    </row>
    <row r="56" spans="1:9" ht="12.75">
      <c r="A56" s="374"/>
      <c r="E56" s="489"/>
      <c r="G56" s="489"/>
      <c r="I56" s="489"/>
    </row>
    <row r="58" ht="12.75">
      <c r="G58" s="489"/>
    </row>
  </sheetData>
  <sheetProtection/>
  <mergeCells count="19">
    <mergeCell ref="L1:Q1"/>
    <mergeCell ref="A29:Q29"/>
    <mergeCell ref="A6:A7"/>
    <mergeCell ref="A31:A32"/>
    <mergeCell ref="B6:K6"/>
    <mergeCell ref="L6:U6"/>
    <mergeCell ref="B32:F32"/>
    <mergeCell ref="A2:Q2"/>
    <mergeCell ref="A3:Q3"/>
    <mergeCell ref="A4:Q4"/>
    <mergeCell ref="B7:F7"/>
    <mergeCell ref="G7:K7"/>
    <mergeCell ref="L7:P7"/>
    <mergeCell ref="L32:P32"/>
    <mergeCell ref="L31:U31"/>
    <mergeCell ref="B31:K31"/>
    <mergeCell ref="Q7:U7"/>
    <mergeCell ref="Q32:U32"/>
    <mergeCell ref="G32:K3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764" customWidth="1"/>
    <col min="2" max="2" width="58.57421875" style="765" customWidth="1"/>
    <col min="3" max="5" width="13.57421875" style="765" customWidth="1"/>
    <col min="6" max="6" width="14.7109375" style="764" customWidth="1"/>
    <col min="7" max="7" width="4.00390625" style="764" customWidth="1"/>
    <col min="8" max="9" width="14.7109375" style="764" customWidth="1"/>
    <col min="10" max="16384" width="9.140625" style="764" customWidth="1"/>
  </cols>
  <sheetData>
    <row r="1" spans="4:6" ht="15">
      <c r="D1" s="1430" t="s">
        <v>167</v>
      </c>
      <c r="E1" s="1430"/>
      <c r="F1" s="1430"/>
    </row>
    <row r="2" spans="1:9" ht="48.75" customHeight="1">
      <c r="A2" s="1436" t="s">
        <v>269</v>
      </c>
      <c r="B2" s="1436"/>
      <c r="C2" s="1436"/>
      <c r="D2" s="1436"/>
      <c r="E2" s="1436"/>
      <c r="F2" s="1436"/>
      <c r="G2" s="939"/>
      <c r="H2" s="939"/>
      <c r="I2" s="766"/>
    </row>
    <row r="3" spans="1:10" ht="15.75" customHeight="1" thickBot="1">
      <c r="A3" s="767"/>
      <c r="B3" s="768"/>
      <c r="C3" s="768"/>
      <c r="D3" s="1431" t="s">
        <v>402</v>
      </c>
      <c r="E3" s="1431"/>
      <c r="F3" s="1431"/>
      <c r="J3" s="769"/>
    </row>
    <row r="4" spans="1:9" ht="63" customHeight="1">
      <c r="A4" s="1432" t="s">
        <v>222</v>
      </c>
      <c r="B4" s="1434" t="s">
        <v>270</v>
      </c>
      <c r="C4" s="1437" t="s">
        <v>380</v>
      </c>
      <c r="D4" s="1438"/>
      <c r="E4" s="1438"/>
      <c r="F4" s="1439"/>
      <c r="G4" s="922"/>
      <c r="H4" s="923"/>
      <c r="I4" s="770"/>
    </row>
    <row r="5" spans="1:8" ht="16.5" thickBot="1">
      <c r="A5" s="1433"/>
      <c r="B5" s="1435"/>
      <c r="C5" s="918" t="s">
        <v>381</v>
      </c>
      <c r="D5" s="918" t="s">
        <v>382</v>
      </c>
      <c r="E5" s="918" t="s">
        <v>387</v>
      </c>
      <c r="F5" s="918" t="s">
        <v>396</v>
      </c>
      <c r="G5" s="922"/>
      <c r="H5" s="923"/>
    </row>
    <row r="6" spans="1:8" ht="16.5" thickBot="1">
      <c r="A6" s="771">
        <v>1</v>
      </c>
      <c r="B6" s="772">
        <v>2</v>
      </c>
      <c r="C6" s="933">
        <v>3</v>
      </c>
      <c r="D6" s="933">
        <v>4</v>
      </c>
      <c r="E6" s="933">
        <v>5</v>
      </c>
      <c r="F6" s="919">
        <v>6</v>
      </c>
      <c r="G6" s="924"/>
      <c r="H6" s="925"/>
    </row>
    <row r="7" spans="1:8" ht="27" customHeight="1" thickBot="1">
      <c r="A7" s="773">
        <v>2</v>
      </c>
      <c r="B7" s="774" t="s">
        <v>394</v>
      </c>
      <c r="C7" s="934">
        <v>0</v>
      </c>
      <c r="D7" s="934">
        <v>0</v>
      </c>
      <c r="E7" s="934">
        <v>0</v>
      </c>
      <c r="F7" s="920">
        <v>0</v>
      </c>
      <c r="G7" s="926"/>
      <c r="H7" s="927"/>
    </row>
    <row r="8" spans="1:8" ht="27.75" customHeight="1" hidden="1">
      <c r="A8" s="775" t="s">
        <v>26</v>
      </c>
      <c r="B8" s="774"/>
      <c r="C8" s="934"/>
      <c r="D8" s="934"/>
      <c r="E8" s="934"/>
      <c r="F8" s="920"/>
      <c r="G8" s="926"/>
      <c r="H8" s="927"/>
    </row>
    <row r="9" spans="1:8" ht="29.25" customHeight="1" hidden="1">
      <c r="A9" s="775" t="s">
        <v>9</v>
      </c>
      <c r="B9" s="776"/>
      <c r="C9" s="935"/>
      <c r="D9" s="935"/>
      <c r="E9" s="935"/>
      <c r="F9" s="920"/>
      <c r="G9" s="926"/>
      <c r="H9" s="927"/>
    </row>
    <row r="10" spans="1:8" ht="24.75" customHeight="1" hidden="1">
      <c r="A10" s="775">
        <v>4</v>
      </c>
      <c r="B10" s="776"/>
      <c r="C10" s="935"/>
      <c r="D10" s="935"/>
      <c r="E10" s="935"/>
      <c r="F10" s="920"/>
      <c r="G10" s="926"/>
      <c r="H10" s="927"/>
    </row>
    <row r="11" spans="1:8" ht="27" customHeight="1" hidden="1">
      <c r="A11" s="775">
        <v>5</v>
      </c>
      <c r="B11" s="776"/>
      <c r="C11" s="935"/>
      <c r="D11" s="935"/>
      <c r="E11" s="935"/>
      <c r="F11" s="920"/>
      <c r="G11" s="926"/>
      <c r="H11" s="927"/>
    </row>
    <row r="12" spans="1:8" ht="32.25" customHeight="1" hidden="1" thickBot="1">
      <c r="A12" s="777" t="s">
        <v>11</v>
      </c>
      <c r="B12" s="778"/>
      <c r="C12" s="936"/>
      <c r="D12" s="936"/>
      <c r="E12" s="936"/>
      <c r="F12" s="921"/>
      <c r="G12" s="926"/>
      <c r="H12" s="927"/>
    </row>
    <row r="13" spans="1:8" ht="32.25" customHeight="1" hidden="1" thickBot="1">
      <c r="A13" s="930" t="s">
        <v>12</v>
      </c>
      <c r="B13" s="931"/>
      <c r="C13" s="937"/>
      <c r="D13" s="937"/>
      <c r="E13" s="937"/>
      <c r="F13" s="932"/>
      <c r="G13" s="926"/>
      <c r="H13" s="927"/>
    </row>
    <row r="14" spans="1:8" ht="27" customHeight="1" thickBot="1">
      <c r="A14" s="771">
        <v>3</v>
      </c>
      <c r="B14" s="779" t="s">
        <v>383</v>
      </c>
      <c r="C14" s="938">
        <f>SUM(C7)</f>
        <v>0</v>
      </c>
      <c r="D14" s="938">
        <f>SUM(D7)</f>
        <v>0</v>
      </c>
      <c r="E14" s="938">
        <f>SUM(E7)</f>
        <v>0</v>
      </c>
      <c r="F14" s="940">
        <f>SUM(F7:F13)</f>
        <v>0</v>
      </c>
      <c r="G14" s="928"/>
      <c r="H14" s="929"/>
    </row>
    <row r="17" spans="2:5" ht="15">
      <c r="B17" s="780"/>
      <c r="C17" s="780"/>
      <c r="D17" s="780"/>
      <c r="E17" s="780"/>
    </row>
    <row r="18" spans="2:5" ht="15.75">
      <c r="B18" s="781"/>
      <c r="C18" s="781"/>
      <c r="D18" s="781"/>
      <c r="E18" s="781"/>
    </row>
    <row r="19" spans="2:5" ht="15">
      <c r="B19" s="780"/>
      <c r="C19" s="780"/>
      <c r="D19" s="780"/>
      <c r="E19" s="780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J7" sqref="J7:J9"/>
    </sheetView>
  </sheetViews>
  <sheetFormatPr defaultColWidth="9.140625" defaultRowHeight="12.75"/>
  <cols>
    <col min="1" max="1" width="9.00390625" style="1193" customWidth="1"/>
    <col min="2" max="2" width="58.57421875" style="1194" customWidth="1"/>
    <col min="3" max="3" width="17.00390625" style="1194" customWidth="1"/>
    <col min="4" max="6" width="14.7109375" style="1193" customWidth="1"/>
    <col min="7" max="7" width="14.7109375" style="1193" hidden="1" customWidth="1"/>
    <col min="8" max="8" width="20.140625" style="1193" hidden="1" customWidth="1"/>
    <col min="9" max="9" width="9.140625" style="1193" hidden="1" customWidth="1"/>
    <col min="10" max="10" width="9.140625" style="1193" customWidth="1"/>
    <col min="11" max="16384" width="9.140625" style="1193" customWidth="1"/>
  </cols>
  <sheetData>
    <row r="1" spans="5:7" ht="15">
      <c r="E1" s="1443" t="s">
        <v>167</v>
      </c>
      <c r="F1" s="1443"/>
      <c r="G1" s="1195"/>
    </row>
    <row r="2" spans="1:8" ht="48.75" customHeight="1">
      <c r="A2" s="1444" t="s">
        <v>269</v>
      </c>
      <c r="B2" s="1444"/>
      <c r="C2" s="1444"/>
      <c r="D2" s="1444"/>
      <c r="E2" s="1444"/>
      <c r="F2" s="1444"/>
      <c r="G2" s="1196"/>
      <c r="H2" s="1197"/>
    </row>
    <row r="3" spans="1:9" ht="15.75" customHeight="1" thickBot="1">
      <c r="A3" s="1198"/>
      <c r="B3" s="1199"/>
      <c r="C3" s="1199"/>
      <c r="D3" s="1198"/>
      <c r="E3" s="1445" t="s">
        <v>521</v>
      </c>
      <c r="F3" s="1445"/>
      <c r="G3" s="1200"/>
      <c r="I3" s="1201"/>
    </row>
    <row r="4" spans="1:8" ht="63" customHeight="1" thickBot="1">
      <c r="A4" s="1446" t="s">
        <v>222</v>
      </c>
      <c r="B4" s="1448" t="s">
        <v>270</v>
      </c>
      <c r="C4" s="1450" t="s">
        <v>380</v>
      </c>
      <c r="D4" s="1451"/>
      <c r="E4" s="1451"/>
      <c r="F4" s="1451"/>
      <c r="G4" s="1452"/>
      <c r="H4" s="1202"/>
    </row>
    <row r="5" spans="1:7" ht="16.5" thickBot="1">
      <c r="A5" s="1447"/>
      <c r="B5" s="1449"/>
      <c r="C5" s="1203">
        <v>2019</v>
      </c>
      <c r="D5" s="1203">
        <v>2020</v>
      </c>
      <c r="E5" s="1203">
        <v>2021</v>
      </c>
      <c r="F5" s="1203">
        <v>2022</v>
      </c>
      <c r="G5" s="1203">
        <v>2023</v>
      </c>
    </row>
    <row r="6" spans="1:7" ht="16.5" thickBot="1">
      <c r="A6" s="1204">
        <v>1</v>
      </c>
      <c r="B6" s="1205">
        <v>2</v>
      </c>
      <c r="C6" s="1205">
        <v>3</v>
      </c>
      <c r="D6" s="1206">
        <v>4</v>
      </c>
      <c r="E6" s="1206">
        <v>5</v>
      </c>
      <c r="F6" s="1207">
        <v>6</v>
      </c>
      <c r="G6" s="1207">
        <v>7</v>
      </c>
    </row>
    <row r="7" spans="1:10" ht="86.25">
      <c r="A7" s="1208" t="s">
        <v>25</v>
      </c>
      <c r="B7" s="1209" t="s">
        <v>527</v>
      </c>
      <c r="C7" s="1210">
        <v>45844</v>
      </c>
      <c r="D7" s="1211">
        <v>995624</v>
      </c>
      <c r="E7" s="1211"/>
      <c r="F7" s="1212"/>
      <c r="G7" s="1212"/>
      <c r="H7" s="1213">
        <f>SUM(C7:F7)</f>
        <v>1041468</v>
      </c>
      <c r="J7" s="1214"/>
    </row>
    <row r="8" spans="1:8" ht="29.25" hidden="1">
      <c r="A8" s="1215" t="s">
        <v>9</v>
      </c>
      <c r="B8" s="1216" t="s">
        <v>522</v>
      </c>
      <c r="C8" s="1210"/>
      <c r="D8" s="1211"/>
      <c r="E8" s="1217"/>
      <c r="F8" s="1218"/>
      <c r="G8" s="1218"/>
      <c r="H8" s="1213">
        <f>SUM(C8:F8)</f>
        <v>0</v>
      </c>
    </row>
    <row r="9" spans="1:9" ht="72.75" thickBot="1">
      <c r="A9" s="1215">
        <v>2</v>
      </c>
      <c r="B9" s="1216" t="s">
        <v>526</v>
      </c>
      <c r="C9" s="1219">
        <v>62864</v>
      </c>
      <c r="D9" s="1220">
        <v>1410470</v>
      </c>
      <c r="E9" s="1220"/>
      <c r="F9" s="1221"/>
      <c r="G9" s="1221"/>
      <c r="H9" s="1213">
        <f>SUM(C9:G9)</f>
        <v>1473334</v>
      </c>
      <c r="I9" s="1193">
        <f>1275505+5865+5865+5000</f>
        <v>1292235</v>
      </c>
    </row>
    <row r="10" spans="1:8" ht="27" customHeight="1" hidden="1">
      <c r="A10" s="1215" t="s">
        <v>11</v>
      </c>
      <c r="B10" s="1222"/>
      <c r="C10" s="1223"/>
      <c r="D10" s="1224"/>
      <c r="E10" s="1225"/>
      <c r="F10" s="1226"/>
      <c r="G10" s="1226"/>
      <c r="H10" s="1213">
        <f aca="true" t="shared" si="0" ref="H10:H24">SUM(C10:F10)</f>
        <v>0</v>
      </c>
    </row>
    <row r="11" spans="1:8" ht="27" customHeight="1" hidden="1">
      <c r="A11" s="1215" t="s">
        <v>12</v>
      </c>
      <c r="B11" s="1227"/>
      <c r="C11" s="1227"/>
      <c r="D11" s="1228"/>
      <c r="E11" s="1229"/>
      <c r="F11" s="1230"/>
      <c r="G11" s="1230"/>
      <c r="H11" s="1213">
        <f t="shared" si="0"/>
        <v>0</v>
      </c>
    </row>
    <row r="12" spans="1:8" ht="27" customHeight="1" hidden="1">
      <c r="A12" s="1215" t="s">
        <v>13</v>
      </c>
      <c r="B12" s="1227"/>
      <c r="C12" s="1227"/>
      <c r="D12" s="1228"/>
      <c r="E12" s="1229"/>
      <c r="F12" s="1230"/>
      <c r="G12" s="1230"/>
      <c r="H12" s="1213">
        <f t="shared" si="0"/>
        <v>0</v>
      </c>
    </row>
    <row r="13" spans="1:8" ht="27" customHeight="1" hidden="1">
      <c r="A13" s="1215" t="s">
        <v>58</v>
      </c>
      <c r="B13" s="1227"/>
      <c r="C13" s="1227"/>
      <c r="D13" s="1228"/>
      <c r="E13" s="1229"/>
      <c r="F13" s="1230"/>
      <c r="G13" s="1230"/>
      <c r="H13" s="1213">
        <f t="shared" si="0"/>
        <v>0</v>
      </c>
    </row>
    <row r="14" spans="1:8" ht="27" customHeight="1" hidden="1">
      <c r="A14" s="1215" t="s">
        <v>59</v>
      </c>
      <c r="B14" s="1227"/>
      <c r="C14" s="1227"/>
      <c r="D14" s="1228"/>
      <c r="E14" s="1229"/>
      <c r="F14" s="1230"/>
      <c r="G14" s="1230"/>
      <c r="H14" s="1213">
        <f t="shared" si="0"/>
        <v>0</v>
      </c>
    </row>
    <row r="15" spans="1:8" ht="27" customHeight="1" hidden="1">
      <c r="A15" s="1215" t="s">
        <v>60</v>
      </c>
      <c r="B15" s="1227"/>
      <c r="C15" s="1227"/>
      <c r="D15" s="1228"/>
      <c r="E15" s="1229"/>
      <c r="F15" s="1230"/>
      <c r="G15" s="1230"/>
      <c r="H15" s="1213">
        <f t="shared" si="0"/>
        <v>0</v>
      </c>
    </row>
    <row r="16" spans="1:8" ht="27" customHeight="1" hidden="1" thickBot="1">
      <c r="A16" s="1231"/>
      <c r="B16" s="1232"/>
      <c r="C16" s="1232"/>
      <c r="D16" s="1233"/>
      <c r="E16" s="1233"/>
      <c r="F16" s="1234"/>
      <c r="G16" s="1234"/>
      <c r="H16" s="1213">
        <f t="shared" si="0"/>
        <v>0</v>
      </c>
    </row>
    <row r="17" spans="1:8" ht="27" customHeight="1" hidden="1">
      <c r="A17" s="1231"/>
      <c r="B17" s="1232"/>
      <c r="C17" s="1232"/>
      <c r="D17" s="1233"/>
      <c r="E17" s="1233"/>
      <c r="F17" s="1234"/>
      <c r="G17" s="1234"/>
      <c r="H17" s="1213">
        <f t="shared" si="0"/>
        <v>0</v>
      </c>
    </row>
    <row r="18" spans="1:8" ht="27" customHeight="1" hidden="1">
      <c r="A18" s="1231"/>
      <c r="B18" s="1232"/>
      <c r="C18" s="1232"/>
      <c r="D18" s="1233"/>
      <c r="E18" s="1233"/>
      <c r="F18" s="1234"/>
      <c r="G18" s="1234"/>
      <c r="H18" s="1213">
        <f t="shared" si="0"/>
        <v>0</v>
      </c>
    </row>
    <row r="19" spans="1:8" ht="27" customHeight="1" hidden="1">
      <c r="A19" s="1231"/>
      <c r="B19" s="1232"/>
      <c r="C19" s="1232"/>
      <c r="D19" s="1233"/>
      <c r="E19" s="1233"/>
      <c r="F19" s="1234"/>
      <c r="G19" s="1234"/>
      <c r="H19" s="1213">
        <f t="shared" si="0"/>
        <v>0</v>
      </c>
    </row>
    <row r="20" spans="1:8" ht="27" customHeight="1" hidden="1">
      <c r="A20" s="1231"/>
      <c r="B20" s="1232"/>
      <c r="C20" s="1232"/>
      <c r="D20" s="1233"/>
      <c r="E20" s="1233"/>
      <c r="F20" s="1234"/>
      <c r="G20" s="1234"/>
      <c r="H20" s="1213">
        <f t="shared" si="0"/>
        <v>0</v>
      </c>
    </row>
    <row r="21" spans="1:8" ht="27" customHeight="1" hidden="1">
      <c r="A21" s="1231"/>
      <c r="B21" s="1232"/>
      <c r="C21" s="1232"/>
      <c r="D21" s="1233"/>
      <c r="E21" s="1233"/>
      <c r="F21" s="1234"/>
      <c r="G21" s="1234"/>
      <c r="H21" s="1213">
        <f t="shared" si="0"/>
        <v>0</v>
      </c>
    </row>
    <row r="22" spans="1:8" ht="27" customHeight="1" hidden="1">
      <c r="A22" s="1231"/>
      <c r="B22" s="1232"/>
      <c r="C22" s="1232"/>
      <c r="D22" s="1233"/>
      <c r="E22" s="1233"/>
      <c r="F22" s="1234"/>
      <c r="G22" s="1234"/>
      <c r="H22" s="1213">
        <f t="shared" si="0"/>
        <v>0</v>
      </c>
    </row>
    <row r="23" spans="1:8" ht="32.25" customHeight="1" hidden="1" thickBot="1">
      <c r="A23" s="1231" t="s">
        <v>11</v>
      </c>
      <c r="B23" s="1232"/>
      <c r="C23" s="1232"/>
      <c r="D23" s="1233"/>
      <c r="E23" s="1233"/>
      <c r="F23" s="1234"/>
      <c r="G23" s="1234"/>
      <c r="H23" s="1213">
        <f t="shared" si="0"/>
        <v>0</v>
      </c>
    </row>
    <row r="24" spans="1:8" ht="27" customHeight="1" thickBot="1">
      <c r="A24" s="1204">
        <v>3</v>
      </c>
      <c r="B24" s="1235" t="s">
        <v>523</v>
      </c>
      <c r="C24" s="1236">
        <f>SUM(C7:C23)</f>
        <v>108708</v>
      </c>
      <c r="D24" s="1236">
        <f>SUM(D7:D23)</f>
        <v>2406094</v>
      </c>
      <c r="E24" s="1236">
        <f>SUM(E7:E23)</f>
        <v>0</v>
      </c>
      <c r="F24" s="1237">
        <f>SUM(F7:F23)</f>
        <v>0</v>
      </c>
      <c r="G24" s="1237">
        <f>SUM(G7:G23)</f>
        <v>0</v>
      </c>
      <c r="H24" s="1213">
        <f t="shared" si="0"/>
        <v>2514802</v>
      </c>
    </row>
    <row r="25" spans="1:8" ht="53.25" customHeight="1" thickBot="1">
      <c r="A25" s="1204">
        <v>4</v>
      </c>
      <c r="B25" s="1235" t="s">
        <v>524</v>
      </c>
      <c r="C25" s="1238">
        <f>C9</f>
        <v>62864</v>
      </c>
      <c r="D25" s="1238">
        <f>D9</f>
        <v>1410470</v>
      </c>
      <c r="E25" s="1238">
        <f>E9</f>
        <v>0</v>
      </c>
      <c r="F25" s="1238">
        <f>F9</f>
        <v>0</v>
      </c>
      <c r="G25" s="1238">
        <f>G9</f>
        <v>0</v>
      </c>
      <c r="H25" s="1239">
        <f>SUM(C25:F25)</f>
        <v>1473334</v>
      </c>
    </row>
    <row r="26" spans="2:3" ht="15">
      <c r="B26" s="1240"/>
      <c r="C26" s="1240"/>
    </row>
    <row r="27" spans="1:7" ht="36.75" customHeight="1">
      <c r="A27" s="1440" t="s">
        <v>525</v>
      </c>
      <c r="B27" s="1441"/>
      <c r="C27" s="1441"/>
      <c r="D27" s="1441"/>
      <c r="E27" s="1441"/>
      <c r="F27" s="1441"/>
      <c r="G27" s="1241"/>
    </row>
    <row r="28" spans="1:7" ht="15">
      <c r="A28" s="1441"/>
      <c r="B28" s="1441"/>
      <c r="C28" s="1441"/>
      <c r="D28" s="1441"/>
      <c r="E28" s="1441"/>
      <c r="F28" s="1441"/>
      <c r="G28" s="1241"/>
    </row>
    <row r="29" spans="1:7" ht="77.25" customHeight="1">
      <c r="A29" s="1441"/>
      <c r="B29" s="1441"/>
      <c r="C29" s="1441"/>
      <c r="D29" s="1441"/>
      <c r="E29" s="1441"/>
      <c r="F29" s="1441"/>
      <c r="G29" s="1241"/>
    </row>
    <row r="30" spans="1:7" ht="15">
      <c r="A30" s="1442"/>
      <c r="B30" s="1442"/>
      <c r="C30" s="1442"/>
      <c r="D30" s="1442"/>
      <c r="E30" s="1442"/>
      <c r="F30" s="1442"/>
      <c r="G30" s="1242"/>
    </row>
  </sheetData>
  <sheetProtection/>
  <mergeCells count="8">
    <mergeCell ref="A27:F29"/>
    <mergeCell ref="A30:F30"/>
    <mergeCell ref="E1:F1"/>
    <mergeCell ref="A2:F2"/>
    <mergeCell ref="E3:F3"/>
    <mergeCell ref="A4:A5"/>
    <mergeCell ref="B4:B5"/>
    <mergeCell ref="C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4">
      <selection activeCell="J17" sqref="J17"/>
    </sheetView>
  </sheetViews>
  <sheetFormatPr defaultColWidth="9.140625" defaultRowHeight="12.75"/>
  <cols>
    <col min="1" max="1" width="8.140625" style="782" customWidth="1"/>
    <col min="2" max="2" width="64.00390625" style="782" customWidth="1"/>
    <col min="3" max="3" width="16.7109375" style="782" customWidth="1"/>
    <col min="4" max="4" width="12.7109375" style="782" customWidth="1"/>
    <col min="5" max="5" width="13.421875" style="782" customWidth="1"/>
    <col min="6" max="6" width="14.57421875" style="782" hidden="1" customWidth="1"/>
    <col min="7" max="16384" width="9.140625" style="782" customWidth="1"/>
  </cols>
  <sheetData>
    <row r="1" spans="3:6" ht="15">
      <c r="C1" s="1243" t="s">
        <v>57</v>
      </c>
      <c r="D1" s="1243"/>
      <c r="E1" s="1243"/>
      <c r="F1" s="1243"/>
    </row>
    <row r="2" spans="1:6" ht="68.25" customHeight="1">
      <c r="A2" s="1456" t="s">
        <v>271</v>
      </c>
      <c r="B2" s="1456"/>
      <c r="C2" s="1456"/>
      <c r="D2" s="1456"/>
      <c r="E2" s="1456"/>
      <c r="F2" s="1456"/>
    </row>
    <row r="3" spans="1:4" ht="15.75" customHeight="1" thickBot="1">
      <c r="A3" s="767"/>
      <c r="B3" s="767"/>
      <c r="C3" s="783" t="s">
        <v>402</v>
      </c>
      <c r="D3" s="784"/>
    </row>
    <row r="4" spans="1:6" ht="44.25" customHeight="1" thickBot="1">
      <c r="A4" s="785" t="s">
        <v>222</v>
      </c>
      <c r="B4" s="786" t="s">
        <v>272</v>
      </c>
      <c r="C4" s="787" t="s">
        <v>498</v>
      </c>
      <c r="D4" s="787" t="s">
        <v>194</v>
      </c>
      <c r="E4" s="787" t="s">
        <v>198</v>
      </c>
      <c r="F4" s="787" t="s">
        <v>201</v>
      </c>
    </row>
    <row r="5" spans="1:6" ht="26.25" customHeight="1" thickBot="1">
      <c r="A5" s="788">
        <v>1</v>
      </c>
      <c r="B5" s="789">
        <v>2</v>
      </c>
      <c r="C5" s="790">
        <v>3</v>
      </c>
      <c r="D5" s="790">
        <v>4</v>
      </c>
      <c r="E5" s="790">
        <v>5</v>
      </c>
      <c r="F5" s="790">
        <v>6</v>
      </c>
    </row>
    <row r="6" spans="1:6" ht="26.25" customHeight="1">
      <c r="A6" s="791" t="s">
        <v>25</v>
      </c>
      <c r="B6" s="792" t="s">
        <v>302</v>
      </c>
      <c r="C6" s="793">
        <f>'3.sz.m Önk  bev.'!E8</f>
        <v>1294000</v>
      </c>
      <c r="D6" s="793">
        <f>'3.sz.m Önk  bev.'!F8</f>
        <v>1294000</v>
      </c>
      <c r="E6" s="793">
        <f>'3.sz.m Önk  bev.'!G8</f>
        <v>1294000</v>
      </c>
      <c r="F6" s="793">
        <f>'3.sz.m Önk  bev.'!H8</f>
        <v>0</v>
      </c>
    </row>
    <row r="7" spans="1:6" ht="26.25" customHeight="1">
      <c r="A7" s="794" t="s">
        <v>26</v>
      </c>
      <c r="B7" s="792" t="s">
        <v>377</v>
      </c>
      <c r="C7" s="795">
        <f>'3.sz.m Önk  bev.'!E19</f>
        <v>0</v>
      </c>
      <c r="D7" s="795">
        <f>'3.sz.m Önk  bev.'!F19</f>
        <v>0</v>
      </c>
      <c r="E7" s="795">
        <f>'3.sz.m Önk  bev.'!G19</f>
        <v>0</v>
      </c>
      <c r="F7" s="795">
        <f>'3.sz.m Önk  bev.'!H19</f>
        <v>0</v>
      </c>
    </row>
    <row r="8" spans="1:6" ht="33.75" customHeight="1">
      <c r="A8" s="796" t="s">
        <v>9</v>
      </c>
      <c r="B8" s="797" t="s">
        <v>378</v>
      </c>
      <c r="C8" s="798">
        <f>'3.sz.m Önk  bev.'!E24</f>
        <v>0</v>
      </c>
      <c r="D8" s="798">
        <f>'3.sz.m Önk  bev.'!F24</f>
        <v>17805</v>
      </c>
      <c r="E8" s="798">
        <f>'3.sz.m Önk  bev.'!G24</f>
        <v>17805</v>
      </c>
      <c r="F8" s="798">
        <f>'3.sz.m Önk  bev.'!H24</f>
        <v>0</v>
      </c>
    </row>
    <row r="9" spans="1:6" ht="33" customHeight="1">
      <c r="A9" s="794" t="s">
        <v>10</v>
      </c>
      <c r="B9" s="799" t="s">
        <v>379</v>
      </c>
      <c r="C9" s="798">
        <f>'3.sz.m Önk  bev.'!E52</f>
        <v>0</v>
      </c>
      <c r="D9" s="798">
        <f>'3.sz.m Önk  bev.'!F52</f>
        <v>0</v>
      </c>
      <c r="E9" s="798">
        <f>'3.sz.m Önk  bev.'!G52</f>
        <v>0</v>
      </c>
      <c r="F9" s="798">
        <f>'3.sz.m Önk  bev.'!H52</f>
        <v>0</v>
      </c>
    </row>
    <row r="10" spans="1:6" ht="26.25" customHeight="1" thickBot="1">
      <c r="A10" s="796" t="s">
        <v>11</v>
      </c>
      <c r="B10" s="799" t="s">
        <v>273</v>
      </c>
      <c r="C10" s="800">
        <f>'1.sz.m-önk.össze.bev'!E21</f>
        <v>1040000</v>
      </c>
      <c r="D10" s="800">
        <f>'1.sz.m-önk.össze.bev'!F21</f>
        <v>1040000</v>
      </c>
      <c r="E10" s="800">
        <f>'1.sz.m-önk.össze.bev'!G21</f>
        <v>1040000</v>
      </c>
      <c r="F10" s="800">
        <f>'1.sz.m-önk.össze.bev'!H21</f>
        <v>0</v>
      </c>
    </row>
    <row r="11" spans="1:6" ht="26.25" customHeight="1" hidden="1" thickBot="1">
      <c r="A11" s="796" t="s">
        <v>12</v>
      </c>
      <c r="B11" s="801" t="s">
        <v>274</v>
      </c>
      <c r="C11" s="798"/>
      <c r="D11" s="798"/>
      <c r="E11" s="798"/>
      <c r="F11" s="798"/>
    </row>
    <row r="12" spans="1:6" ht="26.25" customHeight="1" thickBot="1">
      <c r="A12" s="1453" t="s">
        <v>275</v>
      </c>
      <c r="B12" s="1454"/>
      <c r="C12" s="802">
        <f>SUM(C6:C11)</f>
        <v>2334000</v>
      </c>
      <c r="D12" s="802">
        <f>SUM(D6:D11)</f>
        <v>2351805</v>
      </c>
      <c r="E12" s="802">
        <f>SUM(E6:E11)</f>
        <v>2351805</v>
      </c>
      <c r="F12" s="802">
        <f>SUM(F6:F11)</f>
        <v>0</v>
      </c>
    </row>
    <row r="13" spans="1:3" ht="23.25" customHeight="1">
      <c r="A13" s="1455"/>
      <c r="B13" s="1455"/>
      <c r="C13" s="1455"/>
    </row>
  </sheetData>
  <sheetProtection/>
  <mergeCells count="3">
    <mergeCell ref="A12:B12"/>
    <mergeCell ref="A13:C13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7">
      <selection activeCell="O11" sqref="O11"/>
    </sheetView>
  </sheetViews>
  <sheetFormatPr defaultColWidth="9.140625" defaultRowHeight="12.75"/>
  <cols>
    <col min="1" max="1" width="5.57421875" style="712" customWidth="1"/>
    <col min="2" max="2" width="24.7109375" style="713" customWidth="1"/>
    <col min="3" max="3" width="11.7109375" style="714" customWidth="1"/>
    <col min="4" max="14" width="8.7109375" style="714" bestFit="1" customWidth="1"/>
    <col min="15" max="15" width="9.421875" style="712" bestFit="1" customWidth="1"/>
    <col min="16" max="17" width="0" style="714" hidden="1" customWidth="1"/>
    <col min="18" max="18" width="11.28125" style="714" bestFit="1" customWidth="1"/>
    <col min="19" max="19" width="11.421875" style="714" customWidth="1"/>
    <col min="20" max="16384" width="9.140625" style="714" customWidth="1"/>
  </cols>
  <sheetData>
    <row r="1" spans="13:15" ht="15.75">
      <c r="M1" s="1457" t="s">
        <v>204</v>
      </c>
      <c r="N1" s="1457"/>
      <c r="O1" s="1457"/>
    </row>
    <row r="2" spans="1:15" ht="31.5" customHeight="1">
      <c r="A2" s="1458" t="s">
        <v>499</v>
      </c>
      <c r="B2" s="1459"/>
      <c r="C2" s="1459"/>
      <c r="D2" s="1459"/>
      <c r="E2" s="1459"/>
      <c r="F2" s="1459"/>
      <c r="G2" s="1459"/>
      <c r="H2" s="1459"/>
      <c r="I2" s="1459"/>
      <c r="J2" s="1459"/>
      <c r="K2" s="1459"/>
      <c r="L2" s="1459"/>
      <c r="M2" s="1459"/>
      <c r="N2" s="1459"/>
      <c r="O2" s="1459"/>
    </row>
    <row r="3" ht="16.5" thickBot="1">
      <c r="O3" s="715" t="s">
        <v>404</v>
      </c>
    </row>
    <row r="4" spans="1:15" s="712" customFormat="1" ht="35.25" customHeight="1" thickBot="1">
      <c r="A4" s="716" t="s">
        <v>222</v>
      </c>
      <c r="B4" s="717" t="s">
        <v>3</v>
      </c>
      <c r="C4" s="718" t="s">
        <v>223</v>
      </c>
      <c r="D4" s="718" t="s">
        <v>224</v>
      </c>
      <c r="E4" s="718" t="s">
        <v>225</v>
      </c>
      <c r="F4" s="718" t="s">
        <v>226</v>
      </c>
      <c r="G4" s="718" t="s">
        <v>227</v>
      </c>
      <c r="H4" s="718" t="s">
        <v>228</v>
      </c>
      <c r="I4" s="718" t="s">
        <v>229</v>
      </c>
      <c r="J4" s="718" t="s">
        <v>230</v>
      </c>
      <c r="K4" s="718" t="s">
        <v>231</v>
      </c>
      <c r="L4" s="718" t="s">
        <v>232</v>
      </c>
      <c r="M4" s="718" t="s">
        <v>233</v>
      </c>
      <c r="N4" s="718" t="s">
        <v>234</v>
      </c>
      <c r="O4" s="719" t="s">
        <v>16</v>
      </c>
    </row>
    <row r="5" spans="1:15" s="721" customFormat="1" ht="15" customHeight="1" thickBot="1">
      <c r="A5" s="720" t="s">
        <v>25</v>
      </c>
      <c r="B5" s="1460" t="s">
        <v>114</v>
      </c>
      <c r="C5" s="1461"/>
      <c r="D5" s="1461"/>
      <c r="E5" s="1461"/>
      <c r="F5" s="1461"/>
      <c r="G5" s="1461"/>
      <c r="H5" s="1461"/>
      <c r="I5" s="1461"/>
      <c r="J5" s="1461"/>
      <c r="K5" s="1461"/>
      <c r="L5" s="1461"/>
      <c r="M5" s="1461"/>
      <c r="N5" s="1461"/>
      <c r="O5" s="1462"/>
    </row>
    <row r="6" spans="1:16" s="721" customFormat="1" ht="15" customHeight="1">
      <c r="A6" s="722" t="s">
        <v>26</v>
      </c>
      <c r="B6" s="723" t="s">
        <v>235</v>
      </c>
      <c r="C6" s="724"/>
      <c r="D6" s="724"/>
      <c r="E6" s="724">
        <v>1317000</v>
      </c>
      <c r="F6" s="724"/>
      <c r="G6" s="724"/>
      <c r="H6" s="724"/>
      <c r="I6" s="724"/>
      <c r="J6" s="724"/>
      <c r="K6" s="724">
        <v>1317000</v>
      </c>
      <c r="L6" s="724"/>
      <c r="M6" s="724"/>
      <c r="N6" s="724"/>
      <c r="O6" s="725">
        <f aca="true" t="shared" si="0" ref="O6:O13">SUM(C6:N6)</f>
        <v>2634000</v>
      </c>
      <c r="P6" s="721">
        <v>105070</v>
      </c>
    </row>
    <row r="7" spans="1:19" s="730" customFormat="1" ht="13.5" customHeight="1">
      <c r="A7" s="726" t="s">
        <v>9</v>
      </c>
      <c r="B7" s="727" t="s">
        <v>419</v>
      </c>
      <c r="C7" s="728">
        <f>34934-30351</f>
        <v>4583</v>
      </c>
      <c r="D7" s="728">
        <f>34934-30351</f>
        <v>4583</v>
      </c>
      <c r="E7" s="728">
        <f>34934-30351</f>
        <v>4583</v>
      </c>
      <c r="F7" s="728">
        <f>34934-30351+17805</f>
        <v>22388</v>
      </c>
      <c r="G7" s="728">
        <f>34934-30351</f>
        <v>4583</v>
      </c>
      <c r="H7" s="728">
        <f>34934-30351+20</f>
        <v>4603</v>
      </c>
      <c r="I7" s="728">
        <f>34933-30351</f>
        <v>4582</v>
      </c>
      <c r="J7" s="728">
        <f>34934-29843</f>
        <v>5091</v>
      </c>
      <c r="K7" s="728">
        <v>34934</v>
      </c>
      <c r="L7" s="728">
        <v>34934</v>
      </c>
      <c r="M7" s="728">
        <v>34934</v>
      </c>
      <c r="N7" s="728">
        <v>34934</v>
      </c>
      <c r="O7" s="729">
        <f t="shared" si="0"/>
        <v>194732</v>
      </c>
      <c r="P7" s="730">
        <v>73977</v>
      </c>
      <c r="S7" s="721"/>
    </row>
    <row r="8" spans="1:19" s="730" customFormat="1" ht="21.75" customHeight="1">
      <c r="A8" s="726" t="s">
        <v>10</v>
      </c>
      <c r="B8" s="731" t="s">
        <v>420</v>
      </c>
      <c r="C8" s="732">
        <f>1726321+30351</f>
        <v>1756672</v>
      </c>
      <c r="D8" s="732">
        <f>1726321+30351</f>
        <v>1756672</v>
      </c>
      <c r="E8" s="732">
        <f>2293000+1726321+30351</f>
        <v>4049672</v>
      </c>
      <c r="F8" s="732">
        <f>1726321+30351</f>
        <v>1756672</v>
      </c>
      <c r="G8" s="732">
        <f>1726321+30351</f>
        <v>1756672</v>
      </c>
      <c r="H8" s="732">
        <f>1726321+30351-1</f>
        <v>1756671</v>
      </c>
      <c r="I8" s="732">
        <f>1726321+30351+1150000</f>
        <v>2906672</v>
      </c>
      <c r="J8" s="732">
        <f>1726320+29843</f>
        <v>1756163</v>
      </c>
      <c r="K8" s="732">
        <f>1726321+259080</f>
        <v>1985401</v>
      </c>
      <c r="L8" s="732">
        <f>1726321+105327</f>
        <v>1831648</v>
      </c>
      <c r="M8" s="732">
        <v>1726321</v>
      </c>
      <c r="N8" s="732">
        <v>1726321</v>
      </c>
      <c r="O8" s="729">
        <f t="shared" si="0"/>
        <v>24765557</v>
      </c>
      <c r="P8" s="730">
        <v>246945</v>
      </c>
      <c r="S8" s="721"/>
    </row>
    <row r="9" spans="1:19" s="730" customFormat="1" ht="23.25" customHeight="1">
      <c r="A9" s="726" t="s">
        <v>11</v>
      </c>
      <c r="B9" s="727" t="s">
        <v>236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8"/>
      <c r="N9" s="728"/>
      <c r="O9" s="729">
        <f t="shared" si="0"/>
        <v>0</v>
      </c>
      <c r="P9" s="730">
        <v>118427</v>
      </c>
      <c r="S9" s="721"/>
    </row>
    <row r="10" spans="1:19" s="730" customFormat="1" ht="23.25" customHeight="1">
      <c r="A10" s="726" t="s">
        <v>12</v>
      </c>
      <c r="B10" s="727" t="s">
        <v>237</v>
      </c>
      <c r="C10" s="728"/>
      <c r="D10" s="728"/>
      <c r="E10" s="728"/>
      <c r="F10" s="728"/>
      <c r="G10" s="728"/>
      <c r="H10" s="728">
        <v>40000</v>
      </c>
      <c r="I10" s="728"/>
      <c r="J10" s="728"/>
      <c r="K10" s="728"/>
      <c r="L10" s="728"/>
      <c r="M10" s="728"/>
      <c r="N10" s="728"/>
      <c r="O10" s="729">
        <f t="shared" si="0"/>
        <v>40000</v>
      </c>
      <c r="P10" s="730">
        <v>0</v>
      </c>
      <c r="S10" s="721"/>
    </row>
    <row r="11" spans="1:19" s="730" customFormat="1" ht="23.25" customHeight="1">
      <c r="A11" s="726" t="s">
        <v>13</v>
      </c>
      <c r="B11" s="727" t="s">
        <v>449</v>
      </c>
      <c r="C11" s="728"/>
      <c r="D11" s="728"/>
      <c r="E11" s="728"/>
      <c r="F11" s="728"/>
      <c r="G11" s="728"/>
      <c r="H11" s="728"/>
      <c r="I11" s="728"/>
      <c r="J11" s="728"/>
      <c r="K11" s="728">
        <v>1324203</v>
      </c>
      <c r="L11" s="728"/>
      <c r="M11" s="728">
        <v>1199998</v>
      </c>
      <c r="N11" s="728">
        <f>'1.sz.m-önk.össze.bev'!H41</f>
        <v>0</v>
      </c>
      <c r="O11" s="729">
        <f t="shared" si="0"/>
        <v>2524201</v>
      </c>
      <c r="P11" s="730">
        <v>7592</v>
      </c>
      <c r="S11" s="721"/>
    </row>
    <row r="12" spans="1:19" s="730" customFormat="1" ht="23.25" customHeight="1">
      <c r="A12" s="726" t="s">
        <v>58</v>
      </c>
      <c r="B12" s="727" t="s">
        <v>238</v>
      </c>
      <c r="C12" s="728"/>
      <c r="D12" s="728"/>
      <c r="E12" s="728"/>
      <c r="F12" s="728"/>
      <c r="G12" s="728"/>
      <c r="H12" s="728"/>
      <c r="I12" s="728"/>
      <c r="J12" s="728"/>
      <c r="K12" s="728"/>
      <c r="L12" s="728"/>
      <c r="M12" s="728"/>
      <c r="N12" s="728"/>
      <c r="O12" s="729">
        <f t="shared" si="0"/>
        <v>0</v>
      </c>
      <c r="P12" s="730">
        <v>0</v>
      </c>
      <c r="S12" s="721"/>
    </row>
    <row r="13" spans="1:19" s="730" customFormat="1" ht="13.5" customHeight="1" thickBot="1">
      <c r="A13" s="726" t="s">
        <v>59</v>
      </c>
      <c r="B13" s="727" t="s">
        <v>239</v>
      </c>
      <c r="C13" s="728">
        <f>+'1.sz.m-önk.össze.bev'!E59</f>
        <v>2484636</v>
      </c>
      <c r="D13" s="728"/>
      <c r="E13" s="728"/>
      <c r="F13" s="728"/>
      <c r="G13" s="728">
        <f>+'1.sz.m-önk.össze.bev'!E57</f>
        <v>2320000</v>
      </c>
      <c r="H13" s="728"/>
      <c r="I13" s="728"/>
      <c r="J13" s="728"/>
      <c r="K13" s="728"/>
      <c r="L13" s="728"/>
      <c r="M13" s="728"/>
      <c r="N13" s="728">
        <f>+'1.sz.m-önk.össze.bev'!H58</f>
        <v>0</v>
      </c>
      <c r="O13" s="729">
        <f t="shared" si="0"/>
        <v>4804636</v>
      </c>
      <c r="P13" s="730">
        <v>156053</v>
      </c>
      <c r="S13" s="721"/>
    </row>
    <row r="14" spans="1:17" s="721" customFormat="1" ht="15.75" customHeight="1" thickBot="1">
      <c r="A14" s="726" t="s">
        <v>60</v>
      </c>
      <c r="B14" s="733" t="s">
        <v>240</v>
      </c>
      <c r="C14" s="734">
        <f aca="true" t="shared" si="1" ref="C14:O14">SUM(C6:C13)</f>
        <v>4245891</v>
      </c>
      <c r="D14" s="734">
        <f t="shared" si="1"/>
        <v>1761255</v>
      </c>
      <c r="E14" s="734">
        <f t="shared" si="1"/>
        <v>5371255</v>
      </c>
      <c r="F14" s="734">
        <f t="shared" si="1"/>
        <v>1779060</v>
      </c>
      <c r="G14" s="734">
        <f t="shared" si="1"/>
        <v>4081255</v>
      </c>
      <c r="H14" s="734">
        <f t="shared" si="1"/>
        <v>1801274</v>
      </c>
      <c r="I14" s="734">
        <f t="shared" si="1"/>
        <v>2911254</v>
      </c>
      <c r="J14" s="734">
        <f t="shared" si="1"/>
        <v>1761254</v>
      </c>
      <c r="K14" s="734">
        <f t="shared" si="1"/>
        <v>4661538</v>
      </c>
      <c r="L14" s="734">
        <f t="shared" si="1"/>
        <v>1866582</v>
      </c>
      <c r="M14" s="734">
        <f t="shared" si="1"/>
        <v>2961253</v>
      </c>
      <c r="N14" s="734">
        <f t="shared" si="1"/>
        <v>1761255</v>
      </c>
      <c r="O14" s="735">
        <f t="shared" si="1"/>
        <v>34963126</v>
      </c>
      <c r="Q14" s="721">
        <f>SUM(P6:P13)</f>
        <v>708064</v>
      </c>
    </row>
    <row r="15" spans="1:15" s="721" customFormat="1" ht="15" customHeight="1" thickBot="1">
      <c r="A15" s="726" t="s">
        <v>61</v>
      </c>
      <c r="B15" s="1460" t="s">
        <v>116</v>
      </c>
      <c r="C15" s="1461"/>
      <c r="D15" s="1461"/>
      <c r="E15" s="1461"/>
      <c r="F15" s="1461"/>
      <c r="G15" s="1461"/>
      <c r="H15" s="1461"/>
      <c r="I15" s="1461"/>
      <c r="J15" s="1461"/>
      <c r="K15" s="1461"/>
      <c r="L15" s="1461"/>
      <c r="M15" s="1461"/>
      <c r="N15" s="1461"/>
      <c r="O15" s="1462"/>
    </row>
    <row r="16" spans="1:19" s="730" customFormat="1" ht="13.5" customHeight="1">
      <c r="A16" s="726" t="s">
        <v>62</v>
      </c>
      <c r="B16" s="731" t="s">
        <v>421</v>
      </c>
      <c r="C16" s="732">
        <v>1974786</v>
      </c>
      <c r="D16" s="732">
        <v>1974786</v>
      </c>
      <c r="E16" s="732">
        <v>1974787</v>
      </c>
      <c r="F16" s="732">
        <v>1974786</v>
      </c>
      <c r="G16" s="732">
        <v>1974786</v>
      </c>
      <c r="H16" s="732">
        <f>1974787+47295</f>
        <v>2022082</v>
      </c>
      <c r="I16" s="732">
        <v>1974786</v>
      </c>
      <c r="J16" s="732">
        <v>1974787</v>
      </c>
      <c r="K16" s="732">
        <f>1974787+109305</f>
        <v>2084092</v>
      </c>
      <c r="L16" s="732">
        <v>1974786</v>
      </c>
      <c r="M16" s="732">
        <v>1974786</v>
      </c>
      <c r="N16" s="732">
        <v>1974787</v>
      </c>
      <c r="O16" s="736">
        <f>SUM(C16:N16)</f>
        <v>23854037</v>
      </c>
      <c r="P16" s="730">
        <v>550166</v>
      </c>
      <c r="S16" s="721"/>
    </row>
    <row r="17" spans="1:19" s="730" customFormat="1" ht="27" customHeight="1">
      <c r="A17" s="726" t="s">
        <v>241</v>
      </c>
      <c r="B17" s="727" t="s">
        <v>422</v>
      </c>
      <c r="C17" s="728"/>
      <c r="D17" s="728"/>
      <c r="E17" s="728">
        <v>1601425</v>
      </c>
      <c r="F17" s="728">
        <v>80000</v>
      </c>
      <c r="G17" s="728">
        <v>127000</v>
      </c>
      <c r="H17" s="728">
        <v>500000</v>
      </c>
      <c r="I17" s="728">
        <v>270000</v>
      </c>
      <c r="J17" s="728"/>
      <c r="K17" s="728">
        <f>1530400</f>
        <v>1530400</v>
      </c>
      <c r="L17" s="728"/>
      <c r="M17" s="728"/>
      <c r="N17" s="728">
        <f>1000000+1500000</f>
        <v>2500000</v>
      </c>
      <c r="O17" s="729">
        <f>SUM(C17:N17)</f>
        <v>6608825</v>
      </c>
      <c r="P17" s="730">
        <v>124458</v>
      </c>
      <c r="S17" s="721"/>
    </row>
    <row r="18" spans="1:16" s="730" customFormat="1" ht="13.5" customHeight="1">
      <c r="A18" s="726" t="s">
        <v>242</v>
      </c>
      <c r="B18" s="727" t="s">
        <v>243</v>
      </c>
      <c r="C18" s="728"/>
      <c r="D18" s="728"/>
      <c r="E18" s="728"/>
      <c r="F18" s="728"/>
      <c r="G18" s="728"/>
      <c r="H18" s="728"/>
      <c r="I18" s="728"/>
      <c r="J18" s="728"/>
      <c r="K18" s="728"/>
      <c r="L18" s="728"/>
      <c r="M18" s="728"/>
      <c r="N18" s="728"/>
      <c r="O18" s="729">
        <f>SUM(C18:N18)</f>
        <v>0</v>
      </c>
      <c r="P18" s="730">
        <v>0</v>
      </c>
    </row>
    <row r="19" spans="1:16" s="730" customFormat="1" ht="13.5" customHeight="1">
      <c r="A19" s="726" t="s">
        <v>244</v>
      </c>
      <c r="B19" s="727" t="s">
        <v>245</v>
      </c>
      <c r="C19" s="728"/>
      <c r="D19" s="728"/>
      <c r="E19" s="728"/>
      <c r="F19" s="728"/>
      <c r="G19" s="728"/>
      <c r="H19" s="728"/>
      <c r="I19" s="728"/>
      <c r="J19" s="728"/>
      <c r="K19" s="728"/>
      <c r="L19" s="728"/>
      <c r="M19" s="728"/>
      <c r="N19" s="728">
        <f>+'1 .sz.m.önk.össz.kiad.'!G25</f>
        <v>3891618</v>
      </c>
      <c r="O19" s="729">
        <f>SUM(C19:N19)</f>
        <v>3891618</v>
      </c>
      <c r="P19" s="730">
        <v>47140</v>
      </c>
    </row>
    <row r="20" spans="1:16" s="730" customFormat="1" ht="13.5" customHeight="1" thickBot="1">
      <c r="A20" s="726" t="s">
        <v>246</v>
      </c>
      <c r="B20" s="727" t="s">
        <v>247</v>
      </c>
      <c r="C20" s="728">
        <f>+'1 .sz.m.önk.össz.kiad.'!E32</f>
        <v>608646</v>
      </c>
      <c r="D20" s="728"/>
      <c r="E20" s="728"/>
      <c r="F20" s="728"/>
      <c r="G20" s="728"/>
      <c r="H20" s="728"/>
      <c r="I20" s="728"/>
      <c r="J20" s="728"/>
      <c r="K20" s="728"/>
      <c r="L20" s="728"/>
      <c r="M20" s="728"/>
      <c r="N20" s="728"/>
      <c r="O20" s="729">
        <f>SUM(C20:N20)</f>
        <v>608646</v>
      </c>
      <c r="P20" s="730">
        <v>0</v>
      </c>
    </row>
    <row r="21" spans="1:17" s="721" customFormat="1" ht="15.75" customHeight="1" thickBot="1">
      <c r="A21" s="726" t="s">
        <v>248</v>
      </c>
      <c r="B21" s="733" t="s">
        <v>249</v>
      </c>
      <c r="C21" s="734">
        <f aca="true" t="shared" si="2" ref="C21:O21">SUM(C16:C20)</f>
        <v>2583432</v>
      </c>
      <c r="D21" s="734">
        <f t="shared" si="2"/>
        <v>1974786</v>
      </c>
      <c r="E21" s="734">
        <f t="shared" si="2"/>
        <v>3576212</v>
      </c>
      <c r="F21" s="734">
        <f t="shared" si="2"/>
        <v>2054786</v>
      </c>
      <c r="G21" s="734">
        <f t="shared" si="2"/>
        <v>2101786</v>
      </c>
      <c r="H21" s="734">
        <f t="shared" si="2"/>
        <v>2522082</v>
      </c>
      <c r="I21" s="734">
        <f t="shared" si="2"/>
        <v>2244786</v>
      </c>
      <c r="J21" s="734">
        <f t="shared" si="2"/>
        <v>1974787</v>
      </c>
      <c r="K21" s="734">
        <f t="shared" si="2"/>
        <v>3614492</v>
      </c>
      <c r="L21" s="734">
        <f t="shared" si="2"/>
        <v>1974786</v>
      </c>
      <c r="M21" s="734">
        <f t="shared" si="2"/>
        <v>1974786</v>
      </c>
      <c r="N21" s="734">
        <f t="shared" si="2"/>
        <v>8366405</v>
      </c>
      <c r="O21" s="735">
        <f t="shared" si="2"/>
        <v>34963126</v>
      </c>
      <c r="Q21" s="721">
        <f>SUM(P16:P20)</f>
        <v>721764</v>
      </c>
    </row>
    <row r="22" spans="1:15" ht="16.5" thickBot="1">
      <c r="A22" s="726" t="s">
        <v>250</v>
      </c>
      <c r="B22" s="737" t="s">
        <v>251</v>
      </c>
      <c r="C22" s="738">
        <f>C14-C21</f>
        <v>1662459</v>
      </c>
      <c r="D22" s="738">
        <f>C14+D14-C21-D21</f>
        <v>1448928</v>
      </c>
      <c r="E22" s="738">
        <f>C14+D14+E14-C21-D21-E21</f>
        <v>3243971</v>
      </c>
      <c r="F22" s="738">
        <f>C14+D14+E14+F14-C21-D21-E21-F21</f>
        <v>2968245</v>
      </c>
      <c r="G22" s="738">
        <f>(SUM(C14:G14))-(SUM(C21:G21))</f>
        <v>4947714</v>
      </c>
      <c r="H22" s="738">
        <f>(SUM(C14:H14))-(SUM(C21:H21))</f>
        <v>4226906</v>
      </c>
      <c r="I22" s="738">
        <f>(SUM(C14:I14))-(SUM(C21:I21))</f>
        <v>4893374</v>
      </c>
      <c r="J22" s="738">
        <f>(SUM(C14:J14))-(SUM(C21:J21))</f>
        <v>4679841</v>
      </c>
      <c r="K22" s="738">
        <f>(SUM(C14:K14))-(SUM(C21:K21))</f>
        <v>5726887</v>
      </c>
      <c r="L22" s="738">
        <f>(SUM(C14:L14))-(SUM(C21:L21))</f>
        <v>5618683</v>
      </c>
      <c r="M22" s="738">
        <f>(SUM(C14:M14))-(SUM(C21:M21))</f>
        <v>6605150</v>
      </c>
      <c r="N22" s="738">
        <f>(SUM(C14:N14))-(SUM(C21:N21))</f>
        <v>0</v>
      </c>
      <c r="O22" s="739">
        <f>O14-O21</f>
        <v>0</v>
      </c>
    </row>
    <row r="23" ht="15.75">
      <c r="A23" s="740"/>
    </row>
    <row r="24" spans="2:4" ht="15.75">
      <c r="B24" s="741"/>
      <c r="C24" s="742"/>
      <c r="D24" s="742"/>
    </row>
  </sheetData>
  <sheetProtection/>
  <mergeCells count="4">
    <mergeCell ref="M1:O1"/>
    <mergeCell ref="A2:O2"/>
    <mergeCell ref="B5:O5"/>
    <mergeCell ref="B15:O1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2">
      <selection activeCell="D37" sqref="D37"/>
    </sheetView>
  </sheetViews>
  <sheetFormatPr defaultColWidth="9.140625" defaultRowHeight="12.75"/>
  <cols>
    <col min="1" max="1" width="78.8515625" style="972" customWidth="1"/>
    <col min="2" max="2" width="13.57421875" style="972" customWidth="1"/>
    <col min="3" max="3" width="13.140625" style="972" customWidth="1"/>
    <col min="4" max="4" width="13.28125" style="972" customWidth="1"/>
    <col min="5" max="5" width="14.28125" style="972" hidden="1" customWidth="1"/>
    <col min="6" max="6" width="9.140625" style="972" customWidth="1"/>
    <col min="7" max="7" width="10.421875" style="972" bestFit="1" customWidth="1"/>
    <col min="8" max="16384" width="9.140625" style="972" customWidth="1"/>
  </cols>
  <sheetData>
    <row r="1" spans="1:5" ht="21" customHeight="1">
      <c r="A1" s="1465" t="s">
        <v>386</v>
      </c>
      <c r="B1" s="1465"/>
      <c r="C1" s="1465"/>
      <c r="D1" s="1465"/>
      <c r="E1" s="1465"/>
    </row>
    <row r="2" spans="1:4" s="973" customFormat="1" ht="51.75" customHeight="1">
      <c r="A2" s="1463" t="s">
        <v>500</v>
      </c>
      <c r="B2" s="1463"/>
      <c r="C2" s="1463"/>
      <c r="D2" s="1463"/>
    </row>
    <row r="3" spans="1:5" ht="15.75" customHeight="1" thickBot="1">
      <c r="A3" s="974"/>
      <c r="B3" s="1464"/>
      <c r="C3" s="1464"/>
      <c r="D3" s="1464"/>
      <c r="E3" s="975" t="s">
        <v>255</v>
      </c>
    </row>
    <row r="4" spans="1:5" s="978" customFormat="1" ht="24" customHeight="1" thickBot="1">
      <c r="A4" s="976" t="s">
        <v>256</v>
      </c>
      <c r="B4" s="977" t="s">
        <v>257</v>
      </c>
      <c r="C4" s="977" t="s">
        <v>193</v>
      </c>
      <c r="D4" s="977" t="s">
        <v>199</v>
      </c>
      <c r="E4" s="977" t="s">
        <v>202</v>
      </c>
    </row>
    <row r="5" spans="1:7" s="981" customFormat="1" ht="21" customHeight="1" hidden="1">
      <c r="A5" s="979" t="s">
        <v>258</v>
      </c>
      <c r="B5" s="980">
        <v>0</v>
      </c>
      <c r="C5" s="980">
        <v>0</v>
      </c>
      <c r="D5" s="980">
        <v>0</v>
      </c>
      <c r="E5" s="980">
        <v>0</v>
      </c>
      <c r="G5" s="982"/>
    </row>
    <row r="6" spans="1:5" s="981" customFormat="1" ht="21" customHeight="1">
      <c r="A6" s="983" t="s">
        <v>259</v>
      </c>
      <c r="B6" s="984">
        <v>947750</v>
      </c>
      <c r="C6" s="984">
        <v>947750</v>
      </c>
      <c r="D6" s="984">
        <v>947750</v>
      </c>
      <c r="E6" s="984">
        <v>947750</v>
      </c>
    </row>
    <row r="7" spans="1:5" s="981" customFormat="1" ht="21" customHeight="1">
      <c r="A7" s="983" t="s">
        <v>260</v>
      </c>
      <c r="B7" s="984">
        <v>576000</v>
      </c>
      <c r="C7" s="984">
        <v>576000</v>
      </c>
      <c r="D7" s="984">
        <v>576000</v>
      </c>
      <c r="E7" s="984">
        <v>576000</v>
      </c>
    </row>
    <row r="8" spans="1:5" s="981" customFormat="1" ht="21" customHeight="1">
      <c r="A8" s="983" t="s">
        <v>261</v>
      </c>
      <c r="B8" s="984">
        <v>283452</v>
      </c>
      <c r="C8" s="984">
        <v>283452</v>
      </c>
      <c r="D8" s="984">
        <v>283452</v>
      </c>
      <c r="E8" s="984">
        <v>100000</v>
      </c>
    </row>
    <row r="9" spans="1:5" s="981" customFormat="1" ht="21" customHeight="1">
      <c r="A9" s="985" t="s">
        <v>262</v>
      </c>
      <c r="B9" s="984">
        <v>406330</v>
      </c>
      <c r="C9" s="984">
        <v>406330</v>
      </c>
      <c r="D9" s="984">
        <v>406330</v>
      </c>
      <c r="E9" s="984">
        <v>406330</v>
      </c>
    </row>
    <row r="10" spans="1:5" s="981" customFormat="1" ht="21" customHeight="1">
      <c r="A10" s="979" t="s">
        <v>263</v>
      </c>
      <c r="B10" s="986">
        <f>SUM(B6:B9)</f>
        <v>2213532</v>
      </c>
      <c r="C10" s="986">
        <f>SUM(C6:C9)</f>
        <v>2213532</v>
      </c>
      <c r="D10" s="986">
        <f>SUM(D6:D9)</f>
        <v>2213532</v>
      </c>
      <c r="E10" s="986">
        <f>SUM(E6:E9)</f>
        <v>2030080</v>
      </c>
    </row>
    <row r="11" spans="1:5" s="981" customFormat="1" ht="21" customHeight="1" hidden="1">
      <c r="A11" s="987" t="s">
        <v>264</v>
      </c>
      <c r="B11" s="986"/>
      <c r="C11" s="986"/>
      <c r="D11" s="986"/>
      <c r="E11" s="986"/>
    </row>
    <row r="12" spans="1:5" s="981" customFormat="1" ht="21" customHeight="1">
      <c r="A12" s="987" t="s">
        <v>362</v>
      </c>
      <c r="B12" s="986">
        <v>5000000</v>
      </c>
      <c r="C12" s="986">
        <v>5000000</v>
      </c>
      <c r="D12" s="986">
        <v>5000000</v>
      </c>
      <c r="E12" s="986">
        <v>5000000</v>
      </c>
    </row>
    <row r="13" spans="1:5" s="981" customFormat="1" ht="21" customHeight="1">
      <c r="A13" s="987" t="s">
        <v>398</v>
      </c>
      <c r="B13" s="988">
        <v>2550</v>
      </c>
      <c r="C13" s="988">
        <v>2550</v>
      </c>
      <c r="D13" s="988">
        <v>2550</v>
      </c>
      <c r="E13" s="988">
        <v>2550</v>
      </c>
    </row>
    <row r="14" spans="1:5" s="981" customFormat="1" ht="21" customHeight="1" hidden="1">
      <c r="A14" s="989"/>
      <c r="B14" s="988"/>
      <c r="C14" s="988"/>
      <c r="D14" s="988"/>
      <c r="E14" s="988"/>
    </row>
    <row r="15" spans="1:5" s="981" customFormat="1" ht="21" customHeight="1" hidden="1">
      <c r="A15" s="987" t="s">
        <v>418</v>
      </c>
      <c r="B15" s="986">
        <v>0</v>
      </c>
      <c r="C15" s="986">
        <v>0</v>
      </c>
      <c r="D15" s="986">
        <v>0</v>
      </c>
      <c r="E15" s="986">
        <v>0</v>
      </c>
    </row>
    <row r="16" spans="1:5" s="981" customFormat="1" ht="21" customHeight="1" thickBot="1">
      <c r="A16" s="1079" t="s">
        <v>514</v>
      </c>
      <c r="B16" s="1080">
        <v>990400</v>
      </c>
      <c r="C16" s="1080">
        <v>990400</v>
      </c>
      <c r="D16" s="1080">
        <v>990400</v>
      </c>
      <c r="E16" s="1080">
        <v>1000000</v>
      </c>
    </row>
    <row r="17" spans="1:5" s="992" customFormat="1" ht="24.75" customHeight="1" thickBot="1">
      <c r="A17" s="990" t="s">
        <v>417</v>
      </c>
      <c r="B17" s="991">
        <f>B10+B12+B13+B15+B14+B16</f>
        <v>8206482</v>
      </c>
      <c r="C17" s="991">
        <f>C10+C12+C13+C15+C14+C16</f>
        <v>8206482</v>
      </c>
      <c r="D17" s="991">
        <f>D10+D12+D13+D15+D14+D16</f>
        <v>8206482</v>
      </c>
      <c r="E17" s="991">
        <f>E10+E12+E13+E15+E14+E16</f>
        <v>8032630</v>
      </c>
    </row>
    <row r="18" spans="1:5" s="992" customFormat="1" ht="24.75" customHeight="1" hidden="1">
      <c r="A18" s="1076" t="s">
        <v>423</v>
      </c>
      <c r="B18" s="994"/>
      <c r="C18" s="994"/>
      <c r="D18" s="994"/>
      <c r="E18" s="941">
        <v>310344</v>
      </c>
    </row>
    <row r="19" spans="1:5" ht="24.75" customHeight="1">
      <c r="A19" s="993" t="s">
        <v>395</v>
      </c>
      <c r="B19" s="994">
        <v>2109680</v>
      </c>
      <c r="C19" s="994">
        <v>2109680</v>
      </c>
      <c r="D19" s="994">
        <v>2109680</v>
      </c>
      <c r="E19" s="994">
        <v>1031000</v>
      </c>
    </row>
    <row r="20" spans="1:5" s="997" customFormat="1" ht="24.75" customHeight="1">
      <c r="A20" s="995" t="s">
        <v>405</v>
      </c>
      <c r="B20" s="996">
        <f>+B21</f>
        <v>3100000</v>
      </c>
      <c r="C20" s="996">
        <f>+C21+C22</f>
        <v>3282106</v>
      </c>
      <c r="D20" s="996">
        <f>+D21+D22</f>
        <v>3342300</v>
      </c>
      <c r="E20" s="996">
        <f>E21+E22</f>
        <v>2500000</v>
      </c>
    </row>
    <row r="21" spans="1:5" s="997" customFormat="1" ht="24.75" customHeight="1">
      <c r="A21" s="998" t="s">
        <v>369</v>
      </c>
      <c r="B21" s="999">
        <v>3100000</v>
      </c>
      <c r="C21" s="999">
        <v>3100000</v>
      </c>
      <c r="D21" s="999">
        <v>3100000</v>
      </c>
      <c r="E21" s="999">
        <v>2500000</v>
      </c>
    </row>
    <row r="22" spans="1:5" s="997" customFormat="1" ht="24.75" customHeight="1">
      <c r="A22" s="1013" t="s">
        <v>529</v>
      </c>
      <c r="B22" s="941"/>
      <c r="C22" s="941">
        <v>182106</v>
      </c>
      <c r="D22" s="941">
        <f>182106+60194</f>
        <v>242300</v>
      </c>
      <c r="E22" s="941"/>
    </row>
    <row r="23" spans="1:5" s="997" customFormat="1" ht="24.75" customHeight="1" hidden="1" thickBot="1">
      <c r="A23" s="1014" t="s">
        <v>411</v>
      </c>
      <c r="B23" s="942"/>
      <c r="C23" s="942"/>
      <c r="D23" s="942"/>
      <c r="E23" s="1015"/>
    </row>
    <row r="24" spans="1:5" s="997" customFormat="1" ht="24.75" customHeight="1" thickBot="1">
      <c r="A24" s="1000" t="s">
        <v>399</v>
      </c>
      <c r="B24" s="1001">
        <v>1800000</v>
      </c>
      <c r="C24" s="1001">
        <v>1800000</v>
      </c>
      <c r="D24" s="1001">
        <v>1800000</v>
      </c>
      <c r="E24" s="1001">
        <v>1200000</v>
      </c>
    </row>
    <row r="25" spans="1:5" s="1004" customFormat="1" ht="24.75" customHeight="1" hidden="1" thickBot="1">
      <c r="A25" s="1002" t="s">
        <v>363</v>
      </c>
      <c r="B25" s="1003"/>
      <c r="C25" s="1003"/>
      <c r="D25" s="1003"/>
      <c r="E25" s="1003"/>
    </row>
    <row r="26" spans="1:5" s="997" customFormat="1" ht="24.75" customHeight="1" hidden="1" thickBot="1">
      <c r="A26" s="1005" t="s">
        <v>364</v>
      </c>
      <c r="B26" s="1006"/>
      <c r="C26" s="1006"/>
      <c r="D26" s="1006"/>
      <c r="E26" s="1006"/>
    </row>
    <row r="27" spans="1:5" ht="28.5" customHeight="1">
      <c r="A27" s="1078" t="s">
        <v>532</v>
      </c>
      <c r="B27" s="988"/>
      <c r="C27" s="988"/>
      <c r="D27" s="988">
        <v>1150000</v>
      </c>
      <c r="E27" s="988">
        <v>1265873</v>
      </c>
    </row>
    <row r="28" spans="1:5" ht="34.5" customHeight="1" hidden="1">
      <c r="A28" s="1078" t="s">
        <v>501</v>
      </c>
      <c r="B28" s="1007"/>
      <c r="C28" s="1007"/>
      <c r="D28" s="1007"/>
      <c r="E28" s="1007">
        <v>882500</v>
      </c>
    </row>
    <row r="29" spans="1:5" ht="24.75" customHeight="1" hidden="1">
      <c r="A29" s="760" t="s">
        <v>410</v>
      </c>
      <c r="B29" s="1007"/>
      <c r="C29" s="1007"/>
      <c r="D29" s="1007"/>
      <c r="E29" s="1007"/>
    </row>
    <row r="30" spans="1:5" ht="48.75" customHeight="1" hidden="1">
      <c r="A30" s="1078" t="s">
        <v>502</v>
      </c>
      <c r="B30" s="1007"/>
      <c r="C30" s="1007"/>
      <c r="D30" s="1007"/>
      <c r="E30" s="1007">
        <v>233374</v>
      </c>
    </row>
    <row r="31" spans="1:5" ht="24.75" customHeight="1">
      <c r="A31" s="989" t="s">
        <v>447</v>
      </c>
      <c r="B31" s="1007"/>
      <c r="C31" s="1007"/>
      <c r="D31" s="1007">
        <v>259080</v>
      </c>
      <c r="E31" s="1007">
        <v>391160</v>
      </c>
    </row>
    <row r="32" spans="1:5" ht="24.75" customHeight="1" hidden="1">
      <c r="A32" s="989" t="s">
        <v>448</v>
      </c>
      <c r="B32" s="1007"/>
      <c r="C32" s="1007"/>
      <c r="D32" s="1007"/>
      <c r="E32" s="1007">
        <v>899744</v>
      </c>
    </row>
    <row r="33" spans="1:5" ht="24.75" customHeight="1" hidden="1">
      <c r="A33" s="989" t="s">
        <v>265</v>
      </c>
      <c r="B33" s="1007"/>
      <c r="C33" s="1007"/>
      <c r="D33" s="1007"/>
      <c r="E33" s="1007"/>
    </row>
    <row r="34" spans="1:5" ht="24.75" customHeight="1" hidden="1">
      <c r="A34" s="989" t="s">
        <v>266</v>
      </c>
      <c r="B34" s="1007"/>
      <c r="C34" s="1007"/>
      <c r="D34" s="1007"/>
      <c r="E34" s="1007"/>
    </row>
    <row r="35" spans="1:5" s="1010" customFormat="1" ht="26.25" customHeight="1" thickBot="1">
      <c r="A35" s="1008" t="s">
        <v>22</v>
      </c>
      <c r="B35" s="1009">
        <f>B17+B19+B20+B24+B27</f>
        <v>15216162</v>
      </c>
      <c r="C35" s="1009">
        <f>C17+C19+C20+C24+C27</f>
        <v>15398268</v>
      </c>
      <c r="D35" s="1009">
        <f>D17+D19+D20+D24+D27+D31</f>
        <v>16867542</v>
      </c>
      <c r="E35" s="1009">
        <f>E17+E19+E20+E24+E27+E18+E28+E30+E31+E32</f>
        <v>16746625</v>
      </c>
    </row>
    <row r="36" spans="3:4" ht="15">
      <c r="C36" s="1012"/>
      <c r="D36" s="1012"/>
    </row>
    <row r="37" spans="1:5" ht="15">
      <c r="A37" s="1011"/>
      <c r="B37" s="1012"/>
      <c r="C37" s="1012"/>
      <c r="E37" s="1012"/>
    </row>
    <row r="39" ht="15">
      <c r="E39" s="1012"/>
    </row>
  </sheetData>
  <sheetProtection/>
  <mergeCells count="3">
    <mergeCell ref="A2:D2"/>
    <mergeCell ref="B3:D3"/>
    <mergeCell ref="A1:E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32.140625" style="831" customWidth="1"/>
    <col min="2" max="2" width="18.28125" style="832" customWidth="1"/>
    <col min="3" max="7" width="14.28125" style="832" customWidth="1"/>
    <col min="8" max="8" width="13.57421875" style="832" customWidth="1"/>
    <col min="9" max="16384" width="9.140625" style="832" customWidth="1"/>
  </cols>
  <sheetData>
    <row r="1" spans="6:7" ht="15">
      <c r="F1" s="1471" t="s">
        <v>427</v>
      </c>
      <c r="G1" s="1471"/>
    </row>
    <row r="2" spans="1:7" ht="24.75" customHeight="1">
      <c r="A2" s="1472" t="s">
        <v>276</v>
      </c>
      <c r="B2" s="1472"/>
      <c r="C2" s="1472"/>
      <c r="D2" s="1472"/>
      <c r="E2" s="1472"/>
      <c r="F2" s="1472"/>
      <c r="G2" s="1472"/>
    </row>
    <row r="3" spans="1:7" ht="18.75" customHeight="1">
      <c r="A3" s="1473" t="s">
        <v>481</v>
      </c>
      <c r="B3" s="1473"/>
      <c r="C3" s="1473"/>
      <c r="D3" s="1473"/>
      <c r="E3" s="1473"/>
      <c r="F3" s="1473"/>
      <c r="G3" s="1473"/>
    </row>
    <row r="4" spans="1:7" ht="24.75" customHeight="1">
      <c r="A4" s="1474" t="s">
        <v>277</v>
      </c>
      <c r="B4" s="1474"/>
      <c r="C4" s="1474"/>
      <c r="D4" s="1474"/>
      <c r="E4" s="1474"/>
      <c r="F4" s="1474"/>
      <c r="G4" s="1474"/>
    </row>
    <row r="5" ht="15.75" thickBot="1">
      <c r="G5" s="833" t="s">
        <v>400</v>
      </c>
    </row>
    <row r="6" spans="1:7" ht="24.75" customHeight="1">
      <c r="A6" s="1466" t="s">
        <v>278</v>
      </c>
      <c r="B6" s="1468" t="s">
        <v>279</v>
      </c>
      <c r="C6" s="1468"/>
      <c r="D6" s="1468"/>
      <c r="E6" s="1469" t="s">
        <v>280</v>
      </c>
      <c r="F6" s="1468"/>
      <c r="G6" s="1470"/>
    </row>
    <row r="7" spans="1:7" ht="24.75" customHeight="1" thickBot="1">
      <c r="A7" s="1467"/>
      <c r="B7" s="834" t="s">
        <v>281</v>
      </c>
      <c r="C7" s="834" t="s">
        <v>282</v>
      </c>
      <c r="D7" s="834" t="s">
        <v>283</v>
      </c>
      <c r="E7" s="835" t="s">
        <v>281</v>
      </c>
      <c r="F7" s="834" t="s">
        <v>284</v>
      </c>
      <c r="G7" s="836" t="s">
        <v>283</v>
      </c>
    </row>
    <row r="8" spans="1:7" ht="33.75" customHeight="1">
      <c r="A8" s="1244" t="s">
        <v>285</v>
      </c>
      <c r="B8" s="1245"/>
      <c r="C8" s="1245"/>
      <c r="D8" s="1245"/>
      <c r="E8" s="1246"/>
      <c r="F8" s="1246"/>
      <c r="G8" s="1247"/>
    </row>
    <row r="9" spans="1:7" ht="33.75" customHeight="1">
      <c r="A9" s="1248" t="s">
        <v>286</v>
      </c>
      <c r="B9" s="1249"/>
      <c r="C9" s="1249"/>
      <c r="D9" s="1245"/>
      <c r="E9" s="1250"/>
      <c r="F9" s="1250"/>
      <c r="G9" s="1251"/>
    </row>
    <row r="10" spans="1:7" ht="33.75" customHeight="1">
      <c r="A10" s="1248" t="s">
        <v>287</v>
      </c>
      <c r="B10" s="1249">
        <v>20286</v>
      </c>
      <c r="C10" s="1249"/>
      <c r="D10" s="1245">
        <v>20286</v>
      </c>
      <c r="E10" s="1250"/>
      <c r="F10" s="1250"/>
      <c r="G10" s="1251"/>
    </row>
    <row r="11" spans="1:7" ht="33.75" customHeight="1">
      <c r="A11" s="1252" t="s">
        <v>288</v>
      </c>
      <c r="B11" s="1253"/>
      <c r="C11" s="1253">
        <v>1078000</v>
      </c>
      <c r="D11" s="1245">
        <f>SUM(B11:C11)</f>
        <v>1078000</v>
      </c>
      <c r="E11" s="1254"/>
      <c r="F11" s="1254"/>
      <c r="G11" s="1251"/>
    </row>
    <row r="12" spans="1:7" ht="33.75" customHeight="1" thickBot="1">
      <c r="A12" s="1255" t="s">
        <v>289</v>
      </c>
      <c r="B12" s="1256"/>
      <c r="C12" s="1256"/>
      <c r="D12" s="1256"/>
      <c r="E12" s="1257"/>
      <c r="F12" s="1257"/>
      <c r="G12" s="1258"/>
    </row>
    <row r="13" spans="1:7" ht="33.75" customHeight="1" thickBot="1">
      <c r="A13" s="1259" t="s">
        <v>1</v>
      </c>
      <c r="B13" s="1260">
        <f aca="true" t="shared" si="0" ref="B13:G13">SUM(B8:B12)</f>
        <v>20286</v>
      </c>
      <c r="C13" s="1260">
        <f t="shared" si="0"/>
        <v>1078000</v>
      </c>
      <c r="D13" s="1260">
        <f t="shared" si="0"/>
        <v>1098286</v>
      </c>
      <c r="E13" s="1260">
        <f t="shared" si="0"/>
        <v>0</v>
      </c>
      <c r="F13" s="1260">
        <f t="shared" si="0"/>
        <v>0</v>
      </c>
      <c r="G13" s="1261">
        <f t="shared" si="0"/>
        <v>0</v>
      </c>
    </row>
    <row r="15" spans="1:7" ht="28.5" customHeight="1" hidden="1">
      <c r="A15" s="1479" t="s">
        <v>290</v>
      </c>
      <c r="B15" s="1479"/>
      <c r="C15" s="1479"/>
      <c r="D15" s="1479"/>
      <c r="E15" s="1479"/>
      <c r="F15" s="1479"/>
      <c r="G15" s="1479"/>
    </row>
    <row r="16" ht="15.75" hidden="1" thickBot="1">
      <c r="E16" s="833"/>
    </row>
    <row r="17" spans="2:4" ht="19.5" customHeight="1" hidden="1">
      <c r="B17" s="1480" t="s">
        <v>256</v>
      </c>
      <c r="C17" s="1482" t="s">
        <v>291</v>
      </c>
      <c r="D17" s="1483"/>
    </row>
    <row r="18" spans="2:4" ht="30" customHeight="1" hidden="1" thickBot="1">
      <c r="B18" s="1481"/>
      <c r="C18" s="1484"/>
      <c r="D18" s="1485"/>
    </row>
    <row r="19" spans="2:4" ht="29.25" customHeight="1" hidden="1">
      <c r="B19" s="837" t="s">
        <v>292</v>
      </c>
      <c r="C19" s="1486"/>
      <c r="D19" s="1487"/>
    </row>
    <row r="20" spans="2:4" ht="28.5" customHeight="1" hidden="1" thickBot="1">
      <c r="B20" s="838" t="s">
        <v>293</v>
      </c>
      <c r="C20" s="1475"/>
      <c r="D20" s="1476"/>
    </row>
    <row r="21" spans="2:4" s="840" customFormat="1" ht="27.75" customHeight="1" hidden="1" thickBot="1">
      <c r="B21" s="839" t="s">
        <v>1</v>
      </c>
      <c r="C21" s="1477">
        <f>SUM(C19:D20)</f>
        <v>0</v>
      </c>
      <c r="D21" s="1478"/>
    </row>
  </sheetData>
  <sheetProtection/>
  <mergeCells count="13">
    <mergeCell ref="C20:D20"/>
    <mergeCell ref="C21:D21"/>
    <mergeCell ref="A15:G15"/>
    <mergeCell ref="B17:B18"/>
    <mergeCell ref="C17:D18"/>
    <mergeCell ref="C19:D19"/>
    <mergeCell ref="A6:A7"/>
    <mergeCell ref="B6:D6"/>
    <mergeCell ref="E6:G6"/>
    <mergeCell ref="F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55.57421875" style="1081" customWidth="1"/>
    <col min="2" max="2" width="27.7109375" style="1081" customWidth="1"/>
    <col min="3" max="3" width="11.140625" style="1082" customWidth="1"/>
    <col min="4" max="4" width="12.28125" style="1082" hidden="1" customWidth="1"/>
    <col min="5" max="5" width="26.8515625" style="1084" customWidth="1"/>
    <col min="6" max="6" width="12.00390625" style="1084" customWidth="1"/>
    <col min="7" max="7" width="16.00390625" style="1084" hidden="1" customWidth="1"/>
    <col min="8" max="16384" width="9.140625" style="1084" customWidth="1"/>
  </cols>
  <sheetData>
    <row r="1" spans="5:7" ht="12.75">
      <c r="E1" s="1501" t="s">
        <v>528</v>
      </c>
      <c r="F1" s="1501"/>
      <c r="G1" s="1083"/>
    </row>
    <row r="2" spans="1:7" ht="26.25" customHeight="1">
      <c r="A2" s="1502" t="s">
        <v>503</v>
      </c>
      <c r="B2" s="1502"/>
      <c r="C2" s="1502"/>
      <c r="D2" s="1502"/>
      <c r="E2" s="1502"/>
      <c r="F2" s="1502"/>
      <c r="G2" s="1085"/>
    </row>
    <row r="3" spans="1:7" ht="21" customHeight="1">
      <c r="A3" s="1503" t="s">
        <v>428</v>
      </c>
      <c r="B3" s="1503"/>
      <c r="C3" s="1503"/>
      <c r="D3" s="1503"/>
      <c r="E3" s="1503"/>
      <c r="F3" s="1503"/>
      <c r="G3" s="1086"/>
    </row>
    <row r="4" spans="6:7" ht="32.25" customHeight="1" thickBot="1">
      <c r="F4" s="1083" t="s">
        <v>429</v>
      </c>
      <c r="G4" s="1083"/>
    </row>
    <row r="5" spans="1:7" s="1088" customFormat="1" ht="13.5" thickBot="1">
      <c r="A5" s="1087" t="s">
        <v>3</v>
      </c>
      <c r="B5" s="1504" t="s">
        <v>430</v>
      </c>
      <c r="C5" s="1505"/>
      <c r="D5" s="1505"/>
      <c r="E5" s="1506" t="s">
        <v>431</v>
      </c>
      <c r="F5" s="1505"/>
      <c r="G5" s="1507"/>
    </row>
    <row r="6" ht="12.75">
      <c r="A6" s="1089"/>
    </row>
    <row r="7" spans="1:7" ht="12.75">
      <c r="A7" s="1090"/>
      <c r="B7" s="1090"/>
      <c r="C7" s="1091" t="s">
        <v>72</v>
      </c>
      <c r="D7" s="1092" t="s">
        <v>511</v>
      </c>
      <c r="E7" s="1093"/>
      <c r="F7" s="1091" t="s">
        <v>72</v>
      </c>
      <c r="G7" s="1092" t="s">
        <v>511</v>
      </c>
    </row>
    <row r="8" spans="1:8" ht="20.25" customHeight="1">
      <c r="A8" s="850" t="s">
        <v>509</v>
      </c>
      <c r="B8" s="1094" t="s">
        <v>268</v>
      </c>
      <c r="C8" s="1143">
        <v>6960000</v>
      </c>
      <c r="D8" s="1143"/>
      <c r="E8" s="1096" t="s">
        <v>432</v>
      </c>
      <c r="F8" s="1095">
        <v>6960000</v>
      </c>
      <c r="G8" s="1095"/>
      <c r="H8" s="1097"/>
    </row>
    <row r="9" spans="1:7" ht="18" customHeight="1">
      <c r="A9" s="1488" t="s">
        <v>515</v>
      </c>
      <c r="B9" s="1098" t="s">
        <v>433</v>
      </c>
      <c r="C9" s="1099"/>
      <c r="D9" s="1099"/>
      <c r="E9" s="1100"/>
      <c r="F9" s="1101"/>
      <c r="G9" s="1099"/>
    </row>
    <row r="10" spans="1:7" ht="18" customHeight="1">
      <c r="A10" s="1489"/>
      <c r="B10" s="1098" t="s">
        <v>458</v>
      </c>
      <c r="C10" s="1099"/>
      <c r="D10" s="1099"/>
      <c r="E10" s="1100"/>
      <c r="F10" s="1101"/>
      <c r="G10" s="1099"/>
    </row>
    <row r="11" spans="1:7" ht="18.75" customHeight="1" thickBot="1">
      <c r="A11" s="1490"/>
      <c r="B11" s="1102" t="s">
        <v>434</v>
      </c>
      <c r="C11" s="1103">
        <f>C8+C9+C10</f>
        <v>6960000</v>
      </c>
      <c r="D11" s="1103">
        <f>D8+D9+D10</f>
        <v>0</v>
      </c>
      <c r="E11" s="1104" t="s">
        <v>435</v>
      </c>
      <c r="F11" s="1103">
        <f>F8+F9</f>
        <v>6960000</v>
      </c>
      <c r="G11" s="1103">
        <f>G8+G9</f>
        <v>0</v>
      </c>
    </row>
    <row r="12" spans="1:7" ht="12" customHeight="1">
      <c r="A12" s="1105"/>
      <c r="B12" s="1106"/>
      <c r="C12" s="1107"/>
      <c r="D12" s="1107"/>
      <c r="E12" s="1108"/>
      <c r="F12" s="1109"/>
      <c r="G12" s="1109"/>
    </row>
    <row r="13" ht="13.5" thickBot="1"/>
    <row r="14" spans="1:7" ht="12.75">
      <c r="A14" s="1110" t="s">
        <v>509</v>
      </c>
      <c r="B14" s="1111" t="s">
        <v>268</v>
      </c>
      <c r="C14" s="1112">
        <v>1018221</v>
      </c>
      <c r="D14" s="1112">
        <v>1018221</v>
      </c>
      <c r="E14" s="1113" t="s">
        <v>432</v>
      </c>
      <c r="F14" s="1114">
        <v>1601425</v>
      </c>
      <c r="G14" s="1114">
        <v>1601425</v>
      </c>
    </row>
    <row r="15" spans="1:7" ht="12.75">
      <c r="A15" s="1488" t="s">
        <v>512</v>
      </c>
      <c r="B15" s="1491" t="s">
        <v>433</v>
      </c>
      <c r="C15" s="1499">
        <v>583204</v>
      </c>
      <c r="D15" s="1499">
        <v>583204</v>
      </c>
      <c r="E15" s="1495"/>
      <c r="F15" s="1493"/>
      <c r="G15" s="1493"/>
    </row>
    <row r="16" spans="1:7" ht="13.5" thickBot="1">
      <c r="A16" s="1489"/>
      <c r="B16" s="1492"/>
      <c r="C16" s="1500"/>
      <c r="D16" s="1500"/>
      <c r="E16" s="1496"/>
      <c r="F16" s="1494"/>
      <c r="G16" s="1494"/>
    </row>
    <row r="17" spans="1:7" ht="13.5" thickBot="1">
      <c r="A17" s="1490"/>
      <c r="B17" s="1117" t="s">
        <v>434</v>
      </c>
      <c r="C17" s="1103">
        <f>+C15+C14</f>
        <v>1601425</v>
      </c>
      <c r="D17" s="1103">
        <f>+D15+D14</f>
        <v>1601425</v>
      </c>
      <c r="E17" s="1104" t="s">
        <v>435</v>
      </c>
      <c r="F17" s="1114">
        <f>+F14</f>
        <v>1601425</v>
      </c>
      <c r="G17" s="1114">
        <f>+G14</f>
        <v>1601425</v>
      </c>
    </row>
    <row r="18" spans="1:7" ht="12.75">
      <c r="A18" s="1105"/>
      <c r="B18" s="1118"/>
      <c r="C18" s="1107"/>
      <c r="D18" s="1107"/>
      <c r="E18" s="1108"/>
      <c r="F18" s="1109"/>
      <c r="G18" s="1109"/>
    </row>
    <row r="20" spans="1:7" ht="25.5">
      <c r="A20" s="1119" t="s">
        <v>534</v>
      </c>
      <c r="B20" s="1120" t="s">
        <v>436</v>
      </c>
      <c r="C20" s="1121">
        <v>1199998</v>
      </c>
      <c r="D20" s="1121"/>
      <c r="E20" s="1122" t="s">
        <v>432</v>
      </c>
      <c r="F20" s="1123">
        <v>1530400</v>
      </c>
      <c r="G20" s="1123"/>
    </row>
    <row r="21" spans="1:7" ht="12.75" hidden="1">
      <c r="A21" s="1488" t="s">
        <v>533</v>
      </c>
      <c r="B21" s="1124"/>
      <c r="C21" s="1125"/>
      <c r="D21" s="1125"/>
      <c r="E21" s="1126"/>
      <c r="F21" s="1127"/>
      <c r="G21" s="1127"/>
    </row>
    <row r="22" spans="1:7" ht="25.5">
      <c r="A22" s="1489"/>
      <c r="B22" s="1098" t="s">
        <v>437</v>
      </c>
      <c r="C22" s="1099">
        <f>+F20-C20</f>
        <v>330402</v>
      </c>
      <c r="D22" s="1099"/>
      <c r="E22" s="1100"/>
      <c r="F22" s="1128"/>
      <c r="G22" s="1128"/>
    </row>
    <row r="23" spans="1:7" ht="13.5" thickBot="1">
      <c r="A23" s="1490"/>
      <c r="B23" s="1102" t="s">
        <v>434</v>
      </c>
      <c r="C23" s="1103">
        <v>1530400</v>
      </c>
      <c r="D23" s="1103"/>
      <c r="E23" s="1104" t="s">
        <v>435</v>
      </c>
      <c r="F23" s="1129">
        <f>+F20</f>
        <v>1530400</v>
      </c>
      <c r="G23" s="1129"/>
    </row>
    <row r="25" spans="1:7" ht="12.75" hidden="1">
      <c r="A25" s="1110"/>
      <c r="B25" s="1111" t="s">
        <v>268</v>
      </c>
      <c r="C25" s="1112"/>
      <c r="D25" s="1112"/>
      <c r="E25" s="1113" t="s">
        <v>432</v>
      </c>
      <c r="F25" s="1114"/>
      <c r="G25" s="1130"/>
    </row>
    <row r="26" spans="1:7" ht="12.75" hidden="1">
      <c r="A26" s="1488"/>
      <c r="B26" s="1491" t="s">
        <v>438</v>
      </c>
      <c r="C26" s="1499"/>
      <c r="D26" s="1115"/>
      <c r="E26" s="1495"/>
      <c r="F26" s="1497"/>
      <c r="G26" s="1131"/>
    </row>
    <row r="27" spans="1:7" ht="12.75" hidden="1">
      <c r="A27" s="1489"/>
      <c r="B27" s="1492"/>
      <c r="C27" s="1500"/>
      <c r="D27" s="1116"/>
      <c r="E27" s="1496"/>
      <c r="F27" s="1498"/>
      <c r="G27" s="1131"/>
    </row>
    <row r="28" spans="1:7" ht="13.5" hidden="1" thickBot="1">
      <c r="A28" s="1490"/>
      <c r="B28" s="1117" t="s">
        <v>434</v>
      </c>
      <c r="C28" s="1103"/>
      <c r="D28" s="1103"/>
      <c r="E28" s="1104" t="s">
        <v>435</v>
      </c>
      <c r="F28" s="1129"/>
      <c r="G28" s="1109"/>
    </row>
    <row r="29" ht="12.75" hidden="1"/>
  </sheetData>
  <sheetProtection/>
  <mergeCells count="19">
    <mergeCell ref="E1:F1"/>
    <mergeCell ref="A2:F2"/>
    <mergeCell ref="A3:F3"/>
    <mergeCell ref="B5:D5"/>
    <mergeCell ref="E5:G5"/>
    <mergeCell ref="A15:A17"/>
    <mergeCell ref="B15:B16"/>
    <mergeCell ref="C15:C16"/>
    <mergeCell ref="A9:A11"/>
    <mergeCell ref="A21:A23"/>
    <mergeCell ref="A26:A28"/>
    <mergeCell ref="B26:B27"/>
    <mergeCell ref="G15:G16"/>
    <mergeCell ref="E26:E27"/>
    <mergeCell ref="F26:F27"/>
    <mergeCell ref="D15:D16"/>
    <mergeCell ref="E15:E16"/>
    <mergeCell ref="F15:F16"/>
    <mergeCell ref="C26:C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workbookViewId="0" topLeftCell="A7">
      <selection activeCell="G6" sqref="G6"/>
    </sheetView>
  </sheetViews>
  <sheetFormatPr defaultColWidth="9.140625" defaultRowHeight="12.75"/>
  <cols>
    <col min="1" max="1" width="5.8515625" style="1145" customWidth="1"/>
    <col min="2" max="2" width="42.57421875" style="1144" customWidth="1"/>
    <col min="3" max="8" width="11.00390625" style="1144" customWidth="1"/>
    <col min="9" max="9" width="12.28125" style="1144" customWidth="1"/>
    <col min="10" max="10" width="2.8515625" style="1144" customWidth="1"/>
    <col min="11" max="16384" width="9.140625" style="1144" customWidth="1"/>
  </cols>
  <sheetData>
    <row r="1" spans="1:9" ht="27.75" customHeight="1">
      <c r="A1" s="1511" t="s">
        <v>459</v>
      </c>
      <c r="B1" s="1511"/>
      <c r="C1" s="1511"/>
      <c r="D1" s="1511"/>
      <c r="E1" s="1511"/>
      <c r="F1" s="1511"/>
      <c r="G1" s="1511"/>
      <c r="H1" s="1511"/>
      <c r="I1" s="1511"/>
    </row>
    <row r="2" ht="20.25" customHeight="1" thickBot="1">
      <c r="I2" s="1146" t="s">
        <v>460</v>
      </c>
    </row>
    <row r="3" spans="1:9" s="1147" customFormat="1" ht="26.25" customHeight="1">
      <c r="A3" s="1512" t="s">
        <v>461</v>
      </c>
      <c r="B3" s="1514" t="s">
        <v>462</v>
      </c>
      <c r="C3" s="1512" t="s">
        <v>463</v>
      </c>
      <c r="D3" s="1516" t="s">
        <v>504</v>
      </c>
      <c r="E3" s="1518" t="s">
        <v>464</v>
      </c>
      <c r="F3" s="1519"/>
      <c r="G3" s="1519"/>
      <c r="H3" s="1520"/>
      <c r="I3" s="1514" t="s">
        <v>1</v>
      </c>
    </row>
    <row r="4" spans="1:9" s="1150" customFormat="1" ht="32.25" customHeight="1" thickBot="1">
      <c r="A4" s="1513"/>
      <c r="B4" s="1515"/>
      <c r="C4" s="1515"/>
      <c r="D4" s="1517"/>
      <c r="E4" s="1148" t="s">
        <v>481</v>
      </c>
      <c r="F4" s="1148" t="s">
        <v>482</v>
      </c>
      <c r="G4" s="1148" t="s">
        <v>516</v>
      </c>
      <c r="H4" s="1149" t="s">
        <v>517</v>
      </c>
      <c r="I4" s="1515"/>
    </row>
    <row r="5" spans="1:9" s="1156" customFormat="1" ht="12.75" customHeight="1" thickBot="1">
      <c r="A5" s="1151" t="s">
        <v>465</v>
      </c>
      <c r="B5" s="1152" t="s">
        <v>466</v>
      </c>
      <c r="C5" s="1153" t="s">
        <v>467</v>
      </c>
      <c r="D5" s="1152" t="s">
        <v>468</v>
      </c>
      <c r="E5" s="1151" t="s">
        <v>469</v>
      </c>
      <c r="F5" s="1153" t="s">
        <v>470</v>
      </c>
      <c r="G5" s="1153" t="s">
        <v>471</v>
      </c>
      <c r="H5" s="1154" t="s">
        <v>472</v>
      </c>
      <c r="I5" s="1155" t="s">
        <v>473</v>
      </c>
    </row>
    <row r="6" spans="1:9" ht="24.75" customHeight="1" thickBot="1">
      <c r="A6" s="1157" t="s">
        <v>25</v>
      </c>
      <c r="B6" s="1157" t="s">
        <v>474</v>
      </c>
      <c r="C6" s="1158"/>
      <c r="D6" s="1159">
        <f>+D7+D8</f>
        <v>0</v>
      </c>
      <c r="E6" s="1160">
        <f>+E7+E8</f>
        <v>0</v>
      </c>
      <c r="F6" s="1161">
        <f>+F7+F8</f>
        <v>0</v>
      </c>
      <c r="G6" s="1161">
        <f>+G7+G8</f>
        <v>0</v>
      </c>
      <c r="H6" s="1162">
        <f>+H7+H8</f>
        <v>0</v>
      </c>
      <c r="I6" s="1163">
        <f aca="true" t="shared" si="0" ref="I6:I20">SUM(D6:H6)</f>
        <v>0</v>
      </c>
    </row>
    <row r="7" spans="1:10" ht="19.5" customHeight="1">
      <c r="A7" s="1164" t="s">
        <v>26</v>
      </c>
      <c r="B7" s="1164" t="s">
        <v>475</v>
      </c>
      <c r="C7" s="1165"/>
      <c r="D7" s="1166"/>
      <c r="E7" s="1167"/>
      <c r="F7" s="1168"/>
      <c r="G7" s="1168"/>
      <c r="H7" s="1169"/>
      <c r="I7" s="1170">
        <f t="shared" si="0"/>
        <v>0</v>
      </c>
      <c r="J7" s="1508"/>
    </row>
    <row r="8" spans="1:10" ht="19.5" customHeight="1" thickBot="1">
      <c r="A8" s="1164" t="s">
        <v>9</v>
      </c>
      <c r="B8" s="1164" t="s">
        <v>475</v>
      </c>
      <c r="C8" s="1165"/>
      <c r="D8" s="1166"/>
      <c r="E8" s="1167"/>
      <c r="F8" s="1168"/>
      <c r="G8" s="1168"/>
      <c r="H8" s="1169"/>
      <c r="I8" s="1170">
        <f t="shared" si="0"/>
        <v>0</v>
      </c>
      <c r="J8" s="1508"/>
    </row>
    <row r="9" spans="1:10" ht="25.5" customHeight="1" thickBot="1">
      <c r="A9" s="1157" t="s">
        <v>10</v>
      </c>
      <c r="B9" s="1157" t="s">
        <v>476</v>
      </c>
      <c r="C9" s="1158"/>
      <c r="D9" s="1159">
        <f>+D10+D11</f>
        <v>0</v>
      </c>
      <c r="E9" s="1160">
        <f>+E10+E11</f>
        <v>0</v>
      </c>
      <c r="F9" s="1161">
        <f>+F10+F11</f>
        <v>0</v>
      </c>
      <c r="G9" s="1161">
        <f>+G10+G11</f>
        <v>0</v>
      </c>
      <c r="H9" s="1162">
        <f>+H10+H11</f>
        <v>0</v>
      </c>
      <c r="I9" s="1163">
        <f t="shared" si="0"/>
        <v>0</v>
      </c>
      <c r="J9" s="1508"/>
    </row>
    <row r="10" spans="1:10" ht="19.5" customHeight="1">
      <c r="A10" s="1164" t="s">
        <v>11</v>
      </c>
      <c r="B10" s="1164" t="s">
        <v>475</v>
      </c>
      <c r="C10" s="1165"/>
      <c r="D10" s="1166"/>
      <c r="E10" s="1167"/>
      <c r="F10" s="1168"/>
      <c r="G10" s="1168"/>
      <c r="H10" s="1169"/>
      <c r="I10" s="1170">
        <f t="shared" si="0"/>
        <v>0</v>
      </c>
      <c r="J10" s="1508"/>
    </row>
    <row r="11" spans="1:10" ht="19.5" customHeight="1" thickBot="1">
      <c r="A11" s="1164" t="s">
        <v>12</v>
      </c>
      <c r="B11" s="1164" t="s">
        <v>475</v>
      </c>
      <c r="C11" s="1165"/>
      <c r="D11" s="1166"/>
      <c r="E11" s="1167"/>
      <c r="F11" s="1168"/>
      <c r="G11" s="1168"/>
      <c r="H11" s="1169"/>
      <c r="I11" s="1170">
        <f t="shared" si="0"/>
        <v>0</v>
      </c>
      <c r="J11" s="1508"/>
    </row>
    <row r="12" spans="1:10" ht="19.5" customHeight="1" thickBot="1">
      <c r="A12" s="1157" t="s">
        <v>13</v>
      </c>
      <c r="B12" s="1157" t="s">
        <v>477</v>
      </c>
      <c r="C12" s="1158"/>
      <c r="D12" s="1159">
        <f>+D14</f>
        <v>0</v>
      </c>
      <c r="E12" s="1161">
        <f>+E14+E13</f>
        <v>1601425</v>
      </c>
      <c r="F12" s="1161">
        <f>+F14+F13</f>
        <v>0</v>
      </c>
      <c r="G12" s="1161">
        <f>+G14+G13</f>
        <v>0</v>
      </c>
      <c r="H12" s="1162">
        <f>+H14+H13</f>
        <v>0</v>
      </c>
      <c r="I12" s="1163">
        <f>SUM(D12:H12)</f>
        <v>1601425</v>
      </c>
      <c r="J12" s="1508"/>
    </row>
    <row r="13" spans="1:10" ht="79.5" customHeight="1">
      <c r="A13" s="1171" t="s">
        <v>58</v>
      </c>
      <c r="B13" s="1187" t="s">
        <v>518</v>
      </c>
      <c r="C13" s="1188" t="s">
        <v>478</v>
      </c>
      <c r="D13" s="1189">
        <v>50000</v>
      </c>
      <c r="E13" s="1190">
        <v>1601425</v>
      </c>
      <c r="F13" s="1190"/>
      <c r="G13" s="1190"/>
      <c r="H13" s="1191"/>
      <c r="I13" s="1192">
        <f>SUM(D13:H13)</f>
        <v>1651425</v>
      </c>
      <c r="J13" s="1508"/>
    </row>
    <row r="14" spans="1:10" ht="27.75" customHeight="1" thickBot="1">
      <c r="A14" s="1164" t="s">
        <v>59</v>
      </c>
      <c r="B14" s="1164" t="s">
        <v>475</v>
      </c>
      <c r="C14" s="1165"/>
      <c r="D14" s="1166"/>
      <c r="E14" s="1167"/>
      <c r="F14" s="1168"/>
      <c r="G14" s="1168"/>
      <c r="H14" s="1169"/>
      <c r="I14" s="1170"/>
      <c r="J14" s="1508"/>
    </row>
    <row r="15" spans="1:10" ht="19.5" customHeight="1" thickBot="1">
      <c r="A15" s="1157" t="s">
        <v>60</v>
      </c>
      <c r="B15" s="1157" t="s">
        <v>479</v>
      </c>
      <c r="C15" s="1158"/>
      <c r="D15" s="1159">
        <f>+D16</f>
        <v>0</v>
      </c>
      <c r="E15" s="1161">
        <f>+E16</f>
        <v>0</v>
      </c>
      <c r="F15" s="1161">
        <f>+F16</f>
        <v>0</v>
      </c>
      <c r="G15" s="1161">
        <f>+G16</f>
        <v>0</v>
      </c>
      <c r="H15" s="1162">
        <f>+H16</f>
        <v>0</v>
      </c>
      <c r="I15" s="1163">
        <f t="shared" si="0"/>
        <v>0</v>
      </c>
      <c r="J15" s="1508"/>
    </row>
    <row r="16" spans="1:10" ht="12.75">
      <c r="A16" s="1172" t="s">
        <v>61</v>
      </c>
      <c r="B16" s="1164" t="s">
        <v>475</v>
      </c>
      <c r="C16" s="1165"/>
      <c r="D16" s="1166"/>
      <c r="E16" s="1168"/>
      <c r="F16" s="1168"/>
      <c r="G16" s="1168"/>
      <c r="H16" s="1169"/>
      <c r="I16" s="1170">
        <f>SUM(D16:H16)</f>
        <v>0</v>
      </c>
      <c r="J16" s="1508"/>
    </row>
    <row r="17" spans="1:10" ht="13.5" thickBot="1">
      <c r="A17" s="1172" t="s">
        <v>62</v>
      </c>
      <c r="B17" s="1164" t="s">
        <v>475</v>
      </c>
      <c r="C17" s="1165"/>
      <c r="D17" s="1166"/>
      <c r="E17" s="1168">
        <f>+'6.sz.m.fejlesztés (2)'!D19</f>
        <v>0</v>
      </c>
      <c r="F17" s="1168"/>
      <c r="G17" s="1168"/>
      <c r="H17" s="1169"/>
      <c r="I17" s="1170">
        <f>SUM(D17:H17)</f>
        <v>0</v>
      </c>
      <c r="J17" s="1508"/>
    </row>
    <row r="18" spans="1:10" ht="19.5" customHeight="1" thickBot="1">
      <c r="A18" s="1173" t="s">
        <v>241</v>
      </c>
      <c r="B18" s="1173" t="s">
        <v>480</v>
      </c>
      <c r="C18" s="1158"/>
      <c r="D18" s="1159">
        <f>+D20</f>
        <v>0</v>
      </c>
      <c r="E18" s="1160">
        <f>+E19+E20</f>
        <v>2320000</v>
      </c>
      <c r="F18" s="1160">
        <f>+F19+F20</f>
        <v>2320000</v>
      </c>
      <c r="G18" s="1160">
        <f>+G19+G20</f>
        <v>2320000</v>
      </c>
      <c r="H18" s="1162">
        <f>+H20</f>
        <v>0</v>
      </c>
      <c r="I18" s="1163">
        <f t="shared" si="0"/>
        <v>6960000</v>
      </c>
      <c r="J18" s="1508"/>
    </row>
    <row r="19" spans="1:10" ht="34.5" customHeight="1">
      <c r="A19" s="1174" t="s">
        <v>242</v>
      </c>
      <c r="B19" s="1164" t="s">
        <v>519</v>
      </c>
      <c r="C19" s="1175" t="s">
        <v>520</v>
      </c>
      <c r="D19" s="1176"/>
      <c r="E19" s="1177">
        <v>2320000</v>
      </c>
      <c r="F19" s="1178">
        <v>2320000</v>
      </c>
      <c r="G19" s="1178">
        <v>2320000</v>
      </c>
      <c r="H19" s="1179"/>
      <c r="I19" s="1192">
        <f>SUM(D19:H19)</f>
        <v>6960000</v>
      </c>
      <c r="J19" s="1508"/>
    </row>
    <row r="20" spans="1:10" ht="20.25" customHeight="1" thickBot="1">
      <c r="A20" s="1174" t="s">
        <v>244</v>
      </c>
      <c r="B20" s="1164" t="s">
        <v>475</v>
      </c>
      <c r="C20" s="1180"/>
      <c r="D20" s="1181"/>
      <c r="E20" s="1182"/>
      <c r="F20" s="1183"/>
      <c r="G20" s="1183"/>
      <c r="H20" s="1184"/>
      <c r="I20" s="1185">
        <f t="shared" si="0"/>
        <v>0</v>
      </c>
      <c r="J20" s="1508"/>
    </row>
    <row r="21" spans="1:10" ht="19.5" customHeight="1" thickBot="1">
      <c r="A21" s="1509" t="s">
        <v>484</v>
      </c>
      <c r="B21" s="1510"/>
      <c r="C21" s="1186"/>
      <c r="D21" s="1159">
        <f aca="true" t="shared" si="1" ref="D21:I21">+D6+D9+D12+D15+D18</f>
        <v>0</v>
      </c>
      <c r="E21" s="1160">
        <f>+E6+E9+E12+E15+E18</f>
        <v>3921425</v>
      </c>
      <c r="F21" s="1160">
        <f>+F6+F9+F12+F15+F18</f>
        <v>2320000</v>
      </c>
      <c r="G21" s="1160">
        <f>+G6+G9+G12+G15+G18</f>
        <v>2320000</v>
      </c>
      <c r="H21" s="1162">
        <f t="shared" si="1"/>
        <v>0</v>
      </c>
      <c r="I21" s="1163">
        <f t="shared" si="1"/>
        <v>8561425</v>
      </c>
      <c r="J21" s="1508"/>
    </row>
  </sheetData>
  <sheetProtection/>
  <mergeCells count="9">
    <mergeCell ref="J7:J21"/>
    <mergeCell ref="A21:B21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&amp;R16.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67" sqref="C67"/>
    </sheetView>
  </sheetViews>
  <sheetFormatPr defaultColWidth="9.140625" defaultRowHeight="12.75"/>
  <cols>
    <col min="1" max="1" width="8.28125" style="381" customWidth="1"/>
    <col min="2" max="2" width="8.28125" style="375" customWidth="1"/>
    <col min="3" max="3" width="52.00390625" style="375" customWidth="1"/>
    <col min="4" max="6" width="8.28125" style="375" bestFit="1" customWidth="1"/>
    <col min="7" max="7" width="7.421875" style="375" bestFit="1" customWidth="1"/>
    <col min="8" max="8" width="8.421875" style="375" bestFit="1" customWidth="1"/>
    <col min="9" max="9" width="8.8515625" style="375" hidden="1" customWidth="1"/>
    <col min="10" max="12" width="8.28125" style="375" bestFit="1" customWidth="1"/>
    <col min="13" max="13" width="7.421875" style="375" bestFit="1" customWidth="1"/>
    <col min="14" max="14" width="8.421875" style="375" bestFit="1" customWidth="1"/>
    <col min="15" max="15" width="8.8515625" style="375" hidden="1" customWidth="1"/>
    <col min="16" max="16" width="12.421875" style="375" bestFit="1" customWidth="1"/>
    <col min="17" max="17" width="4.57421875" style="375" hidden="1" customWidth="1"/>
    <col min="18" max="18" width="0" style="375" hidden="1" customWidth="1"/>
    <col min="19" max="19" width="10.00390625" style="375" hidden="1" customWidth="1"/>
    <col min="20" max="20" width="0" style="375" hidden="1" customWidth="1"/>
    <col min="21" max="16384" width="9.140625" style="375" customWidth="1"/>
  </cols>
  <sheetData>
    <row r="1" spans="1:16" s="179" customFormat="1" ht="21" customHeight="1" hidden="1">
      <c r="A1" s="175"/>
      <c r="B1" s="176"/>
      <c r="C1" s="177"/>
      <c r="D1" s="178"/>
      <c r="E1" s="178"/>
      <c r="F1" s="178"/>
      <c r="G1" s="178"/>
      <c r="H1" s="178"/>
      <c r="I1" s="178"/>
      <c r="J1" s="1524"/>
      <c r="K1" s="1524"/>
      <c r="L1" s="1524"/>
      <c r="M1" s="1524"/>
      <c r="N1" s="1524"/>
      <c r="O1" s="1524"/>
      <c r="P1" s="1524"/>
    </row>
    <row r="2" spans="1:16" s="182" customFormat="1" ht="25.5" customHeight="1" hidden="1" thickBot="1">
      <c r="A2" s="1523"/>
      <c r="B2" s="1523"/>
      <c r="C2" s="1523"/>
      <c r="D2" s="1523"/>
      <c r="E2" s="1523"/>
      <c r="F2" s="1523"/>
      <c r="G2" s="1523"/>
      <c r="H2" s="1523"/>
      <c r="I2" s="1523"/>
      <c r="J2" s="1523"/>
      <c r="K2" s="1523"/>
      <c r="L2" s="1523"/>
      <c r="M2" s="1523"/>
      <c r="N2" s="1523"/>
      <c r="O2" s="1523"/>
      <c r="P2" s="1523"/>
    </row>
    <row r="3" spans="1:20" s="185" customFormat="1" ht="40.5" customHeight="1" hidden="1" thickBot="1">
      <c r="A3" s="183"/>
      <c r="B3" s="183"/>
      <c r="C3" s="183"/>
      <c r="D3" s="1529"/>
      <c r="E3" s="1530"/>
      <c r="F3" s="1530"/>
      <c r="G3" s="1530"/>
      <c r="H3" s="1530"/>
      <c r="I3" s="1531"/>
      <c r="J3" s="1529"/>
      <c r="K3" s="1530"/>
      <c r="L3" s="1530"/>
      <c r="M3" s="1530"/>
      <c r="N3" s="1530"/>
      <c r="O3" s="1531"/>
      <c r="P3" s="1526"/>
      <c r="Q3" s="1527"/>
      <c r="R3" s="1527"/>
      <c r="S3" s="1528"/>
      <c r="T3" s="659"/>
    </row>
    <row r="4" spans="1:19" ht="13.5" hidden="1" thickBot="1">
      <c r="A4" s="1521"/>
      <c r="B4" s="1522"/>
      <c r="C4" s="637"/>
      <c r="D4" s="626"/>
      <c r="E4" s="186"/>
      <c r="F4" s="186"/>
      <c r="G4" s="186"/>
      <c r="H4" s="186"/>
      <c r="I4" s="594"/>
      <c r="J4" s="626"/>
      <c r="K4" s="186"/>
      <c r="L4" s="186"/>
      <c r="M4" s="186"/>
      <c r="N4" s="186"/>
      <c r="O4" s="594"/>
      <c r="P4" s="626"/>
      <c r="Q4" s="186"/>
      <c r="R4" s="186"/>
      <c r="S4" s="594"/>
    </row>
    <row r="5" spans="1:19" s="191" customFormat="1" ht="12.75" customHeight="1" hidden="1" thickBot="1">
      <c r="A5" s="188"/>
      <c r="B5" s="189"/>
      <c r="C5" s="354"/>
      <c r="D5" s="188"/>
      <c r="E5" s="189"/>
      <c r="F5" s="189"/>
      <c r="G5" s="189"/>
      <c r="H5" s="189"/>
      <c r="I5" s="190"/>
      <c r="J5" s="188"/>
      <c r="K5" s="189"/>
      <c r="L5" s="189"/>
      <c r="M5" s="189"/>
      <c r="N5" s="189"/>
      <c r="O5" s="190"/>
      <c r="P5" s="188"/>
      <c r="Q5" s="189"/>
      <c r="R5" s="189"/>
      <c r="S5" s="190"/>
    </row>
    <row r="6" spans="1:19" s="191" customFormat="1" ht="15.75" customHeight="1" hidden="1" thickBot="1">
      <c r="A6" s="192"/>
      <c r="B6" s="193"/>
      <c r="C6" s="193"/>
      <c r="D6" s="602"/>
      <c r="E6" s="259"/>
      <c r="F6" s="259"/>
      <c r="G6" s="259"/>
      <c r="H6" s="259"/>
      <c r="I6" s="331"/>
      <c r="J6" s="602"/>
      <c r="K6" s="259"/>
      <c r="L6" s="259"/>
      <c r="M6" s="259"/>
      <c r="N6" s="259"/>
      <c r="O6" s="331"/>
      <c r="P6" s="602"/>
      <c r="Q6" s="259"/>
      <c r="R6" s="259"/>
      <c r="S6" s="331"/>
    </row>
    <row r="7" spans="1:19" s="197" customFormat="1" ht="12" customHeight="1" hidden="1" thickBot="1">
      <c r="A7" s="188"/>
      <c r="B7" s="194"/>
      <c r="C7" s="638"/>
      <c r="D7" s="603"/>
      <c r="E7" s="260"/>
      <c r="F7" s="260"/>
      <c r="G7" s="260"/>
      <c r="H7" s="668"/>
      <c r="I7" s="490"/>
      <c r="J7" s="603"/>
      <c r="K7" s="260"/>
      <c r="L7" s="260"/>
      <c r="M7" s="260"/>
      <c r="N7" s="668"/>
      <c r="O7" s="490"/>
      <c r="P7" s="603"/>
      <c r="Q7" s="260"/>
      <c r="R7" s="260"/>
      <c r="S7" s="196"/>
    </row>
    <row r="8" spans="1:19" s="197" customFormat="1" ht="12" customHeight="1" hidden="1" thickBot="1">
      <c r="A8" s="188"/>
      <c r="B8" s="194"/>
      <c r="C8" s="638"/>
      <c r="D8" s="603"/>
      <c r="E8" s="260"/>
      <c r="F8" s="260"/>
      <c r="G8" s="260"/>
      <c r="H8" s="668"/>
      <c r="I8" s="490"/>
      <c r="J8" s="603"/>
      <c r="K8" s="260"/>
      <c r="L8" s="260"/>
      <c r="M8" s="260"/>
      <c r="N8" s="668"/>
      <c r="O8" s="490"/>
      <c r="P8" s="603"/>
      <c r="Q8" s="260"/>
      <c r="R8" s="260"/>
      <c r="S8" s="196"/>
    </row>
    <row r="9" spans="1:19" s="203" customFormat="1" ht="12" customHeight="1" hidden="1">
      <c r="A9" s="200"/>
      <c r="B9" s="199"/>
      <c r="C9" s="615"/>
      <c r="D9" s="605"/>
      <c r="E9" s="261"/>
      <c r="F9" s="261"/>
      <c r="G9" s="261"/>
      <c r="H9" s="669"/>
      <c r="I9" s="625"/>
      <c r="J9" s="605"/>
      <c r="K9" s="261"/>
      <c r="L9" s="261"/>
      <c r="M9" s="261"/>
      <c r="N9" s="669"/>
      <c r="O9" s="625"/>
      <c r="P9" s="605"/>
      <c r="Q9" s="261"/>
      <c r="R9" s="261"/>
      <c r="S9" s="202"/>
    </row>
    <row r="10" spans="1:19" s="203" customFormat="1" ht="12" customHeight="1" hidden="1">
      <c r="A10" s="200"/>
      <c r="B10" s="199"/>
      <c r="C10" s="616"/>
      <c r="D10" s="605"/>
      <c r="E10" s="261"/>
      <c r="F10" s="261"/>
      <c r="G10" s="261"/>
      <c r="H10" s="669"/>
      <c r="I10" s="654"/>
      <c r="J10" s="605"/>
      <c r="K10" s="261"/>
      <c r="L10" s="261"/>
      <c r="M10" s="261"/>
      <c r="N10" s="669"/>
      <c r="O10" s="654"/>
      <c r="P10" s="605"/>
      <c r="Q10" s="261"/>
      <c r="R10" s="261"/>
      <c r="S10" s="202"/>
    </row>
    <row r="11" spans="1:19" s="203" customFormat="1" ht="12" customHeight="1" hidden="1">
      <c r="A11" s="200"/>
      <c r="B11" s="199"/>
      <c r="C11" s="616"/>
      <c r="D11" s="605"/>
      <c r="E11" s="261"/>
      <c r="F11" s="261"/>
      <c r="G11" s="261"/>
      <c r="H11" s="669"/>
      <c r="I11" s="654"/>
      <c r="J11" s="605"/>
      <c r="K11" s="261"/>
      <c r="L11" s="261"/>
      <c r="M11" s="261"/>
      <c r="N11" s="669"/>
      <c r="O11" s="654"/>
      <c r="P11" s="605"/>
      <c r="Q11" s="261"/>
      <c r="R11" s="261"/>
      <c r="S11" s="202"/>
    </row>
    <row r="12" spans="1:19" s="203" customFormat="1" ht="12" customHeight="1" hidden="1" thickBot="1">
      <c r="A12" s="200"/>
      <c r="B12" s="199"/>
      <c r="C12" s="616"/>
      <c r="D12" s="605"/>
      <c r="E12" s="261"/>
      <c r="F12" s="261"/>
      <c r="G12" s="261"/>
      <c r="H12" s="669"/>
      <c r="I12" s="660"/>
      <c r="J12" s="605"/>
      <c r="K12" s="261"/>
      <c r="L12" s="261"/>
      <c r="M12" s="261"/>
      <c r="N12" s="669"/>
      <c r="O12" s="660"/>
      <c r="P12" s="605"/>
      <c r="Q12" s="261"/>
      <c r="R12" s="261"/>
      <c r="S12" s="202"/>
    </row>
    <row r="13" spans="1:19" s="203" customFormat="1" ht="12" customHeight="1" hidden="1" thickBot="1">
      <c r="A13" s="208"/>
      <c r="B13" s="209"/>
      <c r="C13" s="614"/>
      <c r="D13" s="603"/>
      <c r="E13" s="260"/>
      <c r="F13" s="260"/>
      <c r="G13" s="260"/>
      <c r="H13" s="668"/>
      <c r="I13" s="490"/>
      <c r="J13" s="603"/>
      <c r="K13" s="260"/>
      <c r="L13" s="260"/>
      <c r="M13" s="260"/>
      <c r="N13" s="668"/>
      <c r="O13" s="490"/>
      <c r="P13" s="603"/>
      <c r="Q13" s="260"/>
      <c r="R13" s="260"/>
      <c r="S13" s="196"/>
    </row>
    <row r="14" spans="1:19" s="197" customFormat="1" ht="12" customHeight="1" hidden="1">
      <c r="A14" s="210"/>
      <c r="B14" s="211"/>
      <c r="C14" s="639"/>
      <c r="D14" s="606"/>
      <c r="E14" s="262"/>
      <c r="F14" s="262"/>
      <c r="G14" s="262"/>
      <c r="H14" s="670"/>
      <c r="I14" s="625"/>
      <c r="J14" s="606"/>
      <c r="K14" s="262"/>
      <c r="L14" s="262"/>
      <c r="M14" s="262"/>
      <c r="N14" s="670"/>
      <c r="O14" s="625"/>
      <c r="P14" s="606"/>
      <c r="Q14" s="262"/>
      <c r="R14" s="262"/>
      <c r="S14" s="213"/>
    </row>
    <row r="15" spans="1:19" s="197" customFormat="1" ht="12" customHeight="1" hidden="1" thickBot="1">
      <c r="A15" s="214"/>
      <c r="B15" s="215"/>
      <c r="C15" s="640"/>
      <c r="D15" s="607"/>
      <c r="E15" s="263"/>
      <c r="F15" s="263"/>
      <c r="G15" s="263"/>
      <c r="H15" s="671"/>
      <c r="I15" s="660"/>
      <c r="J15" s="607"/>
      <c r="K15" s="263"/>
      <c r="L15" s="263"/>
      <c r="M15" s="263"/>
      <c r="N15" s="671"/>
      <c r="O15" s="660"/>
      <c r="P15" s="607"/>
      <c r="Q15" s="263"/>
      <c r="R15" s="263"/>
      <c r="S15" s="217"/>
    </row>
    <row r="16" spans="1:19" s="197" customFormat="1" ht="12" customHeight="1" hidden="1" thickBot="1">
      <c r="A16" s="208"/>
      <c r="B16" s="194"/>
      <c r="C16" s="614"/>
      <c r="D16" s="608"/>
      <c r="E16" s="264"/>
      <c r="F16" s="264"/>
      <c r="G16" s="264"/>
      <c r="H16" s="672"/>
      <c r="I16" s="490"/>
      <c r="J16" s="608"/>
      <c r="K16" s="264"/>
      <c r="L16" s="264"/>
      <c r="M16" s="264"/>
      <c r="N16" s="672"/>
      <c r="O16" s="490"/>
      <c r="P16" s="608"/>
      <c r="Q16" s="264"/>
      <c r="R16" s="264"/>
      <c r="S16" s="218"/>
    </row>
    <row r="17" spans="1:19" s="197" customFormat="1" ht="12" customHeight="1" hidden="1" thickBot="1">
      <c r="A17" s="188"/>
      <c r="B17" s="219"/>
      <c r="C17" s="614"/>
      <c r="D17" s="603"/>
      <c r="E17" s="260"/>
      <c r="F17" s="260"/>
      <c r="G17" s="260"/>
      <c r="H17" s="668"/>
      <c r="I17" s="490"/>
      <c r="J17" s="603"/>
      <c r="K17" s="260"/>
      <c r="L17" s="260"/>
      <c r="M17" s="260"/>
      <c r="N17" s="668"/>
      <c r="O17" s="490"/>
      <c r="P17" s="603"/>
      <c r="Q17" s="260"/>
      <c r="R17" s="260"/>
      <c r="S17" s="196"/>
    </row>
    <row r="18" spans="1:19" s="203" customFormat="1" ht="12" customHeight="1" hidden="1" thickBot="1">
      <c r="A18" s="220"/>
      <c r="B18" s="221"/>
      <c r="C18" s="641"/>
      <c r="D18" s="609"/>
      <c r="E18" s="265"/>
      <c r="F18" s="265"/>
      <c r="G18" s="265"/>
      <c r="H18" s="673"/>
      <c r="I18" s="490"/>
      <c r="J18" s="609"/>
      <c r="K18" s="265"/>
      <c r="L18" s="265"/>
      <c r="M18" s="265"/>
      <c r="N18" s="673"/>
      <c r="O18" s="490"/>
      <c r="P18" s="603"/>
      <c r="Q18" s="260"/>
      <c r="R18" s="260"/>
      <c r="S18" s="196"/>
    </row>
    <row r="19" spans="1:19" s="203" customFormat="1" ht="15" customHeight="1" hidden="1">
      <c r="A19" s="198"/>
      <c r="B19" s="223"/>
      <c r="C19" s="639"/>
      <c r="D19" s="606"/>
      <c r="E19" s="262"/>
      <c r="F19" s="262"/>
      <c r="G19" s="262"/>
      <c r="H19" s="670"/>
      <c r="I19" s="625"/>
      <c r="J19" s="606"/>
      <c r="K19" s="262"/>
      <c r="L19" s="262"/>
      <c r="M19" s="262"/>
      <c r="N19" s="670"/>
      <c r="O19" s="625"/>
      <c r="P19" s="612"/>
      <c r="Q19" s="613"/>
      <c r="R19" s="613"/>
      <c r="S19" s="328"/>
    </row>
    <row r="20" spans="1:19" s="203" customFormat="1" ht="15" customHeight="1" hidden="1" thickBot="1">
      <c r="A20" s="224"/>
      <c r="B20" s="225"/>
      <c r="C20" s="642"/>
      <c r="D20" s="610"/>
      <c r="E20" s="266"/>
      <c r="F20" s="266"/>
      <c r="G20" s="266"/>
      <c r="H20" s="674"/>
      <c r="I20" s="660"/>
      <c r="J20" s="610"/>
      <c r="K20" s="266"/>
      <c r="L20" s="266"/>
      <c r="M20" s="266"/>
      <c r="N20" s="674"/>
      <c r="O20" s="660"/>
      <c r="P20" s="610"/>
      <c r="Q20" s="266"/>
      <c r="R20" s="266"/>
      <c r="S20" s="227"/>
    </row>
    <row r="21" spans="1:19" ht="13.5" hidden="1" thickBot="1">
      <c r="A21" s="228"/>
      <c r="B21" s="376"/>
      <c r="C21" s="618"/>
      <c r="D21" s="608"/>
      <c r="E21" s="264"/>
      <c r="F21" s="264"/>
      <c r="G21" s="264"/>
      <c r="H21" s="672"/>
      <c r="I21" s="490"/>
      <c r="J21" s="608"/>
      <c r="K21" s="264"/>
      <c r="L21" s="264"/>
      <c r="M21" s="264"/>
      <c r="N21" s="672"/>
      <c r="O21" s="490"/>
      <c r="P21" s="608"/>
      <c r="Q21" s="264"/>
      <c r="R21" s="264"/>
      <c r="S21" s="218"/>
    </row>
    <row r="22" spans="1:19" s="191" customFormat="1" ht="16.5" customHeight="1" hidden="1" thickBot="1">
      <c r="A22" s="228"/>
      <c r="B22" s="377"/>
      <c r="C22" s="643"/>
      <c r="D22" s="611"/>
      <c r="E22" s="267"/>
      <c r="F22" s="267"/>
      <c r="G22" s="267"/>
      <c r="H22" s="675"/>
      <c r="I22" s="490"/>
      <c r="J22" s="611"/>
      <c r="K22" s="267"/>
      <c r="L22" s="267"/>
      <c r="M22" s="267"/>
      <c r="N22" s="675"/>
      <c r="O22" s="490"/>
      <c r="P22" s="611"/>
      <c r="Q22" s="267"/>
      <c r="R22" s="267"/>
      <c r="S22" s="251"/>
    </row>
    <row r="23" spans="1:19" s="237" customFormat="1" ht="12" customHeight="1" hidden="1">
      <c r="A23" s="234"/>
      <c r="B23" s="234"/>
      <c r="C23" s="235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</row>
    <row r="24" spans="1:18" ht="12" customHeight="1" hidden="1" thickBot="1">
      <c r="A24" s="238"/>
      <c r="B24" s="239"/>
      <c r="C24" s="239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</row>
    <row r="25" spans="1:19" ht="12" customHeight="1" hidden="1" thickBot="1">
      <c r="A25" s="241"/>
      <c r="B25" s="242"/>
      <c r="C25" s="243"/>
      <c r="D25" s="258"/>
      <c r="E25" s="258"/>
      <c r="F25" s="258"/>
      <c r="G25" s="258"/>
      <c r="H25" s="258"/>
      <c r="I25" s="258"/>
      <c r="J25" s="267"/>
      <c r="K25" s="267"/>
      <c r="L25" s="258"/>
      <c r="M25" s="258"/>
      <c r="N25" s="258"/>
      <c r="O25" s="258"/>
      <c r="P25" s="233"/>
      <c r="Q25" s="233"/>
      <c r="R25" s="233"/>
      <c r="S25" s="233"/>
    </row>
    <row r="26" spans="1:19" ht="12" customHeight="1" hidden="1" thickBot="1">
      <c r="A26" s="208"/>
      <c r="B26" s="244"/>
      <c r="C26" s="614"/>
      <c r="D26" s="603"/>
      <c r="E26" s="260"/>
      <c r="F26" s="260"/>
      <c r="G26" s="260"/>
      <c r="H26" s="676"/>
      <c r="I26" s="599"/>
      <c r="J26" s="603"/>
      <c r="K26" s="260"/>
      <c r="L26" s="260"/>
      <c r="M26" s="260"/>
      <c r="N26" s="676"/>
      <c r="O26" s="599"/>
      <c r="P26" s="661"/>
      <c r="Q26" s="595"/>
      <c r="R26" s="196"/>
      <c r="S26" s="196"/>
    </row>
    <row r="27" spans="1:19" ht="12" customHeight="1" hidden="1">
      <c r="A27" s="245"/>
      <c r="B27" s="246"/>
      <c r="C27" s="615"/>
      <c r="D27" s="621"/>
      <c r="E27" s="269"/>
      <c r="F27" s="269"/>
      <c r="G27" s="269"/>
      <c r="H27" s="677"/>
      <c r="I27" s="600"/>
      <c r="J27" s="621"/>
      <c r="K27" s="269"/>
      <c r="L27" s="269"/>
      <c r="M27" s="269"/>
      <c r="N27" s="677"/>
      <c r="O27" s="600"/>
      <c r="P27" s="662"/>
      <c r="Q27" s="629"/>
      <c r="R27" s="202"/>
      <c r="S27" s="202"/>
    </row>
    <row r="28" spans="1:19" ht="12" customHeight="1" hidden="1">
      <c r="A28" s="247"/>
      <c r="B28" s="248"/>
      <c r="C28" s="616"/>
      <c r="D28" s="623"/>
      <c r="E28" s="270"/>
      <c r="F28" s="270"/>
      <c r="G28" s="270"/>
      <c r="H28" s="678"/>
      <c r="I28" s="650"/>
      <c r="J28" s="623"/>
      <c r="K28" s="270"/>
      <c r="L28" s="270"/>
      <c r="M28" s="270"/>
      <c r="N28" s="678"/>
      <c r="O28" s="650"/>
      <c r="P28" s="662"/>
      <c r="Q28" s="629"/>
      <c r="R28" s="202"/>
      <c r="S28" s="202"/>
    </row>
    <row r="29" spans="1:19" ht="12" customHeight="1" hidden="1">
      <c r="A29" s="247"/>
      <c r="B29" s="248"/>
      <c r="C29" s="616"/>
      <c r="D29" s="623"/>
      <c r="E29" s="270"/>
      <c r="F29" s="270"/>
      <c r="G29" s="270"/>
      <c r="H29" s="678"/>
      <c r="I29" s="650"/>
      <c r="J29" s="623"/>
      <c r="K29" s="270"/>
      <c r="L29" s="270"/>
      <c r="M29" s="270"/>
      <c r="N29" s="678"/>
      <c r="O29" s="650"/>
      <c r="P29" s="662"/>
      <c r="Q29" s="629"/>
      <c r="R29" s="202"/>
      <c r="S29" s="202"/>
    </row>
    <row r="30" spans="1:19" s="237" customFormat="1" ht="12" customHeight="1" hidden="1">
      <c r="A30" s="247"/>
      <c r="B30" s="248"/>
      <c r="C30" s="616"/>
      <c r="D30" s="623"/>
      <c r="E30" s="270"/>
      <c r="F30" s="270"/>
      <c r="G30" s="270"/>
      <c r="H30" s="678"/>
      <c r="I30" s="651"/>
      <c r="J30" s="623"/>
      <c r="K30" s="270"/>
      <c r="L30" s="270"/>
      <c r="M30" s="270"/>
      <c r="N30" s="678"/>
      <c r="O30" s="651"/>
      <c r="P30" s="662"/>
      <c r="Q30" s="629"/>
      <c r="R30" s="202"/>
      <c r="S30" s="202"/>
    </row>
    <row r="31" spans="1:19" ht="12" customHeight="1" hidden="1" thickBot="1">
      <c r="A31" s="247"/>
      <c r="B31" s="248"/>
      <c r="C31" s="616"/>
      <c r="D31" s="623"/>
      <c r="E31" s="270"/>
      <c r="F31" s="270"/>
      <c r="G31" s="270"/>
      <c r="H31" s="678"/>
      <c r="I31" s="652"/>
      <c r="J31" s="623"/>
      <c r="K31" s="270"/>
      <c r="L31" s="270"/>
      <c r="M31" s="270"/>
      <c r="N31" s="678"/>
      <c r="O31" s="652"/>
      <c r="P31" s="663"/>
      <c r="Q31" s="630"/>
      <c r="R31" s="249"/>
      <c r="S31" s="249"/>
    </row>
    <row r="32" spans="1:19" ht="12" customHeight="1" hidden="1" thickBot="1">
      <c r="A32" s="208"/>
      <c r="B32" s="244"/>
      <c r="C32" s="614"/>
      <c r="D32" s="603"/>
      <c r="E32" s="260"/>
      <c r="F32" s="260"/>
      <c r="G32" s="260"/>
      <c r="H32" s="676"/>
      <c r="I32" s="601"/>
      <c r="J32" s="603"/>
      <c r="K32" s="260"/>
      <c r="L32" s="260"/>
      <c r="M32" s="260"/>
      <c r="N32" s="676"/>
      <c r="O32" s="601"/>
      <c r="P32" s="661"/>
      <c r="Q32" s="595"/>
      <c r="R32" s="196"/>
      <c r="S32" s="196"/>
    </row>
    <row r="33" spans="1:19" ht="12" customHeight="1" hidden="1">
      <c r="A33" s="245"/>
      <c r="B33" s="246"/>
      <c r="C33" s="615"/>
      <c r="D33" s="621"/>
      <c r="E33" s="269"/>
      <c r="F33" s="269"/>
      <c r="G33" s="269"/>
      <c r="H33" s="677"/>
      <c r="I33" s="651"/>
      <c r="J33" s="621"/>
      <c r="K33" s="269"/>
      <c r="L33" s="269"/>
      <c r="M33" s="269"/>
      <c r="N33" s="677"/>
      <c r="O33" s="651"/>
      <c r="P33" s="662"/>
      <c r="Q33" s="629"/>
      <c r="R33" s="202"/>
      <c r="S33" s="202"/>
    </row>
    <row r="34" spans="1:19" ht="12" customHeight="1" hidden="1">
      <c r="A34" s="247"/>
      <c r="B34" s="248"/>
      <c r="C34" s="616"/>
      <c r="D34" s="623"/>
      <c r="E34" s="270"/>
      <c r="F34" s="270"/>
      <c r="G34" s="270"/>
      <c r="H34" s="678"/>
      <c r="I34" s="652"/>
      <c r="J34" s="623"/>
      <c r="K34" s="270"/>
      <c r="L34" s="270"/>
      <c r="M34" s="270"/>
      <c r="N34" s="678"/>
      <c r="O34" s="652"/>
      <c r="P34" s="663"/>
      <c r="Q34" s="630"/>
      <c r="R34" s="249"/>
      <c r="S34" s="249"/>
    </row>
    <row r="35" spans="1:19" ht="15" customHeight="1" hidden="1">
      <c r="A35" s="247"/>
      <c r="B35" s="248"/>
      <c r="C35" s="616"/>
      <c r="D35" s="623"/>
      <c r="E35" s="270"/>
      <c r="F35" s="270"/>
      <c r="G35" s="270"/>
      <c r="H35" s="678"/>
      <c r="I35" s="652"/>
      <c r="J35" s="623"/>
      <c r="K35" s="270"/>
      <c r="L35" s="270"/>
      <c r="M35" s="270"/>
      <c r="N35" s="678"/>
      <c r="O35" s="652"/>
      <c r="P35" s="663"/>
      <c r="Q35" s="630"/>
      <c r="R35" s="249"/>
      <c r="S35" s="249"/>
    </row>
    <row r="36" spans="1:19" ht="13.5" hidden="1" thickBot="1">
      <c r="A36" s="247"/>
      <c r="B36" s="248"/>
      <c r="C36" s="616"/>
      <c r="D36" s="623"/>
      <c r="E36" s="270"/>
      <c r="F36" s="270"/>
      <c r="G36" s="270"/>
      <c r="H36" s="678"/>
      <c r="I36" s="652"/>
      <c r="J36" s="623"/>
      <c r="K36" s="270"/>
      <c r="L36" s="270"/>
      <c r="M36" s="270"/>
      <c r="N36" s="678"/>
      <c r="O36" s="652"/>
      <c r="P36" s="663"/>
      <c r="Q36" s="630"/>
      <c r="R36" s="249"/>
      <c r="S36" s="249"/>
    </row>
    <row r="37" spans="1:19" ht="15" customHeight="1" hidden="1" thickBot="1">
      <c r="A37" s="208"/>
      <c r="B37" s="244"/>
      <c r="C37" s="617"/>
      <c r="D37" s="608"/>
      <c r="E37" s="264"/>
      <c r="F37" s="264"/>
      <c r="G37" s="264"/>
      <c r="H37" s="679"/>
      <c r="I37" s="599"/>
      <c r="J37" s="608"/>
      <c r="K37" s="264"/>
      <c r="L37" s="264"/>
      <c r="M37" s="264"/>
      <c r="N37" s="679"/>
      <c r="O37" s="599"/>
      <c r="P37" s="664"/>
      <c r="Q37" s="597"/>
      <c r="R37" s="218"/>
      <c r="S37" s="218"/>
    </row>
    <row r="38" spans="1:19" ht="14.25" customHeight="1" hidden="1" thickBot="1">
      <c r="A38" s="228"/>
      <c r="B38" s="376"/>
      <c r="C38" s="618"/>
      <c r="D38" s="608"/>
      <c r="E38" s="264"/>
      <c r="F38" s="264"/>
      <c r="G38" s="264"/>
      <c r="H38" s="679"/>
      <c r="I38" s="599"/>
      <c r="J38" s="608"/>
      <c r="K38" s="264"/>
      <c r="L38" s="264"/>
      <c r="M38" s="264"/>
      <c r="N38" s="679"/>
      <c r="O38" s="599"/>
      <c r="P38" s="664"/>
      <c r="Q38" s="597"/>
      <c r="R38" s="218"/>
      <c r="S38" s="218"/>
    </row>
    <row r="39" spans="1:19" ht="13.5" hidden="1" thickBot="1">
      <c r="A39" s="208"/>
      <c r="B39" s="250"/>
      <c r="C39" s="619"/>
      <c r="D39" s="611"/>
      <c r="E39" s="267"/>
      <c r="F39" s="267"/>
      <c r="G39" s="267"/>
      <c r="H39" s="680"/>
      <c r="I39" s="599"/>
      <c r="J39" s="611"/>
      <c r="K39" s="267"/>
      <c r="L39" s="267"/>
      <c r="M39" s="267"/>
      <c r="N39" s="680"/>
      <c r="O39" s="599"/>
      <c r="P39" s="665"/>
      <c r="Q39" s="233"/>
      <c r="R39" s="251"/>
      <c r="S39" s="251"/>
    </row>
    <row r="40" spans="1:19" ht="13.5" hidden="1" thickBot="1">
      <c r="A40" s="378"/>
      <c r="B40" s="379"/>
      <c r="C40" s="379"/>
      <c r="D40" s="656"/>
      <c r="E40" s="657"/>
      <c r="F40" s="657"/>
      <c r="G40" s="657"/>
      <c r="H40" s="681"/>
      <c r="I40" s="380"/>
      <c r="J40" s="656"/>
      <c r="K40" s="657"/>
      <c r="L40" s="657"/>
      <c r="M40" s="657"/>
      <c r="N40" s="681"/>
      <c r="O40" s="380"/>
      <c r="P40" s="666"/>
      <c r="Q40" s="380"/>
      <c r="R40" s="380"/>
      <c r="S40" s="380"/>
    </row>
    <row r="41" spans="1:19" ht="13.5" hidden="1" thickBot="1">
      <c r="A41" s="255"/>
      <c r="B41" s="256"/>
      <c r="C41" s="620"/>
      <c r="D41" s="636"/>
      <c r="E41" s="273"/>
      <c r="F41" s="273"/>
      <c r="G41" s="273"/>
      <c r="H41" s="682"/>
      <c r="I41" s="599"/>
      <c r="J41" s="636"/>
      <c r="K41" s="273"/>
      <c r="L41" s="273"/>
      <c r="M41" s="273"/>
      <c r="N41" s="682"/>
      <c r="O41" s="599"/>
      <c r="P41" s="667"/>
      <c r="Q41" s="272"/>
      <c r="R41" s="272"/>
      <c r="S41" s="272"/>
    </row>
    <row r="42" spans="1:19" ht="13.5" hidden="1" thickBot="1">
      <c r="A42" s="255"/>
      <c r="B42" s="256"/>
      <c r="C42" s="620"/>
      <c r="D42" s="636"/>
      <c r="E42" s="273"/>
      <c r="F42" s="273"/>
      <c r="G42" s="273"/>
      <c r="H42" s="682"/>
      <c r="I42" s="599"/>
      <c r="J42" s="636"/>
      <c r="K42" s="273"/>
      <c r="L42" s="273"/>
      <c r="M42" s="273"/>
      <c r="N42" s="682"/>
      <c r="O42" s="599"/>
      <c r="P42" s="667"/>
      <c r="Q42" s="272"/>
      <c r="R42" s="272"/>
      <c r="S42" s="272"/>
    </row>
    <row r="43" ht="12.75" hidden="1"/>
    <row r="44" spans="1:9" ht="12.75" hidden="1">
      <c r="A44" s="1525"/>
      <c r="B44" s="1525"/>
      <c r="C44" s="1525"/>
      <c r="D44" s="1525"/>
      <c r="E44" s="353"/>
      <c r="F44" s="353"/>
      <c r="G44" s="353"/>
      <c r="H44" s="353"/>
      <c r="I44" s="353"/>
    </row>
    <row r="45" spans="1:9" ht="12.75" hidden="1">
      <c r="A45" s="1525"/>
      <c r="B45" s="1525"/>
      <c r="C45" s="1525"/>
      <c r="E45" s="382"/>
      <c r="F45" s="382"/>
      <c r="G45" s="382"/>
      <c r="H45" s="382"/>
      <c r="I45" s="382"/>
    </row>
    <row r="46" spans="4:9" ht="12.75" hidden="1">
      <c r="D46" s="382"/>
      <c r="E46" s="382"/>
      <c r="F46" s="382"/>
      <c r="G46" s="382"/>
      <c r="H46" s="382"/>
      <c r="I46" s="382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zoomScale="70" zoomScaleNormal="70" workbookViewId="0" topLeftCell="A47">
      <selection activeCell="G12" sqref="G12"/>
    </sheetView>
  </sheetViews>
  <sheetFormatPr defaultColWidth="9.140625" defaultRowHeight="12.75"/>
  <cols>
    <col min="1" max="1" width="2.8515625" style="152" customWidth="1"/>
    <col min="2" max="2" width="3.8515625" style="159" customWidth="1"/>
    <col min="3" max="3" width="5.28125" style="159" customWidth="1"/>
    <col min="4" max="4" width="74.57421875" style="160" customWidth="1"/>
    <col min="5" max="5" width="17.28125" style="1" bestFit="1" customWidth="1"/>
    <col min="6" max="7" width="14.8515625" style="1" customWidth="1"/>
    <col min="8" max="8" width="15.140625" style="1" hidden="1" customWidth="1"/>
    <col min="9" max="9" width="11.421875" style="1" hidden="1" customWidth="1"/>
    <col min="10" max="10" width="10.57421875" style="1" hidden="1" customWidth="1"/>
    <col min="11" max="11" width="17.28125" style="99" bestFit="1" customWidth="1"/>
    <col min="12" max="13" width="14.8515625" style="99" customWidth="1"/>
    <col min="14" max="14" width="14.8515625" style="99" hidden="1" customWidth="1"/>
    <col min="15" max="15" width="11.421875" style="99" hidden="1" customWidth="1"/>
    <col min="16" max="16" width="10.57421875" style="99" hidden="1" customWidth="1"/>
    <col min="17" max="17" width="13.57421875" style="99" customWidth="1"/>
    <col min="18" max="18" width="14.00390625" style="99" customWidth="1"/>
    <col min="19" max="19" width="18.28125" style="99" customWidth="1"/>
    <col min="20" max="21" width="11.421875" style="99" hidden="1" customWidth="1"/>
    <col min="22" max="22" width="10.57421875" style="99" hidden="1" customWidth="1"/>
    <col min="23" max="23" width="12.7109375" style="99" bestFit="1" customWidth="1"/>
    <col min="24" max="24" width="9.7109375" style="1" customWidth="1"/>
    <col min="25" max="25" width="10.57421875" style="1" customWidth="1"/>
    <col min="26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315" t="s">
        <v>7</v>
      </c>
      <c r="B1" s="1315"/>
      <c r="C1" s="1315"/>
      <c r="D1" s="1315"/>
      <c r="E1" s="1315"/>
      <c r="F1" s="1315"/>
      <c r="G1" s="1315"/>
      <c r="H1" s="1315"/>
      <c r="I1" s="1315"/>
      <c r="J1" s="1315"/>
      <c r="K1" s="1315"/>
      <c r="L1" s="1315"/>
      <c r="M1" s="1315"/>
      <c r="N1" s="1315"/>
      <c r="O1" s="1315"/>
      <c r="P1" s="1315"/>
      <c r="Q1" s="1315"/>
      <c r="R1" s="1315"/>
      <c r="S1" s="1315"/>
      <c r="T1" s="1315"/>
      <c r="U1" s="1315"/>
      <c r="V1" s="1315"/>
      <c r="W1" s="1315"/>
    </row>
    <row r="2" spans="1:23" ht="14.25" customHeight="1" thickBot="1">
      <c r="A2" s="1317" t="s">
        <v>164</v>
      </c>
      <c r="B2" s="1317"/>
      <c r="C2" s="151"/>
      <c r="D2" s="161"/>
      <c r="W2" s="958" t="s">
        <v>400</v>
      </c>
    </row>
    <row r="3" spans="1:29" s="2" customFormat="1" ht="48.75" customHeight="1" thickBot="1">
      <c r="A3" s="1316" t="s">
        <v>3</v>
      </c>
      <c r="B3" s="1277"/>
      <c r="C3" s="1277"/>
      <c r="D3" s="1277"/>
      <c r="E3" s="564" t="s">
        <v>4</v>
      </c>
      <c r="F3" s="501"/>
      <c r="G3" s="501"/>
      <c r="H3" s="501"/>
      <c r="I3" s="501"/>
      <c r="J3" s="502"/>
      <c r="K3" s="564" t="s">
        <v>66</v>
      </c>
      <c r="L3" s="501"/>
      <c r="M3" s="501"/>
      <c r="N3" s="501"/>
      <c r="O3" s="501"/>
      <c r="P3" s="502"/>
      <c r="Q3" s="564" t="s">
        <v>67</v>
      </c>
      <c r="R3" s="501"/>
      <c r="S3" s="501"/>
      <c r="T3" s="501"/>
      <c r="U3" s="501"/>
      <c r="V3" s="502"/>
      <c r="W3" s="1316" t="s">
        <v>74</v>
      </c>
      <c r="X3" s="1277"/>
      <c r="Y3" s="1277"/>
      <c r="Z3" s="1277"/>
      <c r="AA3" s="1277"/>
      <c r="AB3" s="1277"/>
      <c r="AC3" s="1318"/>
    </row>
    <row r="4" spans="1:29" s="2" customFormat="1" ht="32.25" thickBot="1">
      <c r="A4" s="352"/>
      <c r="B4" s="350"/>
      <c r="C4" s="350"/>
      <c r="D4" s="350"/>
      <c r="E4" s="429" t="s">
        <v>72</v>
      </c>
      <c r="F4" s="430" t="s">
        <v>194</v>
      </c>
      <c r="G4" s="430" t="s">
        <v>198</v>
      </c>
      <c r="H4" s="430" t="s">
        <v>201</v>
      </c>
      <c r="I4" s="430" t="s">
        <v>219</v>
      </c>
      <c r="J4" s="431" t="s">
        <v>252</v>
      </c>
      <c r="K4" s="429" t="s">
        <v>72</v>
      </c>
      <c r="L4" s="430" t="s">
        <v>194</v>
      </c>
      <c r="M4" s="430" t="s">
        <v>198</v>
      </c>
      <c r="N4" s="430" t="s">
        <v>201</v>
      </c>
      <c r="O4" s="430" t="s">
        <v>219</v>
      </c>
      <c r="P4" s="431" t="s">
        <v>252</v>
      </c>
      <c r="Q4" s="429" t="s">
        <v>72</v>
      </c>
      <c r="R4" s="430" t="s">
        <v>194</v>
      </c>
      <c r="S4" s="430" t="s">
        <v>198</v>
      </c>
      <c r="T4" s="430" t="s">
        <v>201</v>
      </c>
      <c r="U4" s="430" t="s">
        <v>219</v>
      </c>
      <c r="V4" s="431" t="s">
        <v>252</v>
      </c>
      <c r="W4" s="429" t="s">
        <v>72</v>
      </c>
      <c r="X4" s="430" t="s">
        <v>194</v>
      </c>
      <c r="Y4" s="430" t="s">
        <v>198</v>
      </c>
      <c r="Z4" s="430" t="s">
        <v>201</v>
      </c>
      <c r="AA4" s="430" t="s">
        <v>219</v>
      </c>
      <c r="AB4" s="431" t="s">
        <v>252</v>
      </c>
      <c r="AC4" s="431" t="s">
        <v>252</v>
      </c>
    </row>
    <row r="5" spans="1:29" s="98" customFormat="1" ht="33" customHeight="1" thickBot="1">
      <c r="A5" s="144" t="s">
        <v>25</v>
      </c>
      <c r="B5" s="1295" t="s">
        <v>86</v>
      </c>
      <c r="C5" s="1295"/>
      <c r="D5" s="1295"/>
      <c r="E5" s="432">
        <f aca="true" t="shared" si="0" ref="E5:P5">SUM(E6:E10)</f>
        <v>23706077</v>
      </c>
      <c r="F5" s="340">
        <f t="shared" si="0"/>
        <v>23744732</v>
      </c>
      <c r="G5" s="340">
        <f t="shared" si="0"/>
        <v>23854037</v>
      </c>
      <c r="H5" s="340">
        <f>SUM(H6:H10)</f>
        <v>0</v>
      </c>
      <c r="I5" s="340">
        <f t="shared" si="0"/>
        <v>0</v>
      </c>
      <c r="J5" s="340">
        <f t="shared" si="0"/>
        <v>0</v>
      </c>
      <c r="K5" s="432">
        <f t="shared" si="0"/>
        <v>16025765</v>
      </c>
      <c r="L5" s="340">
        <f t="shared" si="0"/>
        <v>16064420</v>
      </c>
      <c r="M5" s="340">
        <f>SUM(M6:M10)</f>
        <v>16123725</v>
      </c>
      <c r="N5" s="340">
        <f>SUM(N6:N10)</f>
        <v>0</v>
      </c>
      <c r="O5" s="340">
        <f>SUM(O6:O10)</f>
        <v>0</v>
      </c>
      <c r="P5" s="340">
        <f>SUM(P6:P10)</f>
        <v>-901000</v>
      </c>
      <c r="Q5" s="432">
        <f aca="true" t="shared" si="1" ref="Q5:Z5">SUM(Q6:Q10)</f>
        <v>7680312</v>
      </c>
      <c r="R5" s="432">
        <f>SUM(R6:R10)</f>
        <v>7680312</v>
      </c>
      <c r="S5" s="432">
        <f>SUM(S6:S10)</f>
        <v>7730312</v>
      </c>
      <c r="T5" s="340">
        <f t="shared" si="1"/>
        <v>0</v>
      </c>
      <c r="U5" s="340">
        <f>SUM(U6:U10)</f>
        <v>0</v>
      </c>
      <c r="V5" s="340">
        <f>SUM(V6:V10)</f>
        <v>901000</v>
      </c>
      <c r="W5" s="432">
        <f t="shared" si="1"/>
        <v>0</v>
      </c>
      <c r="X5" s="340">
        <f t="shared" si="1"/>
        <v>0</v>
      </c>
      <c r="Y5" s="340">
        <f t="shared" si="1"/>
        <v>0</v>
      </c>
      <c r="Z5" s="340">
        <f t="shared" si="1"/>
        <v>0</v>
      </c>
      <c r="AA5" s="340">
        <f>SUM(AA6:AA10)</f>
        <v>0</v>
      </c>
      <c r="AB5" s="340">
        <f>SUM(AB6:AB10)</f>
        <v>0</v>
      </c>
      <c r="AC5" s="340">
        <f>SUM(AC6:AC10)</f>
        <v>0</v>
      </c>
    </row>
    <row r="6" spans="1:29" s="5" customFormat="1" ht="33" customHeight="1">
      <c r="A6" s="143"/>
      <c r="B6" s="148" t="s">
        <v>34</v>
      </c>
      <c r="C6" s="148"/>
      <c r="D6" s="422" t="s">
        <v>0</v>
      </c>
      <c r="E6" s="433">
        <f>'4.sz.m.ÖNK kiadás'!E7+'üres lap2'!D31+'üres lap3'!D30+'üres lap'!D27</f>
        <v>7795230</v>
      </c>
      <c r="F6" s="342">
        <f>'4.sz.m.ÖNK kiadás'!F7+'üres lap2'!E31+'üres lap3'!E30+'üres lap'!E27</f>
        <v>7795230</v>
      </c>
      <c r="G6" s="342">
        <f>'4.sz.m.ÖNK kiadás'!G7+'üres lap2'!F31+'üres lap3'!F30+'üres lap'!F27</f>
        <v>7795230</v>
      </c>
      <c r="H6" s="342">
        <f>'4.sz.m.ÖNK kiadás'!H7+'üres lap2'!G31+'üres lap3'!G30+'üres lap'!G27</f>
        <v>0</v>
      </c>
      <c r="I6" s="342">
        <f>'4.sz.m.ÖNK kiadás'!I7+'üres lap2'!H31+'üres lap3'!H30+'üres lap'!H27</f>
        <v>0</v>
      </c>
      <c r="J6" s="342">
        <f>'4.sz.m.ÖNK kiadás'!J7+'üres lap2'!I31+'üres lap3'!I30+'üres lap'!I27</f>
        <v>0</v>
      </c>
      <c r="K6" s="433">
        <f aca="true" t="shared" si="2" ref="K6:N13">E6-Q6</f>
        <v>6995230</v>
      </c>
      <c r="L6" s="342">
        <f t="shared" si="2"/>
        <v>6995230</v>
      </c>
      <c r="M6" s="342">
        <f aca="true" t="shared" si="3" ref="M6:M13">G6-S6</f>
        <v>6995230</v>
      </c>
      <c r="N6" s="342">
        <f aca="true" t="shared" si="4" ref="N6:N13">H6-T6</f>
        <v>0</v>
      </c>
      <c r="O6" s="342">
        <f aca="true" t="shared" si="5" ref="O6:O13">I6-U6</f>
        <v>0</v>
      </c>
      <c r="P6" s="342">
        <f aca="true" t="shared" si="6" ref="P6:P13">J6-V6</f>
        <v>0</v>
      </c>
      <c r="Q6" s="433">
        <f>'4.sz.m.ÖNK kiadás'!Q7</f>
        <v>800000</v>
      </c>
      <c r="R6" s="433">
        <f>'4.sz.m.ÖNK kiadás'!R7</f>
        <v>800000</v>
      </c>
      <c r="S6" s="433">
        <f>'4.sz.m.ÖNK kiadás'!S7</f>
        <v>800000</v>
      </c>
      <c r="T6" s="342">
        <f>'4.sz.m.ÖNK kiadás'!T7</f>
        <v>0</v>
      </c>
      <c r="U6" s="342">
        <f>'4.sz.m.ÖNK kiadás'!U7</f>
        <v>0</v>
      </c>
      <c r="V6" s="342">
        <f>'4.sz.m.ÖNK kiadás'!V7</f>
        <v>0</v>
      </c>
      <c r="W6" s="433">
        <f>'üres lap2'!P31</f>
        <v>0</v>
      </c>
      <c r="X6" s="342">
        <f>'üres lap2'!Q31</f>
        <v>0</v>
      </c>
      <c r="Y6" s="342">
        <f>'üres lap2'!R31</f>
        <v>0</v>
      </c>
      <c r="Z6" s="342">
        <f>'üres lap2'!S31</f>
        <v>0</v>
      </c>
      <c r="AA6" s="342">
        <f>'üres lap2'!T31</f>
        <v>0</v>
      </c>
      <c r="AB6" s="342">
        <f>'üres lap2'!U31</f>
        <v>0</v>
      </c>
      <c r="AC6" s="342">
        <f>'üres lap2'!V31</f>
        <v>0</v>
      </c>
    </row>
    <row r="7" spans="1:29" s="5" customFormat="1" ht="33" customHeight="1">
      <c r="A7" s="126"/>
      <c r="B7" s="135" t="s">
        <v>35</v>
      </c>
      <c r="C7" s="135"/>
      <c r="D7" s="423" t="s">
        <v>87</v>
      </c>
      <c r="E7" s="433">
        <f>'4.sz.m.ÖNK kiadás'!E8+'üres lap2'!D32+'üres lap3'!D31+'üres lap'!D28</f>
        <v>1469555</v>
      </c>
      <c r="F7" s="342">
        <f>'4.sz.m.ÖNK kiadás'!F8+'üres lap2'!E32+'üres lap3'!E31+'üres lap'!E28</f>
        <v>1469555</v>
      </c>
      <c r="G7" s="342">
        <f>'4.sz.m.ÖNK kiadás'!G8+'üres lap2'!F32+'üres lap3'!F31+'üres lap'!F28</f>
        <v>1469555</v>
      </c>
      <c r="H7" s="342">
        <f>'4.sz.m.ÖNK kiadás'!H8+'üres lap2'!G32+'üres lap3'!G31+'üres lap'!G28</f>
        <v>0</v>
      </c>
      <c r="I7" s="342">
        <f>'4.sz.m.ÖNK kiadás'!I8+'üres lap2'!H32+'üres lap3'!H31+'üres lap'!H28</f>
        <v>0</v>
      </c>
      <c r="J7" s="342">
        <f>'4.sz.m.ÖNK kiadás'!J8+'üres lap2'!I32+'üres lap3'!I31+'üres lap'!I28</f>
        <v>0</v>
      </c>
      <c r="K7" s="433">
        <f t="shared" si="2"/>
        <v>1309555</v>
      </c>
      <c r="L7" s="342">
        <f t="shared" si="2"/>
        <v>1309555</v>
      </c>
      <c r="M7" s="342">
        <f t="shared" si="3"/>
        <v>1309555</v>
      </c>
      <c r="N7" s="342">
        <f t="shared" si="4"/>
        <v>0</v>
      </c>
      <c r="O7" s="342">
        <f t="shared" si="5"/>
        <v>0</v>
      </c>
      <c r="P7" s="342">
        <f t="shared" si="6"/>
        <v>0</v>
      </c>
      <c r="Q7" s="433">
        <f>'4.sz.m.ÖNK kiadás'!Q8</f>
        <v>160000</v>
      </c>
      <c r="R7" s="433">
        <f>'4.sz.m.ÖNK kiadás'!R8</f>
        <v>160000</v>
      </c>
      <c r="S7" s="433">
        <f>'4.sz.m.ÖNK kiadás'!S8</f>
        <v>160000</v>
      </c>
      <c r="T7" s="342">
        <f>'4.sz.m.ÖNK kiadás'!T8</f>
        <v>0</v>
      </c>
      <c r="U7" s="342">
        <f>'4.sz.m.ÖNK kiadás'!U8</f>
        <v>0</v>
      </c>
      <c r="V7" s="342">
        <f>'4.sz.m.ÖNK kiadás'!V8</f>
        <v>0</v>
      </c>
      <c r="W7" s="433">
        <f>'üres lap2'!P32</f>
        <v>0</v>
      </c>
      <c r="X7" s="342">
        <f>'üres lap2'!Q32</f>
        <v>0</v>
      </c>
      <c r="Y7" s="342">
        <f>'üres lap2'!R32</f>
        <v>0</v>
      </c>
      <c r="Z7" s="342">
        <f>'üres lap2'!S32</f>
        <v>0</v>
      </c>
      <c r="AA7" s="342">
        <f>'üres lap2'!T32</f>
        <v>0</v>
      </c>
      <c r="AB7" s="342">
        <f>'üres lap2'!U32</f>
        <v>0</v>
      </c>
      <c r="AC7" s="342">
        <f>'üres lap2'!V32</f>
        <v>0</v>
      </c>
    </row>
    <row r="8" spans="1:29" s="5" customFormat="1" ht="33" customHeight="1">
      <c r="A8" s="126"/>
      <c r="B8" s="135" t="s">
        <v>36</v>
      </c>
      <c r="C8" s="135"/>
      <c r="D8" s="423" t="s">
        <v>88</v>
      </c>
      <c r="E8" s="433">
        <f>'4.sz.m.ÖNK kiadás'!E9+'üres lap2'!D33+'üres lap3'!D32+'üres lap'!D29</f>
        <v>12424120</v>
      </c>
      <c r="F8" s="342">
        <f>'4.sz.m.ÖNK kiadás'!F9+'üres lap2'!E33+'üres lap3'!E32+'üres lap'!E29</f>
        <v>12462775</v>
      </c>
      <c r="G8" s="342">
        <f>'4.sz.m.ÖNK kiadás'!G9+'üres lap2'!F33+'üres lap3'!F32+'üres lap'!F29</f>
        <v>12108620</v>
      </c>
      <c r="H8" s="342">
        <f>'4.sz.m.ÖNK kiadás'!H9+'üres lap2'!G33+'üres lap3'!G32+'üres lap'!G29</f>
        <v>0</v>
      </c>
      <c r="I8" s="342">
        <f>'4.sz.m.ÖNK kiadás'!I9+'üres lap2'!H33+'üres lap3'!H32+'üres lap'!H29</f>
        <v>0</v>
      </c>
      <c r="J8" s="342">
        <f>'4.sz.m.ÖNK kiadás'!J9+'üres lap2'!I33+'üres lap3'!I32+'üres lap'!I29</f>
        <v>0</v>
      </c>
      <c r="K8" s="433">
        <f t="shared" si="2"/>
        <v>6504120</v>
      </c>
      <c r="L8" s="342">
        <f t="shared" si="2"/>
        <v>6542775</v>
      </c>
      <c r="M8" s="342">
        <f t="shared" si="3"/>
        <v>6188620</v>
      </c>
      <c r="N8" s="342">
        <f t="shared" si="4"/>
        <v>0</v>
      </c>
      <c r="O8" s="342">
        <f t="shared" si="5"/>
        <v>0</v>
      </c>
      <c r="P8" s="342">
        <f t="shared" si="6"/>
        <v>0</v>
      </c>
      <c r="Q8" s="433">
        <f>'4.sz.m.ÖNK kiadás'!Q9</f>
        <v>5920000</v>
      </c>
      <c r="R8" s="433">
        <f>'4.sz.m.ÖNK kiadás'!R9</f>
        <v>5920000</v>
      </c>
      <c r="S8" s="433">
        <f>'4.sz.m.ÖNK kiadás'!S9</f>
        <v>5920000</v>
      </c>
      <c r="T8" s="342">
        <f>'4.sz.m.ÖNK kiadás'!T9</f>
        <v>0</v>
      </c>
      <c r="U8" s="342">
        <f>'4.sz.m.ÖNK kiadás'!U9</f>
        <v>0</v>
      </c>
      <c r="V8" s="342">
        <f>'4.sz.m.ÖNK kiadás'!V9</f>
        <v>0</v>
      </c>
      <c r="W8" s="433">
        <f>'üres lap2'!P33</f>
        <v>0</v>
      </c>
      <c r="X8" s="342">
        <f>'üres lap2'!Q33</f>
        <v>0</v>
      </c>
      <c r="Y8" s="342">
        <f>'üres lap2'!R33</f>
        <v>0</v>
      </c>
      <c r="Z8" s="342">
        <f>'üres lap2'!S33</f>
        <v>0</v>
      </c>
      <c r="AA8" s="342">
        <f>'üres lap2'!T33</f>
        <v>0</v>
      </c>
      <c r="AB8" s="342">
        <f>'üres lap2'!U33</f>
        <v>0</v>
      </c>
      <c r="AC8" s="342">
        <f>'üres lap2'!V33</f>
        <v>0</v>
      </c>
    </row>
    <row r="9" spans="1:29" s="5" customFormat="1" ht="33" customHeight="1">
      <c r="A9" s="126"/>
      <c r="B9" s="135" t="s">
        <v>49</v>
      </c>
      <c r="C9" s="135"/>
      <c r="D9" s="423" t="s">
        <v>89</v>
      </c>
      <c r="E9" s="433">
        <f>'4.sz.m.ÖNK kiadás'!E10+'üres lap2'!D34+'üres lap3'!D33+'üres lap'!D30</f>
        <v>901000</v>
      </c>
      <c r="F9" s="342">
        <f>'4.sz.m.ÖNK kiadás'!F10+'üres lap2'!E34+'üres lap3'!E33+'üres lap'!E30</f>
        <v>901000</v>
      </c>
      <c r="G9" s="342">
        <f>'4.sz.m.ÖNK kiadás'!G10+'üres lap2'!F34+'üres lap3'!F33+'üres lap'!F30</f>
        <v>1314460</v>
      </c>
      <c r="H9" s="342">
        <f>'4.sz.m.ÖNK kiadás'!H10+'üres lap2'!G34+'üres lap3'!G33+'üres lap'!G30</f>
        <v>0</v>
      </c>
      <c r="I9" s="342">
        <f>'4.sz.m.ÖNK kiadás'!I10+'üres lap2'!H34+'üres lap3'!H33+'üres lap'!H30</f>
        <v>0</v>
      </c>
      <c r="J9" s="342">
        <f>'4.sz.m.ÖNK kiadás'!J10+'üres lap2'!I34+'üres lap3'!I33+'üres lap'!I30</f>
        <v>0</v>
      </c>
      <c r="K9" s="433">
        <f t="shared" si="2"/>
        <v>901000</v>
      </c>
      <c r="L9" s="342">
        <f t="shared" si="2"/>
        <v>901000</v>
      </c>
      <c r="M9" s="342">
        <f t="shared" si="3"/>
        <v>1314460</v>
      </c>
      <c r="N9" s="342">
        <f t="shared" si="4"/>
        <v>0</v>
      </c>
      <c r="O9" s="342">
        <f t="shared" si="5"/>
        <v>0</v>
      </c>
      <c r="P9" s="342">
        <f t="shared" si="6"/>
        <v>-901000</v>
      </c>
      <c r="Q9" s="433">
        <f>'4.sz.m.ÖNK kiadás'!Q10</f>
        <v>0</v>
      </c>
      <c r="R9" s="433">
        <f>'4.sz.m.ÖNK kiadás'!R10</f>
        <v>0</v>
      </c>
      <c r="S9" s="433">
        <f>'4.sz.m.ÖNK kiadás'!S10</f>
        <v>0</v>
      </c>
      <c r="T9" s="342">
        <f>'4.sz.m.ÖNK kiadás'!T10</f>
        <v>0</v>
      </c>
      <c r="U9" s="342">
        <f>'4.sz.m.ÖNK kiadás'!U10</f>
        <v>0</v>
      </c>
      <c r="V9" s="342">
        <f>'4.sz.m.ÖNK kiadás'!V10</f>
        <v>901000</v>
      </c>
      <c r="W9" s="433"/>
      <c r="X9" s="342"/>
      <c r="Y9" s="342"/>
      <c r="Z9" s="342"/>
      <c r="AA9" s="342"/>
      <c r="AB9" s="342"/>
      <c r="AC9" s="342"/>
    </row>
    <row r="10" spans="1:29" s="5" customFormat="1" ht="33" customHeight="1">
      <c r="A10" s="126"/>
      <c r="B10" s="135" t="s">
        <v>50</v>
      </c>
      <c r="C10" s="135"/>
      <c r="D10" s="424" t="s">
        <v>91</v>
      </c>
      <c r="E10" s="433">
        <f aca="true" t="shared" si="7" ref="E10:J10">SUM(E11:E15)</f>
        <v>1116172</v>
      </c>
      <c r="F10" s="342">
        <f t="shared" si="7"/>
        <v>1116172</v>
      </c>
      <c r="G10" s="342">
        <f t="shared" si="7"/>
        <v>1166172</v>
      </c>
      <c r="H10" s="342">
        <f>SUM(H11:H15)</f>
        <v>0</v>
      </c>
      <c r="I10" s="342">
        <f t="shared" si="7"/>
        <v>0</v>
      </c>
      <c r="J10" s="342">
        <f t="shared" si="7"/>
        <v>0</v>
      </c>
      <c r="K10" s="433">
        <f t="shared" si="2"/>
        <v>315860</v>
      </c>
      <c r="L10" s="342">
        <f t="shared" si="2"/>
        <v>315860</v>
      </c>
      <c r="M10" s="342">
        <f t="shared" si="3"/>
        <v>315860</v>
      </c>
      <c r="N10" s="342">
        <f t="shared" si="4"/>
        <v>0</v>
      </c>
      <c r="O10" s="342">
        <f t="shared" si="5"/>
        <v>0</v>
      </c>
      <c r="P10" s="342">
        <f t="shared" si="6"/>
        <v>0</v>
      </c>
      <c r="Q10" s="433">
        <f>'4.sz.m.ÖNK kiadás'!Q11</f>
        <v>800312</v>
      </c>
      <c r="R10" s="433">
        <f>'4.sz.m.ÖNK kiadás'!R11</f>
        <v>800312</v>
      </c>
      <c r="S10" s="433">
        <f>'4.sz.m.ÖNK kiadás'!S11</f>
        <v>850312</v>
      </c>
      <c r="T10" s="342"/>
      <c r="U10" s="342">
        <f>'4.sz.m.ÖNK kiadás'!U11</f>
        <v>0</v>
      </c>
      <c r="V10" s="342">
        <f>'4.sz.m.ÖNK kiadás'!V11</f>
        <v>0</v>
      </c>
      <c r="W10" s="433"/>
      <c r="X10" s="342"/>
      <c r="Y10" s="342"/>
      <c r="Z10" s="342"/>
      <c r="AA10" s="342"/>
      <c r="AB10" s="342"/>
      <c r="AC10" s="342"/>
    </row>
    <row r="11" spans="1:29" s="5" customFormat="1" ht="33" customHeight="1">
      <c r="A11" s="126"/>
      <c r="B11" s="158"/>
      <c r="C11" s="135" t="s">
        <v>90</v>
      </c>
      <c r="D11" s="425" t="s">
        <v>295</v>
      </c>
      <c r="E11" s="433">
        <f>'4.sz.m.ÖNK kiadás'!E12</f>
        <v>0</v>
      </c>
      <c r="F11" s="342"/>
      <c r="G11" s="342">
        <f>'4.sz.m.ÖNK kiadás'!G12</f>
        <v>0</v>
      </c>
      <c r="H11" s="342">
        <f>'4.sz.m.ÖNK kiadás'!H12</f>
        <v>0</v>
      </c>
      <c r="I11" s="342">
        <f>'4.sz.m.ÖNK kiadás'!I12</f>
        <v>0</v>
      </c>
      <c r="J11" s="342">
        <f>'4.sz.m.ÖNK kiadás'!J12</f>
        <v>0</v>
      </c>
      <c r="K11" s="433">
        <f t="shared" si="2"/>
        <v>0</v>
      </c>
      <c r="L11" s="342">
        <f t="shared" si="2"/>
        <v>0</v>
      </c>
      <c r="M11" s="342">
        <f t="shared" si="3"/>
        <v>0</v>
      </c>
      <c r="N11" s="342">
        <f t="shared" si="4"/>
        <v>0</v>
      </c>
      <c r="O11" s="342">
        <f t="shared" si="5"/>
        <v>0</v>
      </c>
      <c r="P11" s="342">
        <f t="shared" si="6"/>
        <v>0</v>
      </c>
      <c r="Q11" s="433">
        <f>'4.sz.m.ÖNK kiadás'!Q12</f>
        <v>0</v>
      </c>
      <c r="R11" s="433">
        <f>'4.sz.m.ÖNK kiadás'!R12</f>
        <v>0</v>
      </c>
      <c r="S11" s="433">
        <f>'4.sz.m.ÖNK kiadás'!S12</f>
        <v>0</v>
      </c>
      <c r="T11" s="342">
        <f>'4.sz.m.ÖNK kiadás'!T12</f>
        <v>0</v>
      </c>
      <c r="U11" s="342">
        <f>'4.sz.m.ÖNK kiadás'!U12</f>
        <v>0</v>
      </c>
      <c r="V11" s="342">
        <f>'4.sz.m.ÖNK kiadás'!V12</f>
        <v>0</v>
      </c>
      <c r="W11" s="433"/>
      <c r="X11" s="342"/>
      <c r="Y11" s="342"/>
      <c r="Z11" s="342"/>
      <c r="AA11" s="342"/>
      <c r="AB11" s="342"/>
      <c r="AC11" s="342"/>
    </row>
    <row r="12" spans="1:29" s="5" customFormat="1" ht="57.75" customHeight="1">
      <c r="A12" s="126"/>
      <c r="B12" s="135"/>
      <c r="C12" s="135" t="s">
        <v>92</v>
      </c>
      <c r="D12" s="423" t="s">
        <v>296</v>
      </c>
      <c r="E12" s="433">
        <f>'4.sz.m.ÖNK kiadás'!E13</f>
        <v>252000</v>
      </c>
      <c r="F12" s="342">
        <f>'4.sz.m.ÖNK kiadás'!F13</f>
        <v>252000</v>
      </c>
      <c r="G12" s="342">
        <f>'4.sz.m.ÖNK kiadás'!G13</f>
        <v>302000</v>
      </c>
      <c r="H12" s="342">
        <f>'4.sz.m.ÖNK kiadás'!H13</f>
        <v>0</v>
      </c>
      <c r="I12" s="342">
        <f>'4.sz.m.ÖNK kiadás'!I13</f>
        <v>0</v>
      </c>
      <c r="J12" s="342">
        <f>'4.sz.m.ÖNK kiadás'!J13</f>
        <v>0</v>
      </c>
      <c r="K12" s="433">
        <f t="shared" si="2"/>
        <v>0</v>
      </c>
      <c r="L12" s="342">
        <f t="shared" si="2"/>
        <v>0</v>
      </c>
      <c r="M12" s="342">
        <f t="shared" si="3"/>
        <v>0</v>
      </c>
      <c r="N12" s="342">
        <f t="shared" si="4"/>
        <v>0</v>
      </c>
      <c r="O12" s="342">
        <f t="shared" si="5"/>
        <v>0</v>
      </c>
      <c r="P12" s="342">
        <f t="shared" si="6"/>
        <v>0</v>
      </c>
      <c r="Q12" s="433">
        <f>'4.sz.m.ÖNK kiadás'!Q13</f>
        <v>252000</v>
      </c>
      <c r="R12" s="433">
        <f>'4.sz.m.ÖNK kiadás'!R13</f>
        <v>252000</v>
      </c>
      <c r="S12" s="433">
        <f>'4.sz.m.ÖNK kiadás'!S13</f>
        <v>302000</v>
      </c>
      <c r="T12" s="342">
        <f>'4.sz.m.ÖNK kiadás'!T13</f>
        <v>0</v>
      </c>
      <c r="U12" s="342">
        <f>'4.sz.m.ÖNK kiadás'!U13</f>
        <v>0</v>
      </c>
      <c r="V12" s="342">
        <f>'4.sz.m.ÖNK kiadás'!V13</f>
        <v>0</v>
      </c>
      <c r="W12" s="433"/>
      <c r="X12" s="342"/>
      <c r="Y12" s="342"/>
      <c r="Z12" s="342"/>
      <c r="AA12" s="342"/>
      <c r="AB12" s="342"/>
      <c r="AC12" s="342"/>
    </row>
    <row r="13" spans="1:29" s="5" customFormat="1" ht="54.75" customHeight="1" thickBot="1">
      <c r="A13" s="154"/>
      <c r="B13" s="155"/>
      <c r="C13" s="135" t="s">
        <v>93</v>
      </c>
      <c r="D13" s="423" t="s">
        <v>297</v>
      </c>
      <c r="E13" s="433">
        <f>'4.sz.m.ÖNK kiadás'!E14</f>
        <v>864172</v>
      </c>
      <c r="F13" s="342">
        <f>'4.sz.m.ÖNK kiadás'!F14</f>
        <v>864172</v>
      </c>
      <c r="G13" s="342">
        <f>'4.sz.m.ÖNK kiadás'!G14</f>
        <v>864172</v>
      </c>
      <c r="H13" s="342">
        <f>'4.sz.m.ÖNK kiadás'!H14</f>
        <v>0</v>
      </c>
      <c r="I13" s="342">
        <f>'4.sz.m.ÖNK kiadás'!I14</f>
        <v>0</v>
      </c>
      <c r="J13" s="342">
        <f>'4.sz.m.ÖNK kiadás'!J14</f>
        <v>0</v>
      </c>
      <c r="K13" s="433">
        <f t="shared" si="2"/>
        <v>315860</v>
      </c>
      <c r="L13" s="342">
        <f t="shared" si="2"/>
        <v>315860</v>
      </c>
      <c r="M13" s="342">
        <f t="shared" si="3"/>
        <v>315860</v>
      </c>
      <c r="N13" s="342">
        <f t="shared" si="4"/>
        <v>0</v>
      </c>
      <c r="O13" s="342">
        <f t="shared" si="5"/>
        <v>0</v>
      </c>
      <c r="P13" s="342">
        <f t="shared" si="6"/>
        <v>0</v>
      </c>
      <c r="Q13" s="433">
        <f>'4.sz.m.ÖNK kiadás'!Q14</f>
        <v>548312</v>
      </c>
      <c r="R13" s="433">
        <f>'4.sz.m.ÖNK kiadás'!R14</f>
        <v>548312</v>
      </c>
      <c r="S13" s="433">
        <f>'4.sz.m.ÖNK kiadás'!S14</f>
        <v>548312</v>
      </c>
      <c r="T13" s="342"/>
      <c r="U13" s="342">
        <f>'4.sz.m.ÖNK kiadás'!U14</f>
        <v>0</v>
      </c>
      <c r="V13" s="342">
        <f>'4.sz.m.ÖNK kiadás'!V14</f>
        <v>0</v>
      </c>
      <c r="W13" s="433"/>
      <c r="X13" s="342"/>
      <c r="Y13" s="342"/>
      <c r="Z13" s="342"/>
      <c r="AA13" s="342"/>
      <c r="AB13" s="342"/>
      <c r="AC13" s="342"/>
    </row>
    <row r="14" spans="1:29" s="5" customFormat="1" ht="33" customHeight="1" hidden="1">
      <c r="A14" s="126"/>
      <c r="B14" s="135"/>
      <c r="C14" s="135" t="s">
        <v>96</v>
      </c>
      <c r="D14" s="423" t="s">
        <v>98</v>
      </c>
      <c r="E14" s="433"/>
      <c r="F14" s="342"/>
      <c r="G14" s="342"/>
      <c r="H14" s="342"/>
      <c r="I14" s="342"/>
      <c r="J14" s="342"/>
      <c r="K14" s="433"/>
      <c r="L14" s="342"/>
      <c r="M14" s="342"/>
      <c r="N14" s="342"/>
      <c r="O14" s="342"/>
      <c r="P14" s="342"/>
      <c r="Q14" s="433">
        <f>'4.sz.m.ÖNK kiadás'!Q15</f>
        <v>0</v>
      </c>
      <c r="R14" s="433">
        <f>'4.sz.m.ÖNK kiadás'!R15</f>
        <v>0</v>
      </c>
      <c r="S14" s="433">
        <f>'4.sz.m.ÖNK kiadás'!S15</f>
        <v>0</v>
      </c>
      <c r="T14" s="342">
        <f>'4.sz.m.ÖNK kiadás'!T15</f>
        <v>0</v>
      </c>
      <c r="U14" s="342">
        <f>'4.sz.m.ÖNK kiadás'!U15</f>
        <v>0</v>
      </c>
      <c r="V14" s="342">
        <f>'4.sz.m.ÖNK kiadás'!V15</f>
        <v>0</v>
      </c>
      <c r="W14" s="433"/>
      <c r="X14" s="342"/>
      <c r="Y14" s="342"/>
      <c r="Z14" s="342"/>
      <c r="AA14" s="342"/>
      <c r="AB14" s="342"/>
      <c r="AC14" s="342"/>
    </row>
    <row r="15" spans="1:29" s="5" customFormat="1" ht="33" customHeight="1" hidden="1" thickBot="1">
      <c r="A15" s="162"/>
      <c r="B15" s="149"/>
      <c r="C15" s="149" t="s">
        <v>97</v>
      </c>
      <c r="D15" s="426" t="s">
        <v>99</v>
      </c>
      <c r="E15" s="433"/>
      <c r="F15" s="342"/>
      <c r="G15" s="342"/>
      <c r="H15" s="342"/>
      <c r="I15" s="342"/>
      <c r="J15" s="342"/>
      <c r="K15" s="433"/>
      <c r="L15" s="342"/>
      <c r="M15" s="342"/>
      <c r="N15" s="342"/>
      <c r="O15" s="342"/>
      <c r="P15" s="342"/>
      <c r="Q15" s="433">
        <f>'4.sz.m.ÖNK kiadás'!Q16</f>
        <v>0</v>
      </c>
      <c r="R15" s="433">
        <f>'4.sz.m.ÖNK kiadás'!R16</f>
        <v>0</v>
      </c>
      <c r="S15" s="433">
        <f>'4.sz.m.ÖNK kiadás'!S16</f>
        <v>0</v>
      </c>
      <c r="T15" s="342">
        <f>'4.sz.m.ÖNK kiadás'!T16</f>
        <v>0</v>
      </c>
      <c r="U15" s="342">
        <f>'4.sz.m.ÖNK kiadás'!U16</f>
        <v>0</v>
      </c>
      <c r="V15" s="342">
        <f>'4.sz.m.ÖNK kiadás'!V16</f>
        <v>0</v>
      </c>
      <c r="W15" s="433"/>
      <c r="X15" s="342"/>
      <c r="Y15" s="342"/>
      <c r="Z15" s="342"/>
      <c r="AA15" s="342"/>
      <c r="AB15" s="342"/>
      <c r="AC15" s="342"/>
    </row>
    <row r="16" spans="1:29" s="5" customFormat="1" ht="33" customHeight="1" thickBot="1">
      <c r="A16" s="144" t="s">
        <v>26</v>
      </c>
      <c r="B16" s="1295" t="s">
        <v>100</v>
      </c>
      <c r="C16" s="1295"/>
      <c r="D16" s="1295"/>
      <c r="E16" s="434">
        <f aca="true" t="shared" si="8" ref="E16:P16">SUM(E17:E19)</f>
        <v>4078425</v>
      </c>
      <c r="F16" s="97">
        <f t="shared" si="8"/>
        <v>4078425</v>
      </c>
      <c r="G16" s="97">
        <f t="shared" si="8"/>
        <v>6608825</v>
      </c>
      <c r="H16" s="97">
        <f>SUM(H17:H19)</f>
        <v>0</v>
      </c>
      <c r="I16" s="97">
        <f t="shared" si="8"/>
        <v>0</v>
      </c>
      <c r="J16" s="97">
        <f t="shared" si="8"/>
        <v>0</v>
      </c>
      <c r="K16" s="434">
        <f t="shared" si="8"/>
        <v>3498425</v>
      </c>
      <c r="L16" s="97">
        <f t="shared" si="8"/>
        <v>3498425</v>
      </c>
      <c r="M16" s="97">
        <f>SUM(M17:M19)</f>
        <v>6028825</v>
      </c>
      <c r="N16" s="97">
        <f>SUM(N17:N19)</f>
        <v>0</v>
      </c>
      <c r="O16" s="97">
        <f>SUM(O17:O19)</f>
        <v>1.7071267387188498</v>
      </c>
      <c r="P16" s="97">
        <f>SUM(P17:P19)</f>
        <v>1368221</v>
      </c>
      <c r="Q16" s="434">
        <f aca="true" t="shared" si="9" ref="Q16:Z16">SUM(Q17:Q19)</f>
        <v>580000</v>
      </c>
      <c r="R16" s="434">
        <f>SUM(R17:R19)</f>
        <v>580000</v>
      </c>
      <c r="S16" s="434">
        <f>SUM(S17:S19)</f>
        <v>580000</v>
      </c>
      <c r="T16" s="97">
        <f t="shared" si="9"/>
        <v>0</v>
      </c>
      <c r="U16" s="97">
        <f>SUM(U17:U19)</f>
        <v>0</v>
      </c>
      <c r="V16" s="97">
        <f>SUM(V17:V19)</f>
        <v>0</v>
      </c>
      <c r="W16" s="434">
        <f t="shared" si="9"/>
        <v>0</v>
      </c>
      <c r="X16" s="97">
        <f t="shared" si="9"/>
        <v>0</v>
      </c>
      <c r="Y16" s="97">
        <f t="shared" si="9"/>
        <v>0</v>
      </c>
      <c r="Z16" s="97">
        <f t="shared" si="9"/>
        <v>0</v>
      </c>
      <c r="AA16" s="97">
        <f>SUM(AA17:AA19)</f>
        <v>0</v>
      </c>
      <c r="AB16" s="97">
        <f>SUM(AB17:AB19)</f>
        <v>0</v>
      </c>
      <c r="AC16" s="97">
        <f>SUM(AC17:AC19)</f>
        <v>0</v>
      </c>
    </row>
    <row r="17" spans="1:29" s="5" customFormat="1" ht="33" customHeight="1">
      <c r="A17" s="143"/>
      <c r="B17" s="148" t="s">
        <v>37</v>
      </c>
      <c r="C17" s="1296" t="s">
        <v>101</v>
      </c>
      <c r="D17" s="1296"/>
      <c r="E17" s="433">
        <f>'4.sz.m.ÖNK kiadás'!E18+'üres lap2'!D37+'üres lap3'!D36+'üres lap'!D33</f>
        <v>3578425</v>
      </c>
      <c r="F17" s="342">
        <f>'4.sz.m.ÖNK kiadás'!F18+'üres lap2'!E37+'üres lap3'!E36+'üres lap'!E33</f>
        <v>3578425</v>
      </c>
      <c r="G17" s="342">
        <f>'4.sz.m.ÖNK kiadás'!G18+'üres lap2'!F37+'üres lap3'!F36+'üres lap'!F33</f>
        <v>6108825</v>
      </c>
      <c r="H17" s="342">
        <f>'4.sz.m.ÖNK kiadás'!H18+'üres lap2'!G37+'üres lap3'!G36+'üres lap'!G33</f>
        <v>0</v>
      </c>
      <c r="I17" s="342">
        <f>'4.sz.m.ÖNK kiadás'!I18+'üres lap2'!H37+'üres lap3'!H36+'üres lap'!H33</f>
        <v>0</v>
      </c>
      <c r="J17" s="342">
        <f>'4.sz.m.ÖNK kiadás'!J18+'üres lap2'!I37+'üres lap3'!I36+'üres lap'!I33</f>
        <v>0</v>
      </c>
      <c r="K17" s="433">
        <f>'4.sz.m.ÖNK kiadás'!K18+'üres lap2'!J37+'üres lap3'!J36+'üres lap'!J33</f>
        <v>3498425</v>
      </c>
      <c r="L17" s="342">
        <f>'4.sz.m.ÖNK kiadás'!L18+'üres lap2'!K37+'üres lap3'!K36+'üres lap'!K33</f>
        <v>3498425</v>
      </c>
      <c r="M17" s="342">
        <f>'4.sz.m.ÖNK kiadás'!M18+'üres lap2'!L37+'üres lap3'!L36+'üres lap'!L33</f>
        <v>6028825</v>
      </c>
      <c r="N17" s="342">
        <f>'4.sz.m.ÖNK kiadás'!N18+'üres lap2'!M37+'üres lap3'!M36+'üres lap'!M33</f>
        <v>0</v>
      </c>
      <c r="O17" s="342">
        <f>'4.sz.m.ÖNK kiadás'!O18+'üres lap2'!N37+'üres lap3'!N36+'üres lap'!N33</f>
        <v>1.7071267387188498</v>
      </c>
      <c r="P17" s="342">
        <f>'4.sz.m.ÖNK kiadás'!P18+'üres lap2'!O37+'üres lap3'!O36+'üres lap'!O33</f>
        <v>1368221</v>
      </c>
      <c r="Q17" s="433">
        <f>+'4.sz.m.ÖNK kiadás'!Q18</f>
        <v>80000</v>
      </c>
      <c r="R17" s="433">
        <f>+'4.sz.m.ÖNK kiadás'!R18</f>
        <v>80000</v>
      </c>
      <c r="S17" s="433">
        <f>+'4.sz.m.ÖNK kiadás'!S18</f>
        <v>80000</v>
      </c>
      <c r="T17" s="342"/>
      <c r="U17" s="342"/>
      <c r="V17" s="342"/>
      <c r="W17" s="433"/>
      <c r="X17" s="342"/>
      <c r="Y17" s="342"/>
      <c r="Z17" s="342"/>
      <c r="AA17" s="342"/>
      <c r="AB17" s="342"/>
      <c r="AC17" s="342"/>
    </row>
    <row r="18" spans="1:29" s="5" customFormat="1" ht="33" customHeight="1">
      <c r="A18" s="126"/>
      <c r="B18" s="135" t="s">
        <v>38</v>
      </c>
      <c r="C18" s="1311" t="s">
        <v>102</v>
      </c>
      <c r="D18" s="1311"/>
      <c r="E18" s="433">
        <f>'4.sz.m.ÖNK kiadás'!E19</f>
        <v>0</v>
      </c>
      <c r="F18" s="342">
        <f>'4.sz.m.ÖNK kiadás'!F19</f>
        <v>0</v>
      </c>
      <c r="G18" s="342">
        <f>'4.sz.m.ÖNK kiadás'!G19</f>
        <v>0</v>
      </c>
      <c r="H18" s="342">
        <f>'4.sz.m.ÖNK kiadás'!H19</f>
        <v>0</v>
      </c>
      <c r="I18" s="342">
        <f>'4.sz.m.ÖNK kiadás'!I19</f>
        <v>0</v>
      </c>
      <c r="J18" s="342">
        <f>'4.sz.m.ÖNK kiadás'!J19</f>
        <v>0</v>
      </c>
      <c r="K18" s="433">
        <f>'4.sz.m.ÖNK kiadás'!K19</f>
        <v>0</v>
      </c>
      <c r="L18" s="342">
        <f>'4.sz.m.ÖNK kiadás'!L19</f>
        <v>0</v>
      </c>
      <c r="M18" s="342">
        <f>'4.sz.m.ÖNK kiadás'!M19</f>
        <v>0</v>
      </c>
      <c r="N18" s="342">
        <f>'4.sz.m.ÖNK kiadás'!N19</f>
        <v>0</v>
      </c>
      <c r="O18" s="342">
        <f>'4.sz.m.ÖNK kiadás'!O19</f>
        <v>0</v>
      </c>
      <c r="P18" s="342">
        <f>'4.sz.m.ÖNK kiadás'!P19</f>
        <v>0</v>
      </c>
      <c r="Q18" s="433"/>
      <c r="R18" s="433"/>
      <c r="S18" s="433"/>
      <c r="T18" s="342"/>
      <c r="U18" s="342"/>
      <c r="V18" s="342"/>
      <c r="W18" s="433"/>
      <c r="X18" s="342"/>
      <c r="Y18" s="342"/>
      <c r="Z18" s="342"/>
      <c r="AA18" s="342"/>
      <c r="AB18" s="342"/>
      <c r="AC18" s="342"/>
    </row>
    <row r="19" spans="1:29" s="5" customFormat="1" ht="33" customHeight="1">
      <c r="A19" s="156"/>
      <c r="B19" s="135" t="s">
        <v>39</v>
      </c>
      <c r="C19" s="1294" t="s">
        <v>103</v>
      </c>
      <c r="D19" s="1294"/>
      <c r="E19" s="433">
        <f>'4.sz.m.ÖNK kiadás'!E20</f>
        <v>500000</v>
      </c>
      <c r="F19" s="342">
        <f>'4.sz.m.ÖNK kiadás'!F20</f>
        <v>500000</v>
      </c>
      <c r="G19" s="342">
        <f>'4.sz.m.ÖNK kiadás'!G20</f>
        <v>500000</v>
      </c>
      <c r="H19" s="342">
        <f>'4.sz.m.ÖNK kiadás'!H20</f>
        <v>0</v>
      </c>
      <c r="I19" s="342">
        <f>'4.sz.m.ÖNK kiadás'!I20</f>
        <v>0</v>
      </c>
      <c r="J19" s="342">
        <f>'4.sz.m.ÖNK kiadás'!J20</f>
        <v>0</v>
      </c>
      <c r="K19" s="433">
        <f>'4.sz.m.ÖNK kiadás'!K20</f>
        <v>0</v>
      </c>
      <c r="L19" s="342">
        <f>'4.sz.m.ÖNK kiadás'!L20</f>
        <v>0</v>
      </c>
      <c r="M19" s="342">
        <f>'4.sz.m.ÖNK kiadás'!M20</f>
        <v>0</v>
      </c>
      <c r="N19" s="342">
        <f>'4.sz.m.ÖNK kiadás'!N20</f>
        <v>0</v>
      </c>
      <c r="O19" s="342">
        <f>'4.sz.m.ÖNK kiadás'!O20</f>
        <v>0</v>
      </c>
      <c r="P19" s="342">
        <f>'4.sz.m.ÖNK kiadás'!P20</f>
        <v>0</v>
      </c>
      <c r="Q19" s="433">
        <f>'4.sz.m.ÖNK kiadás'!Q20</f>
        <v>500000</v>
      </c>
      <c r="R19" s="433">
        <f>'4.sz.m.ÖNK kiadás'!R20</f>
        <v>500000</v>
      </c>
      <c r="S19" s="433">
        <f>'4.sz.m.ÖNK kiadás'!S20</f>
        <v>500000</v>
      </c>
      <c r="T19" s="342">
        <f>'4.sz.m.ÖNK kiadás'!T20</f>
        <v>0</v>
      </c>
      <c r="U19" s="342">
        <f>'4.sz.m.ÖNK kiadás'!U20</f>
        <v>0</v>
      </c>
      <c r="V19" s="342">
        <f>'4.sz.m.ÖNK kiadás'!V20</f>
        <v>0</v>
      </c>
      <c r="W19" s="433"/>
      <c r="X19" s="342"/>
      <c r="Y19" s="342"/>
      <c r="Z19" s="342"/>
      <c r="AA19" s="342"/>
      <c r="AB19" s="342"/>
      <c r="AC19" s="342"/>
    </row>
    <row r="20" spans="1:29" s="5" customFormat="1" ht="33" customHeight="1">
      <c r="A20" s="132"/>
      <c r="B20" s="136"/>
      <c r="C20" s="136" t="s">
        <v>104</v>
      </c>
      <c r="D20" s="290" t="s">
        <v>94</v>
      </c>
      <c r="E20" s="433">
        <f>'4.sz.m.ÖNK kiadás'!E21</f>
        <v>500000</v>
      </c>
      <c r="F20" s="342">
        <f>'4.sz.m.ÖNK kiadás'!F21</f>
        <v>500000</v>
      </c>
      <c r="G20" s="342">
        <f>'4.sz.m.ÖNK kiadás'!G21</f>
        <v>500000</v>
      </c>
      <c r="H20" s="342">
        <f>'4.sz.m.ÖNK kiadás'!H21</f>
        <v>0</v>
      </c>
      <c r="I20" s="342">
        <f>'4.sz.m.ÖNK kiadás'!I21</f>
        <v>0</v>
      </c>
      <c r="J20" s="342">
        <f>'4.sz.m.ÖNK kiadás'!J21</f>
        <v>0</v>
      </c>
      <c r="K20" s="433">
        <f>'4.sz.m.ÖNK kiadás'!K21</f>
        <v>0</v>
      </c>
      <c r="L20" s="342">
        <f>'4.sz.m.ÖNK kiadás'!L21</f>
        <v>0</v>
      </c>
      <c r="M20" s="342">
        <f>'4.sz.m.ÖNK kiadás'!M21</f>
        <v>0</v>
      </c>
      <c r="N20" s="342">
        <f>'4.sz.m.ÖNK kiadás'!N21</f>
        <v>0</v>
      </c>
      <c r="O20" s="342">
        <f>'4.sz.m.ÖNK kiadás'!O21</f>
        <v>0</v>
      </c>
      <c r="P20" s="342">
        <f>'4.sz.m.ÖNK kiadás'!P21</f>
        <v>0</v>
      </c>
      <c r="Q20" s="433">
        <f>'4.sz.m.ÖNK kiadás'!Q21</f>
        <v>500000</v>
      </c>
      <c r="R20" s="433">
        <f>'4.sz.m.ÖNK kiadás'!R21</f>
        <v>500000</v>
      </c>
      <c r="S20" s="433">
        <f>'4.sz.m.ÖNK kiadás'!S21</f>
        <v>500000</v>
      </c>
      <c r="T20" s="342">
        <f>'4.sz.m.ÖNK kiadás'!T21</f>
        <v>0</v>
      </c>
      <c r="U20" s="342">
        <f>'4.sz.m.ÖNK kiadás'!U21</f>
        <v>0</v>
      </c>
      <c r="V20" s="342">
        <f>'4.sz.m.ÖNK kiadás'!V21</f>
        <v>0</v>
      </c>
      <c r="W20" s="433"/>
      <c r="X20" s="342"/>
      <c r="Y20" s="342"/>
      <c r="Z20" s="342"/>
      <c r="AA20" s="342"/>
      <c r="AB20" s="342"/>
      <c r="AC20" s="342"/>
    </row>
    <row r="21" spans="1:29" s="5" customFormat="1" ht="33" customHeight="1">
      <c r="A21" s="132"/>
      <c r="B21" s="136"/>
      <c r="C21" s="136" t="s">
        <v>105</v>
      </c>
      <c r="D21" s="290" t="s">
        <v>95</v>
      </c>
      <c r="E21" s="433">
        <f>'4.sz.m.ÖNK kiadás'!E22</f>
        <v>0</v>
      </c>
      <c r="F21" s="342">
        <f>'4.sz.m.ÖNK kiadás'!F22</f>
        <v>0</v>
      </c>
      <c r="G21" s="342">
        <f>'4.sz.m.ÖNK kiadás'!G22</f>
        <v>0</v>
      </c>
      <c r="H21" s="342">
        <f>'4.sz.m.ÖNK kiadás'!H22</f>
        <v>0</v>
      </c>
      <c r="I21" s="342">
        <f>'4.sz.m.ÖNK kiadás'!I22</f>
        <v>0</v>
      </c>
      <c r="J21" s="342">
        <f>'4.sz.m.ÖNK kiadás'!J22</f>
        <v>0</v>
      </c>
      <c r="K21" s="433">
        <f>'4.sz.m.ÖNK kiadás'!K22</f>
        <v>0</v>
      </c>
      <c r="L21" s="342">
        <f>'4.sz.m.ÖNK kiadás'!L22</f>
        <v>0</v>
      </c>
      <c r="M21" s="342">
        <f>'4.sz.m.ÖNK kiadás'!M22</f>
        <v>0</v>
      </c>
      <c r="N21" s="342">
        <f>'4.sz.m.ÖNK kiadás'!N22</f>
        <v>0</v>
      </c>
      <c r="O21" s="342">
        <f>'4.sz.m.ÖNK kiadás'!O22</f>
        <v>0</v>
      </c>
      <c r="P21" s="342">
        <f>'4.sz.m.ÖNK kiadás'!P22</f>
        <v>0</v>
      </c>
      <c r="Q21" s="433"/>
      <c r="R21" s="433"/>
      <c r="S21" s="433"/>
      <c r="T21" s="342"/>
      <c r="U21" s="342"/>
      <c r="V21" s="342"/>
      <c r="W21" s="433"/>
      <c r="X21" s="342"/>
      <c r="Y21" s="342"/>
      <c r="Z21" s="342"/>
      <c r="AA21" s="342"/>
      <c r="AB21" s="342"/>
      <c r="AC21" s="342"/>
    </row>
    <row r="22" spans="1:29" s="5" customFormat="1" ht="33" customHeight="1">
      <c r="A22" s="156"/>
      <c r="B22" s="290"/>
      <c r="C22" s="136" t="s">
        <v>106</v>
      </c>
      <c r="D22" s="290" t="s">
        <v>98</v>
      </c>
      <c r="E22" s="433">
        <f>'4.sz.m.ÖNK kiadás'!E23</f>
        <v>0</v>
      </c>
      <c r="F22" s="342">
        <f>'4.sz.m.ÖNK kiadás'!F23</f>
        <v>0</v>
      </c>
      <c r="G22" s="342">
        <f>'4.sz.m.ÖNK kiadás'!G23</f>
        <v>0</v>
      </c>
      <c r="H22" s="342">
        <f>'4.sz.m.ÖNK kiadás'!H23</f>
        <v>0</v>
      </c>
      <c r="I22" s="342">
        <f>'4.sz.m.ÖNK kiadás'!I23</f>
        <v>0</v>
      </c>
      <c r="J22" s="342">
        <f>'4.sz.m.ÖNK kiadás'!J23</f>
        <v>0</v>
      </c>
      <c r="K22" s="433">
        <f>'4.sz.m.ÖNK kiadás'!K23</f>
        <v>0</v>
      </c>
      <c r="L22" s="342">
        <f>'4.sz.m.ÖNK kiadás'!L23</f>
        <v>0</v>
      </c>
      <c r="M22" s="342">
        <f>'4.sz.m.ÖNK kiadás'!M23</f>
        <v>0</v>
      </c>
      <c r="N22" s="342">
        <f>'4.sz.m.ÖNK kiadás'!N23</f>
        <v>0</v>
      </c>
      <c r="O22" s="342">
        <f>'4.sz.m.ÖNK kiadás'!O23</f>
        <v>0</v>
      </c>
      <c r="P22" s="342">
        <f>'4.sz.m.ÖNK kiadás'!P23</f>
        <v>0</v>
      </c>
      <c r="Q22" s="433"/>
      <c r="R22" s="433"/>
      <c r="S22" s="433"/>
      <c r="T22" s="342"/>
      <c r="U22" s="342"/>
      <c r="V22" s="342"/>
      <c r="W22" s="433"/>
      <c r="X22" s="342"/>
      <c r="Y22" s="342"/>
      <c r="Z22" s="342"/>
      <c r="AA22" s="342"/>
      <c r="AB22" s="342"/>
      <c r="AC22" s="342"/>
    </row>
    <row r="23" spans="1:29" s="5" customFormat="1" ht="33" customHeight="1" thickBot="1">
      <c r="A23" s="320"/>
      <c r="B23" s="321"/>
      <c r="C23" s="322" t="s">
        <v>179</v>
      </c>
      <c r="D23" s="321" t="s">
        <v>180</v>
      </c>
      <c r="E23" s="433">
        <f>'4.sz.m.ÖNK kiadás'!E24</f>
        <v>0</v>
      </c>
      <c r="F23" s="342">
        <f>'4.sz.m.ÖNK kiadás'!F24</f>
        <v>0</v>
      </c>
      <c r="G23" s="342">
        <f>'4.sz.m.ÖNK kiadás'!G24</f>
        <v>0</v>
      </c>
      <c r="H23" s="342">
        <f>'4.sz.m.ÖNK kiadás'!H24</f>
        <v>0</v>
      </c>
      <c r="I23" s="342">
        <f>'4.sz.m.ÖNK kiadás'!I24</f>
        <v>0</v>
      </c>
      <c r="J23" s="342">
        <f>'4.sz.m.ÖNK kiadás'!J24</f>
        <v>0</v>
      </c>
      <c r="K23" s="433">
        <f>'4.sz.m.ÖNK kiadás'!K24</f>
        <v>0</v>
      </c>
      <c r="L23" s="342">
        <f>'4.sz.m.ÖNK kiadás'!L24</f>
        <v>0</v>
      </c>
      <c r="M23" s="342">
        <f>'4.sz.m.ÖNK kiadás'!M24</f>
        <v>0</v>
      </c>
      <c r="N23" s="342">
        <f>'4.sz.m.ÖNK kiadás'!N24</f>
        <v>0</v>
      </c>
      <c r="O23" s="342">
        <f>'4.sz.m.ÖNK kiadás'!O24</f>
        <v>0</v>
      </c>
      <c r="P23" s="342">
        <f>'4.sz.m.ÖNK kiadás'!P24</f>
        <v>0</v>
      </c>
      <c r="Q23" s="433"/>
      <c r="R23" s="433"/>
      <c r="S23" s="433"/>
      <c r="T23" s="342"/>
      <c r="U23" s="342"/>
      <c r="V23" s="342"/>
      <c r="W23" s="433"/>
      <c r="X23" s="342"/>
      <c r="Y23" s="342"/>
      <c r="Z23" s="342"/>
      <c r="AA23" s="342"/>
      <c r="AB23" s="342"/>
      <c r="AC23" s="342"/>
    </row>
    <row r="24" spans="1:29" s="5" customFormat="1" ht="33" customHeight="1" thickBot="1">
      <c r="A24" s="144" t="s">
        <v>9</v>
      </c>
      <c r="B24" s="1295" t="s">
        <v>107</v>
      </c>
      <c r="C24" s="1295"/>
      <c r="D24" s="1295"/>
      <c r="E24" s="434">
        <f aca="true" t="shared" si="10" ref="E24:P24">SUM(E25:E27)</f>
        <v>3797748</v>
      </c>
      <c r="F24" s="97">
        <f t="shared" si="10"/>
        <v>3816918</v>
      </c>
      <c r="G24" s="97">
        <f t="shared" si="10"/>
        <v>3891618</v>
      </c>
      <c r="H24" s="97">
        <f>SUM(H25:H27)</f>
        <v>0</v>
      </c>
      <c r="I24" s="97">
        <f t="shared" si="10"/>
        <v>0</v>
      </c>
      <c r="J24" s="97">
        <f t="shared" si="10"/>
        <v>0</v>
      </c>
      <c r="K24" s="434">
        <f t="shared" si="10"/>
        <v>3797748</v>
      </c>
      <c r="L24" s="97">
        <f t="shared" si="10"/>
        <v>3816918</v>
      </c>
      <c r="M24" s="97">
        <f>SUM(M25:M27)</f>
        <v>3891618</v>
      </c>
      <c r="N24" s="97">
        <f>SUM(N25:N27)</f>
        <v>0</v>
      </c>
      <c r="O24" s="97">
        <f>SUM(O25:O27)</f>
        <v>0</v>
      </c>
      <c r="P24" s="97">
        <f>SUM(P25:P27)</f>
        <v>0</v>
      </c>
      <c r="Q24" s="434">
        <f aca="true" t="shared" si="11" ref="Q24:Z24">SUM(Q25:Q27)</f>
        <v>0</v>
      </c>
      <c r="R24" s="434">
        <f>SUM(R25:R27)</f>
        <v>0</v>
      </c>
      <c r="S24" s="434">
        <f>SUM(S25:S27)</f>
        <v>0</v>
      </c>
      <c r="T24" s="97">
        <f t="shared" si="11"/>
        <v>0</v>
      </c>
      <c r="U24" s="97">
        <f>SUM(U25:U27)</f>
        <v>0</v>
      </c>
      <c r="V24" s="97">
        <f>SUM(V25:V27)</f>
        <v>0</v>
      </c>
      <c r="W24" s="434">
        <f t="shared" si="11"/>
        <v>0</v>
      </c>
      <c r="X24" s="97">
        <f t="shared" si="11"/>
        <v>0</v>
      </c>
      <c r="Y24" s="97">
        <f t="shared" si="11"/>
        <v>0</v>
      </c>
      <c r="Z24" s="97">
        <f t="shared" si="11"/>
        <v>0</v>
      </c>
      <c r="AA24" s="97">
        <f>SUM(AA25:AA27)</f>
        <v>0</v>
      </c>
      <c r="AB24" s="97">
        <f>SUM(AB25:AB27)</f>
        <v>0</v>
      </c>
      <c r="AC24" s="97">
        <f>SUM(AC25:AC27)</f>
        <v>0</v>
      </c>
    </row>
    <row r="25" spans="1:29" s="5" customFormat="1" ht="33" customHeight="1">
      <c r="A25" s="143"/>
      <c r="B25" s="148" t="s">
        <v>40</v>
      </c>
      <c r="C25" s="1296" t="s">
        <v>2</v>
      </c>
      <c r="D25" s="1296"/>
      <c r="E25" s="433">
        <f>'4.sz.m.ÖNK kiadás'!E26</f>
        <v>3797748</v>
      </c>
      <c r="F25" s="342">
        <f>'4.sz.m.ÖNK kiadás'!F26</f>
        <v>3816918</v>
      </c>
      <c r="G25" s="342">
        <f>'4.sz.m.ÖNK kiadás'!G26</f>
        <v>3891618</v>
      </c>
      <c r="H25" s="342">
        <f>'4.sz.m.ÖNK kiadás'!H26</f>
        <v>0</v>
      </c>
      <c r="I25" s="342">
        <f>'4.sz.m.ÖNK kiadás'!I26+'üres lap'!H37</f>
        <v>0</v>
      </c>
      <c r="J25" s="342">
        <f>'4.sz.m.ÖNK kiadás'!J26+'üres lap'!I37</f>
        <v>0</v>
      </c>
      <c r="K25" s="433">
        <f>'4.sz.m.ÖNK kiadás'!K26</f>
        <v>3797748</v>
      </c>
      <c r="L25" s="342">
        <f>'4.sz.m.ÖNK kiadás'!L26</f>
        <v>3816918</v>
      </c>
      <c r="M25" s="342">
        <f>'4.sz.m.ÖNK kiadás'!M26</f>
        <v>3891618</v>
      </c>
      <c r="N25" s="342">
        <f>'4.sz.m.ÖNK kiadás'!N26</f>
        <v>0</v>
      </c>
      <c r="O25" s="342">
        <f>'4.sz.m.ÖNK kiadás'!O26</f>
        <v>0</v>
      </c>
      <c r="P25" s="342">
        <f>'4.sz.m.ÖNK kiadás'!P26</f>
        <v>0</v>
      </c>
      <c r="Q25" s="433"/>
      <c r="R25" s="433"/>
      <c r="S25" s="433"/>
      <c r="T25" s="342"/>
      <c r="U25" s="342"/>
      <c r="V25" s="342"/>
      <c r="W25" s="433"/>
      <c r="X25" s="342"/>
      <c r="Y25" s="342"/>
      <c r="Z25" s="342"/>
      <c r="AA25" s="342"/>
      <c r="AB25" s="342"/>
      <c r="AC25" s="342"/>
    </row>
    <row r="26" spans="1:29" s="9" customFormat="1" ht="33" customHeight="1">
      <c r="A26" s="157"/>
      <c r="B26" s="135" t="s">
        <v>41</v>
      </c>
      <c r="C26" s="1312" t="s">
        <v>298</v>
      </c>
      <c r="D26" s="1312"/>
      <c r="E26" s="433"/>
      <c r="F26" s="342"/>
      <c r="G26" s="342"/>
      <c r="H26" s="342"/>
      <c r="I26" s="342"/>
      <c r="J26" s="342"/>
      <c r="K26" s="433"/>
      <c r="L26" s="342"/>
      <c r="M26" s="342"/>
      <c r="N26" s="342"/>
      <c r="O26" s="342"/>
      <c r="P26" s="342"/>
      <c r="Q26" s="433"/>
      <c r="R26" s="433"/>
      <c r="S26" s="433"/>
      <c r="T26" s="342"/>
      <c r="U26" s="342"/>
      <c r="V26" s="342"/>
      <c r="W26" s="433"/>
      <c r="X26" s="342"/>
      <c r="Y26" s="342"/>
      <c r="Z26" s="342"/>
      <c r="AA26" s="342"/>
      <c r="AB26" s="342"/>
      <c r="AC26" s="342"/>
    </row>
    <row r="27" spans="1:29" s="9" customFormat="1" ht="33" customHeight="1" thickBot="1">
      <c r="A27" s="163"/>
      <c r="B27" s="149" t="s">
        <v>75</v>
      </c>
      <c r="C27" s="164" t="s">
        <v>108</v>
      </c>
      <c r="D27" s="164"/>
      <c r="E27" s="433"/>
      <c r="F27" s="342"/>
      <c r="G27" s="342"/>
      <c r="H27" s="342"/>
      <c r="I27" s="342"/>
      <c r="J27" s="342"/>
      <c r="K27" s="433"/>
      <c r="L27" s="342"/>
      <c r="M27" s="342"/>
      <c r="N27" s="342"/>
      <c r="O27" s="342"/>
      <c r="P27" s="342"/>
      <c r="Q27" s="433"/>
      <c r="R27" s="433"/>
      <c r="S27" s="433"/>
      <c r="T27" s="342"/>
      <c r="U27" s="342"/>
      <c r="V27" s="342"/>
      <c r="W27" s="433"/>
      <c r="X27" s="342"/>
      <c r="Y27" s="342"/>
      <c r="Z27" s="342"/>
      <c r="AA27" s="342"/>
      <c r="AB27" s="342"/>
      <c r="AC27" s="342"/>
    </row>
    <row r="28" spans="1:29" s="9" customFormat="1" ht="33" customHeight="1" thickBot="1">
      <c r="A28" s="123" t="s">
        <v>10</v>
      </c>
      <c r="B28" s="150" t="s">
        <v>109</v>
      </c>
      <c r="C28" s="150"/>
      <c r="D28" s="150"/>
      <c r="E28" s="435">
        <v>0</v>
      </c>
      <c r="F28" s="436">
        <v>0</v>
      </c>
      <c r="G28" s="436">
        <v>0</v>
      </c>
      <c r="H28" s="436">
        <v>0</v>
      </c>
      <c r="I28" s="436">
        <v>0</v>
      </c>
      <c r="J28" s="436">
        <v>0</v>
      </c>
      <c r="K28" s="435">
        <v>0</v>
      </c>
      <c r="L28" s="436">
        <v>0</v>
      </c>
      <c r="M28" s="436">
        <v>0</v>
      </c>
      <c r="N28" s="436">
        <v>2</v>
      </c>
      <c r="O28" s="436">
        <v>3</v>
      </c>
      <c r="P28" s="436">
        <v>4</v>
      </c>
      <c r="Q28" s="435"/>
      <c r="R28" s="435"/>
      <c r="S28" s="435"/>
      <c r="T28" s="436"/>
      <c r="U28" s="436"/>
      <c r="V28" s="436"/>
      <c r="W28" s="435"/>
      <c r="X28" s="436"/>
      <c r="Y28" s="436"/>
      <c r="Z28" s="436"/>
      <c r="AA28" s="436"/>
      <c r="AB28" s="436"/>
      <c r="AC28" s="436"/>
    </row>
    <row r="29" spans="1:29" s="9" customFormat="1" ht="33" customHeight="1" thickBot="1">
      <c r="A29" s="144" t="s">
        <v>11</v>
      </c>
      <c r="B29" s="1276" t="s">
        <v>110</v>
      </c>
      <c r="C29" s="1276"/>
      <c r="D29" s="1276"/>
      <c r="E29" s="432">
        <f>E5+E16+E24+E28</f>
        <v>31582250</v>
      </c>
      <c r="F29" s="340">
        <f aca="true" t="shared" si="12" ref="F29:AC29">F5+F16+F24+F28</f>
        <v>31640075</v>
      </c>
      <c r="G29" s="340">
        <f t="shared" si="12"/>
        <v>34354480</v>
      </c>
      <c r="H29" s="340">
        <f>H5+H16+H24+H28</f>
        <v>0</v>
      </c>
      <c r="I29" s="340">
        <f t="shared" si="12"/>
        <v>0</v>
      </c>
      <c r="J29" s="340">
        <f t="shared" si="12"/>
        <v>0</v>
      </c>
      <c r="K29" s="432">
        <f>K5+K16+K24+K28</f>
        <v>23321938</v>
      </c>
      <c r="L29" s="340">
        <f t="shared" si="12"/>
        <v>23379763</v>
      </c>
      <c r="M29" s="340">
        <f>M5+M16+M24+M28</f>
        <v>26044168</v>
      </c>
      <c r="N29" s="340">
        <f>N5+N16+N24+N28</f>
        <v>2</v>
      </c>
      <c r="O29" s="340">
        <f>O5+O16+O24+O28</f>
        <v>4.70712673871885</v>
      </c>
      <c r="P29" s="340">
        <f>P5+P16+P24+P28</f>
        <v>467225</v>
      </c>
      <c r="Q29" s="432">
        <f t="shared" si="12"/>
        <v>8260312</v>
      </c>
      <c r="R29" s="432">
        <f>R5+R16+R24+R28</f>
        <v>8260312</v>
      </c>
      <c r="S29" s="432">
        <f>S5+S16+S24+S28</f>
        <v>8310312</v>
      </c>
      <c r="T29" s="340">
        <f t="shared" si="12"/>
        <v>0</v>
      </c>
      <c r="U29" s="340">
        <f t="shared" si="12"/>
        <v>0</v>
      </c>
      <c r="V29" s="340">
        <f t="shared" si="12"/>
        <v>901000</v>
      </c>
      <c r="W29" s="432">
        <f t="shared" si="12"/>
        <v>0</v>
      </c>
      <c r="X29" s="340">
        <f t="shared" si="12"/>
        <v>0</v>
      </c>
      <c r="Y29" s="340">
        <f t="shared" si="12"/>
        <v>0</v>
      </c>
      <c r="Z29" s="340">
        <f t="shared" si="12"/>
        <v>0</v>
      </c>
      <c r="AA29" s="340">
        <f t="shared" si="12"/>
        <v>0</v>
      </c>
      <c r="AB29" s="340">
        <f t="shared" si="12"/>
        <v>0</v>
      </c>
      <c r="AC29" s="340">
        <f t="shared" si="12"/>
        <v>0</v>
      </c>
    </row>
    <row r="30" spans="1:29" s="9" customFormat="1" ht="33" customHeight="1" thickBot="1">
      <c r="A30" s="121" t="s">
        <v>12</v>
      </c>
      <c r="B30" s="1313" t="s">
        <v>181</v>
      </c>
      <c r="C30" s="1313"/>
      <c r="D30" s="1313"/>
      <c r="E30" s="437">
        <f>E31+E32</f>
        <v>608646</v>
      </c>
      <c r="F30" s="147">
        <f>'4.sz.m.ÖNK kiadás'!F32</f>
        <v>608646</v>
      </c>
      <c r="G30" s="147">
        <f>'4.sz.m.ÖNK kiadás'!G32</f>
        <v>608646</v>
      </c>
      <c r="H30" s="147">
        <f>'4.sz.m.ÖNK kiadás'!H32</f>
        <v>0</v>
      </c>
      <c r="I30" s="147">
        <f>'4.sz.m.ÖNK kiadás'!I32</f>
        <v>0</v>
      </c>
      <c r="J30" s="147">
        <f>'4.sz.m.ÖNK kiadás'!J32</f>
        <v>0</v>
      </c>
      <c r="K30" s="437">
        <f>'4.sz.m.ÖNK kiadás'!K32</f>
        <v>608646</v>
      </c>
      <c r="L30" s="147">
        <f>'4.sz.m.ÖNK kiadás'!L32</f>
        <v>608646</v>
      </c>
      <c r="M30" s="147">
        <f>'4.sz.m.ÖNK kiadás'!M32</f>
        <v>608646</v>
      </c>
      <c r="N30" s="147">
        <f>'4.sz.m.ÖNK kiadás'!N32</f>
        <v>4</v>
      </c>
      <c r="O30" s="147">
        <f>'4.sz.m.ÖNK kiadás'!O32</f>
        <v>6</v>
      </c>
      <c r="P30" s="147">
        <f>'4.sz.m.ÖNK kiadás'!P32</f>
        <v>8</v>
      </c>
      <c r="Q30" s="437"/>
      <c r="R30" s="437"/>
      <c r="S30" s="437"/>
      <c r="T30" s="147"/>
      <c r="U30" s="147"/>
      <c r="V30" s="147"/>
      <c r="W30" s="437"/>
      <c r="X30" s="147"/>
      <c r="Y30" s="147"/>
      <c r="Z30" s="147"/>
      <c r="AA30" s="147"/>
      <c r="AB30" s="147"/>
      <c r="AC30" s="147"/>
    </row>
    <row r="31" spans="1:29" s="5" customFormat="1" ht="33" customHeight="1">
      <c r="A31" s="166"/>
      <c r="B31" s="148" t="s">
        <v>44</v>
      </c>
      <c r="C31" s="1271" t="s">
        <v>300</v>
      </c>
      <c r="D31" s="1271"/>
      <c r="E31" s="433"/>
      <c r="F31" s="342"/>
      <c r="G31" s="342"/>
      <c r="H31" s="342"/>
      <c r="I31" s="342"/>
      <c r="J31" s="342"/>
      <c r="K31" s="433"/>
      <c r="L31" s="342"/>
      <c r="M31" s="342"/>
      <c r="N31" s="342"/>
      <c r="O31" s="342"/>
      <c r="P31" s="342"/>
      <c r="Q31" s="433"/>
      <c r="R31" s="433"/>
      <c r="S31" s="433"/>
      <c r="T31" s="342"/>
      <c r="U31" s="342"/>
      <c r="V31" s="342"/>
      <c r="W31" s="433"/>
      <c r="X31" s="342"/>
      <c r="Y31" s="342"/>
      <c r="Z31" s="342"/>
      <c r="AA31" s="342"/>
      <c r="AB31" s="342"/>
      <c r="AC31" s="342"/>
    </row>
    <row r="32" spans="1:29" s="5" customFormat="1" ht="33" customHeight="1" thickBot="1">
      <c r="A32" s="162"/>
      <c r="B32" s="149" t="s">
        <v>347</v>
      </c>
      <c r="C32" s="1300" t="s">
        <v>401</v>
      </c>
      <c r="D32" s="1300"/>
      <c r="E32" s="1071">
        <f>'4.sz.m.ÖNK kiadás'!E34</f>
        <v>608646</v>
      </c>
      <c r="F32" s="1071">
        <f>'4.sz.m.ÖNK kiadás'!F34</f>
        <v>608646</v>
      </c>
      <c r="G32" s="1071">
        <f>'4.sz.m.ÖNK kiadás'!G34</f>
        <v>608646</v>
      </c>
      <c r="H32" s="1071">
        <f>'4.sz.m.ÖNK kiadás'!H34</f>
        <v>0</v>
      </c>
      <c r="I32" s="1071">
        <f>'4.sz.m.ÖNK kiadás'!I34</f>
        <v>0</v>
      </c>
      <c r="J32" s="1071">
        <f>'4.sz.m.ÖNK kiadás'!J34</f>
        <v>0</v>
      </c>
      <c r="K32" s="1071">
        <f>'4.sz.m.ÖNK kiadás'!K34</f>
        <v>608646</v>
      </c>
      <c r="L32" s="1071">
        <f>'4.sz.m.ÖNK kiadás'!L34</f>
        <v>608646</v>
      </c>
      <c r="M32" s="1071">
        <f>'4.sz.m.ÖNK kiadás'!M34</f>
        <v>608646</v>
      </c>
      <c r="N32" s="1071">
        <f>'4.sz.m.ÖNK kiadás'!N34</f>
        <v>0</v>
      </c>
      <c r="O32" s="1071">
        <f>'4.sz.m.ÖNK kiadás'!O34</f>
        <v>0</v>
      </c>
      <c r="P32" s="1071">
        <f>'4.sz.m.ÖNK kiadás'!P34</f>
        <v>0</v>
      </c>
      <c r="Q32" s="438"/>
      <c r="R32" s="438"/>
      <c r="S32" s="438"/>
      <c r="T32" s="165"/>
      <c r="U32" s="165"/>
      <c r="V32" s="165"/>
      <c r="W32" s="438"/>
      <c r="X32" s="165"/>
      <c r="Y32" s="165"/>
      <c r="Z32" s="165"/>
      <c r="AA32" s="165"/>
      <c r="AB32" s="165"/>
      <c r="AC32" s="165"/>
    </row>
    <row r="33" spans="1:29" s="5" customFormat="1" ht="33" customHeight="1" thickBot="1">
      <c r="A33" s="459" t="s">
        <v>13</v>
      </c>
      <c r="B33" s="1299" t="s">
        <v>208</v>
      </c>
      <c r="C33" s="1299"/>
      <c r="D33" s="1299"/>
      <c r="E33" s="460">
        <f>E29+E30</f>
        <v>32190896</v>
      </c>
      <c r="F33" s="461">
        <f aca="true" t="shared" si="13" ref="F33:P33">F29+F30</f>
        <v>32248721</v>
      </c>
      <c r="G33" s="461">
        <f t="shared" si="13"/>
        <v>34963126</v>
      </c>
      <c r="H33" s="461">
        <f>H29+H30</f>
        <v>0</v>
      </c>
      <c r="I33" s="461">
        <f t="shared" si="13"/>
        <v>0</v>
      </c>
      <c r="J33" s="461">
        <f t="shared" si="13"/>
        <v>0</v>
      </c>
      <c r="K33" s="460">
        <f t="shared" si="13"/>
        <v>23930584</v>
      </c>
      <c r="L33" s="461">
        <f t="shared" si="13"/>
        <v>23988409</v>
      </c>
      <c r="M33" s="461">
        <f>M29+M30</f>
        <v>26652814</v>
      </c>
      <c r="N33" s="461">
        <f>N29+N30</f>
        <v>6</v>
      </c>
      <c r="O33" s="461">
        <f>O29+O30</f>
        <v>10.70712673871885</v>
      </c>
      <c r="P33" s="461">
        <f>P29+P30</f>
        <v>467233</v>
      </c>
      <c r="Q33" s="460">
        <f aca="true" t="shared" si="14" ref="Q33:Z33">Q29+Q30</f>
        <v>8260312</v>
      </c>
      <c r="R33" s="460">
        <f>R29+R30</f>
        <v>8260312</v>
      </c>
      <c r="S33" s="460">
        <f>S29+S30</f>
        <v>8310312</v>
      </c>
      <c r="T33" s="461">
        <f t="shared" si="14"/>
        <v>0</v>
      </c>
      <c r="U33" s="461">
        <f>U29+U30</f>
        <v>0</v>
      </c>
      <c r="V33" s="461">
        <f>V29+V30</f>
        <v>901000</v>
      </c>
      <c r="W33" s="460">
        <f t="shared" si="14"/>
        <v>0</v>
      </c>
      <c r="X33" s="461">
        <f t="shared" si="14"/>
        <v>0</v>
      </c>
      <c r="Y33" s="461">
        <f t="shared" si="14"/>
        <v>0</v>
      </c>
      <c r="Z33" s="461">
        <f t="shared" si="14"/>
        <v>0</v>
      </c>
      <c r="AA33" s="461">
        <f>AA29+AA30</f>
        <v>0</v>
      </c>
      <c r="AB33" s="461">
        <f>AB29+AB30</f>
        <v>0</v>
      </c>
      <c r="AC33" s="461">
        <f>AC29+AC30</f>
        <v>0</v>
      </c>
    </row>
    <row r="34" spans="1:29" s="5" customFormat="1" ht="33" customHeight="1" hidden="1" thickBot="1">
      <c r="A34" s="1297" t="s">
        <v>209</v>
      </c>
      <c r="B34" s="1298"/>
      <c r="C34" s="1298"/>
      <c r="D34" s="1298"/>
      <c r="E34" s="565"/>
      <c r="F34" s="462"/>
      <c r="G34" s="462"/>
      <c r="H34" s="462"/>
      <c r="I34" s="165"/>
      <c r="J34" s="165"/>
      <c r="K34" s="565"/>
      <c r="L34" s="462"/>
      <c r="M34" s="462"/>
      <c r="N34" s="462"/>
      <c r="O34" s="462"/>
      <c r="P34" s="462"/>
      <c r="Q34" s="565"/>
      <c r="R34" s="565"/>
      <c r="S34" s="565"/>
      <c r="T34" s="462"/>
      <c r="U34" s="165"/>
      <c r="V34" s="165"/>
      <c r="W34" s="565"/>
      <c r="X34" s="462"/>
      <c r="Y34" s="462"/>
      <c r="Z34" s="462"/>
      <c r="AA34" s="165"/>
      <c r="AB34" s="165"/>
      <c r="AC34" s="165"/>
    </row>
    <row r="35" spans="1:29" s="5" customFormat="1" ht="33" customHeight="1" thickBot="1">
      <c r="A35" s="1275" t="s">
        <v>112</v>
      </c>
      <c r="B35" s="1276"/>
      <c r="C35" s="1276"/>
      <c r="D35" s="1276"/>
      <c r="E35" s="434">
        <f aca="true" t="shared" si="15" ref="E35:J35">E33+E34</f>
        <v>32190896</v>
      </c>
      <c r="F35" s="97">
        <f t="shared" si="15"/>
        <v>32248721</v>
      </c>
      <c r="G35" s="97">
        <f t="shared" si="15"/>
        <v>34963126</v>
      </c>
      <c r="H35" s="97">
        <f>H33+H34</f>
        <v>0</v>
      </c>
      <c r="I35" s="97">
        <f t="shared" si="15"/>
        <v>0</v>
      </c>
      <c r="J35" s="97">
        <f t="shared" si="15"/>
        <v>0</v>
      </c>
      <c r="K35" s="434">
        <f aca="true" t="shared" si="16" ref="K35:AC35">K33+K34</f>
        <v>23930584</v>
      </c>
      <c r="L35" s="97">
        <f t="shared" si="16"/>
        <v>23988409</v>
      </c>
      <c r="M35" s="97">
        <f>M33+M34</f>
        <v>26652814</v>
      </c>
      <c r="N35" s="97">
        <f>N33+N34</f>
        <v>6</v>
      </c>
      <c r="O35" s="97">
        <f>O33+O34</f>
        <v>10.70712673871885</v>
      </c>
      <c r="P35" s="97">
        <f>P33+P34</f>
        <v>467233</v>
      </c>
      <c r="Q35" s="434">
        <f t="shared" si="16"/>
        <v>8260312</v>
      </c>
      <c r="R35" s="434">
        <f>R33+R34</f>
        <v>8260312</v>
      </c>
      <c r="S35" s="434">
        <f>S33+S34</f>
        <v>8310312</v>
      </c>
      <c r="T35" s="97">
        <f t="shared" si="16"/>
        <v>0</v>
      </c>
      <c r="U35" s="97">
        <f t="shared" si="16"/>
        <v>0</v>
      </c>
      <c r="V35" s="97">
        <f t="shared" si="16"/>
        <v>901000</v>
      </c>
      <c r="W35" s="434">
        <f t="shared" si="16"/>
        <v>0</v>
      </c>
      <c r="X35" s="97">
        <f t="shared" si="16"/>
        <v>0</v>
      </c>
      <c r="Y35" s="97">
        <f t="shared" si="16"/>
        <v>0</v>
      </c>
      <c r="Z35" s="97">
        <f t="shared" si="16"/>
        <v>0</v>
      </c>
      <c r="AA35" s="97">
        <f t="shared" si="16"/>
        <v>0</v>
      </c>
      <c r="AB35" s="97">
        <f t="shared" si="16"/>
        <v>0</v>
      </c>
      <c r="AC35" s="97">
        <f t="shared" si="16"/>
        <v>0</v>
      </c>
    </row>
    <row r="36" spans="1:28" s="5" customFormat="1" ht="19.5" customHeight="1">
      <c r="A36" s="79"/>
      <c r="B36" s="151"/>
      <c r="C36" s="79"/>
      <c r="D36" s="79"/>
      <c r="E36" s="6"/>
      <c r="F36" s="6"/>
      <c r="G36" s="6"/>
      <c r="H36" s="6"/>
      <c r="I36" s="6"/>
      <c r="J36" s="6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567"/>
      <c r="X36" s="567"/>
      <c r="Y36" s="567"/>
      <c r="Z36" s="567"/>
      <c r="AA36" s="567"/>
      <c r="AB36" s="567"/>
    </row>
    <row r="37" spans="1:28" s="5" customFormat="1" ht="19.5" customHeight="1">
      <c r="A37" s="79"/>
      <c r="B37" s="151"/>
      <c r="C37" s="79"/>
      <c r="D37" s="79"/>
      <c r="E37" s="6"/>
      <c r="F37" s="6"/>
      <c r="G37" s="6"/>
      <c r="H37" s="6"/>
      <c r="I37" s="6"/>
      <c r="J37" s="6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566"/>
      <c r="X37" s="566"/>
      <c r="Y37" s="566"/>
      <c r="Z37" s="566"/>
      <c r="AA37" s="566"/>
      <c r="AB37" s="566"/>
    </row>
    <row r="38" spans="1:28" s="5" customFormat="1" ht="19.5" customHeight="1">
      <c r="A38" s="79"/>
      <c r="B38" s="151"/>
      <c r="C38" s="1307" t="s">
        <v>52</v>
      </c>
      <c r="D38" s="1307"/>
      <c r="E38" s="1307"/>
      <c r="F38" s="1307"/>
      <c r="G38" s="1307"/>
      <c r="H38" s="1307"/>
      <c r="I38" s="1307"/>
      <c r="J38" s="1307"/>
      <c r="K38" s="1307"/>
      <c r="L38" s="1307"/>
      <c r="M38" s="1307"/>
      <c r="N38" s="1307"/>
      <c r="O38" s="1307"/>
      <c r="P38" s="1307"/>
      <c r="Q38" s="1307"/>
      <c r="R38" s="351"/>
      <c r="S38" s="351"/>
      <c r="T38" s="351"/>
      <c r="U38" s="351"/>
      <c r="V38" s="351"/>
      <c r="W38" s="568"/>
      <c r="X38" s="568"/>
      <c r="Y38" s="568"/>
      <c r="Z38" s="568"/>
      <c r="AA38" s="568"/>
      <c r="AB38" s="569"/>
    </row>
    <row r="39" spans="1:28" s="5" customFormat="1" ht="19.5" customHeight="1" thickBot="1">
      <c r="A39" s="298" t="s">
        <v>53</v>
      </c>
      <c r="B39" s="298"/>
      <c r="E39" s="275"/>
      <c r="F39" s="275"/>
      <c r="G39" s="275"/>
      <c r="H39" s="275"/>
      <c r="I39" s="275"/>
      <c r="J39" s="275"/>
      <c r="K39" s="276"/>
      <c r="L39" s="276"/>
      <c r="M39" s="276"/>
      <c r="N39" s="276"/>
      <c r="O39" s="276"/>
      <c r="P39" s="276"/>
      <c r="Q39" s="277">
        <v>0</v>
      </c>
      <c r="R39" s="277"/>
      <c r="S39" s="277"/>
      <c r="T39" s="277"/>
      <c r="U39" s="277"/>
      <c r="V39" s="277"/>
      <c r="W39" s="570"/>
      <c r="X39" s="570"/>
      <c r="Y39" s="570"/>
      <c r="Z39" s="570"/>
      <c r="AA39" s="570"/>
      <c r="AB39" s="571"/>
    </row>
    <row r="40" spans="1:29" ht="52.5" customHeight="1" thickBot="1">
      <c r="A40" s="278">
        <v>1</v>
      </c>
      <c r="B40" s="1301" t="s">
        <v>117</v>
      </c>
      <c r="C40" s="1302"/>
      <c r="D40" s="1303"/>
      <c r="E40" s="297">
        <f>'1.sz.m-önk.össze.bev'!E55-'1 .sz.m.önk.össz.kiad.'!E29</f>
        <v>-4195990</v>
      </c>
      <c r="F40" s="297">
        <f>'1.sz.m-önk.össze.bev'!F55-'1 .sz.m.önk.össz.kiad.'!F29</f>
        <v>-4195990</v>
      </c>
      <c r="G40" s="297">
        <f>'1.sz.m-önk.össze.bev'!G55-'1 .sz.m.önk.össz.kiad.'!G29</f>
        <v>-4195990</v>
      </c>
      <c r="H40" s="297">
        <f>'1.sz.m-önk.össze.bev'!H55-'1 .sz.m.önk.össz.kiad.'!H29</f>
        <v>0</v>
      </c>
      <c r="I40" s="297">
        <f>'1.sz.m-önk.össze.bev'!I55-'1 .sz.m.önk.össz.kiad.'!I29</f>
        <v>0</v>
      </c>
      <c r="J40" s="297">
        <f>'1.sz.m-önk.össze.bev'!J55-'1 .sz.m.önk.össz.kiad.'!J29</f>
        <v>0</v>
      </c>
      <c r="K40" s="297">
        <f>'1.sz.m-önk.össze.bev'!K55-'1 .sz.m.önk.össz.kiad.'!K29</f>
        <v>-4195990</v>
      </c>
      <c r="L40" s="297">
        <f>'1.sz.m-önk.össze.bev'!L55-'1 .sz.m.önk.össz.kiad.'!L29</f>
        <v>-4195990</v>
      </c>
      <c r="M40" s="297">
        <f>'1.sz.m-önk.össze.bev'!M55-'1 .sz.m.önk.össz.kiad.'!M29</f>
        <v>-4195990</v>
      </c>
      <c r="N40" s="297">
        <f>'1.sz.m-önk.össze.bev'!N55-'1 .sz.m.önk.össz.kiad.'!N29</f>
        <v>6880002</v>
      </c>
      <c r="O40" s="297">
        <f>'1.sz.m-önk.össze.bev'!O55-'1 .sz.m.önk.össz.kiad.'!O29</f>
        <v>-4.70712673871885</v>
      </c>
      <c r="P40" s="297">
        <f>'1.sz.m-önk.össze.bev'!P55-'1 .sz.m.önk.össz.kiad.'!P29</f>
        <v>-467225</v>
      </c>
      <c r="Q40" s="297">
        <f>'1.sz.m-önk.össze.bev'!Q55-'1 .sz.m.önk.össz.kiad.'!Q29</f>
        <v>0</v>
      </c>
      <c r="R40" s="297">
        <f>'1.sz.m-önk.össze.bev'!R55-'1 .sz.m.önk.össz.kiad.'!R29</f>
        <v>0</v>
      </c>
      <c r="S40" s="297">
        <f>'1.sz.m-önk.össze.bev'!S55-'1 .sz.m.önk.össz.kiad.'!S29</f>
        <v>0</v>
      </c>
      <c r="T40" s="297">
        <f>'1.sz.m-önk.össze.bev'!T55-'1 .sz.m.önk.össz.kiad.'!T29</f>
        <v>2</v>
      </c>
      <c r="U40" s="297">
        <f>'1.sz.m-önk.össze.bev'!U55-'1 .sz.m.önk.össz.kiad.'!U29</f>
        <v>6</v>
      </c>
      <c r="V40" s="297">
        <f>'1.sz.m-önk.össze.bev'!V55-'1 .sz.m.önk.össz.kiad.'!V29</f>
        <v>8</v>
      </c>
      <c r="W40" s="297">
        <f>'1.sz.m-önk.össze.bev'!W55-'1 .sz.m.önk.össz.kiad.'!W29</f>
        <v>0</v>
      </c>
      <c r="X40" s="297">
        <f>'1.sz.m-önk.össze.bev'!X55-'1 .sz.m.önk.össz.kiad.'!X29</f>
        <v>0</v>
      </c>
      <c r="Y40" s="297">
        <f>'1.sz.m-önk.össze.bev'!Y55-'1 .sz.m.önk.össz.kiad.'!Y29</f>
        <v>0</v>
      </c>
      <c r="Z40" s="297">
        <f>'1.sz.m-önk.össze.bev'!Z55-'1 .sz.m.önk.össz.kiad.'!Z29</f>
        <v>0</v>
      </c>
      <c r="AA40" s="297" t="e">
        <f>#REF!-'1 .sz.m.önk.össz.kiad.'!AA29</f>
        <v>#REF!</v>
      </c>
      <c r="AB40" s="297" t="e">
        <f>#REF!-'1 .sz.m.önk.össz.kiad.'!AB29</f>
        <v>#REF!</v>
      </c>
      <c r="AC40" s="297" t="e">
        <f>#REF!-'1 .sz.m.önk.össz.kiad.'!AC29</f>
        <v>#REF!</v>
      </c>
    </row>
    <row r="41" spans="1:22" ht="15.75">
      <c r="A41" s="153"/>
      <c r="B41" s="78"/>
      <c r="C41" s="275"/>
      <c r="D41" s="275"/>
      <c r="E41" s="279"/>
      <c r="F41" s="279"/>
      <c r="G41" s="279"/>
      <c r="H41" s="279"/>
      <c r="I41" s="279"/>
      <c r="J41" s="279"/>
      <c r="K41" s="276"/>
      <c r="L41" s="276"/>
      <c r="M41" s="276"/>
      <c r="N41" s="276"/>
      <c r="O41" s="276"/>
      <c r="P41" s="276"/>
      <c r="Q41" s="277">
        <v>0</v>
      </c>
      <c r="R41" s="277"/>
      <c r="S41" s="277"/>
      <c r="T41" s="277"/>
      <c r="U41" s="277"/>
      <c r="V41" s="277"/>
    </row>
    <row r="42" spans="1:22" ht="15.75" customHeight="1">
      <c r="A42" s="153"/>
      <c r="B42" s="78"/>
      <c r="C42" s="1293" t="s">
        <v>118</v>
      </c>
      <c r="D42" s="1293"/>
      <c r="E42" s="1293"/>
      <c r="F42" s="1293"/>
      <c r="G42" s="1293"/>
      <c r="H42" s="1293"/>
      <c r="I42" s="1293"/>
      <c r="J42" s="1293"/>
      <c r="K42" s="1293"/>
      <c r="L42" s="1293"/>
      <c r="M42" s="1293"/>
      <c r="N42" s="1293"/>
      <c r="O42" s="1293"/>
      <c r="P42" s="1293"/>
      <c r="Q42" s="1293"/>
      <c r="R42" s="349"/>
      <c r="S42" s="349"/>
      <c r="T42" s="349"/>
      <c r="U42" s="349"/>
      <c r="V42" s="349"/>
    </row>
    <row r="43" spans="1:22" ht="16.5" thickBot="1">
      <c r="A43" s="298" t="s">
        <v>119</v>
      </c>
      <c r="B43" s="78"/>
      <c r="C43" s="1292"/>
      <c r="D43" s="1292"/>
      <c r="E43" s="275"/>
      <c r="F43" s="275"/>
      <c r="G43" s="275"/>
      <c r="H43" s="275"/>
      <c r="I43" s="275"/>
      <c r="J43" s="275"/>
      <c r="K43" s="276"/>
      <c r="L43" s="276"/>
      <c r="M43" s="276"/>
      <c r="N43" s="276"/>
      <c r="O43" s="276"/>
      <c r="P43" s="276"/>
      <c r="Q43" s="277">
        <v>0</v>
      </c>
      <c r="R43" s="277"/>
      <c r="S43" s="277"/>
      <c r="T43" s="277"/>
      <c r="U43" s="277"/>
      <c r="V43" s="277"/>
    </row>
    <row r="44" spans="1:29" ht="27.75" customHeight="1">
      <c r="A44" s="292" t="s">
        <v>25</v>
      </c>
      <c r="B44" s="1304" t="s">
        <v>485</v>
      </c>
      <c r="C44" s="1305"/>
      <c r="D44" s="1306"/>
      <c r="E44" s="312">
        <f>'2.sz.m.összehasonlító'!B16</f>
        <v>2003810</v>
      </c>
      <c r="F44" s="312">
        <f>'2.sz.m.összehasonlító'!C16</f>
        <v>2004636</v>
      </c>
      <c r="G44" s="312">
        <f>'2.sz.m.összehasonlító'!D16</f>
        <v>2004636</v>
      </c>
      <c r="H44" s="312">
        <f>'2.sz.m.összehasonlító'!E16</f>
        <v>-3186395</v>
      </c>
      <c r="I44" s="312">
        <f>'1.sz.m-önk.össze.bev'!I59</f>
        <v>0</v>
      </c>
      <c r="J44" s="312">
        <f>'1.sz.m-önk.össze.bev'!J59</f>
        <v>0</v>
      </c>
      <c r="K44" s="312">
        <f>'2.sz.m.összehasonlító'!B16-Q44</f>
        <v>2003810</v>
      </c>
      <c r="L44" s="312">
        <f>'2.sz.m.összehasonlító'!C16-R44</f>
        <v>2004636</v>
      </c>
      <c r="M44" s="312">
        <f>'2.sz.m.összehasonlító'!D16-S44</f>
        <v>2004636</v>
      </c>
      <c r="N44" s="312">
        <f>'2.sz.m.összehasonlító'!E16-T44</f>
        <v>-3186395</v>
      </c>
      <c r="O44" s="312">
        <f>'1.sz.m-önk.össze.bev'!O59</f>
        <v>0</v>
      </c>
      <c r="P44" s="312">
        <f>'1.sz.m-önk.össze.bev'!P59</f>
        <v>0</v>
      </c>
      <c r="Q44" s="312">
        <f>'1.sz.m-önk.össze.bev'!Q59</f>
        <v>0</v>
      </c>
      <c r="R44" s="312">
        <f>'1.sz.m-önk.össze.bev'!R59</f>
        <v>0</v>
      </c>
      <c r="S44" s="312">
        <f>'1.sz.m-önk.össze.bev'!S59</f>
        <v>0</v>
      </c>
      <c r="T44" s="312">
        <f>'1.sz.m-önk.össze.bev'!T59</f>
        <v>0</v>
      </c>
      <c r="U44" s="312">
        <f>'1.sz.m-önk.össze.bev'!U59</f>
        <v>0</v>
      </c>
      <c r="V44" s="312">
        <f>'1.sz.m-önk.össze.bev'!V59</f>
        <v>0</v>
      </c>
      <c r="W44" s="312">
        <f>'1.sz.m-önk.össze.bev'!W59</f>
        <v>0</v>
      </c>
      <c r="X44" s="312">
        <f>'1.sz.m-önk.össze.bev'!X59</f>
        <v>0</v>
      </c>
      <c r="Y44" s="312">
        <f>'1.sz.m-önk.össze.bev'!Y59</f>
        <v>0</v>
      </c>
      <c r="Z44" s="312">
        <f>'1.sz.m-önk.össze.bev'!Z59</f>
        <v>0</v>
      </c>
      <c r="AA44" s="312" t="e">
        <f>#REF!</f>
        <v>#REF!</v>
      </c>
      <c r="AB44" s="312" t="e">
        <f>#REF!</f>
        <v>#REF!</v>
      </c>
      <c r="AC44" s="312" t="e">
        <f>#REF!</f>
        <v>#REF!</v>
      </c>
    </row>
    <row r="45" spans="1:29" ht="27.75" customHeight="1">
      <c r="A45" s="293" t="s">
        <v>26</v>
      </c>
      <c r="B45" s="1308" t="s">
        <v>486</v>
      </c>
      <c r="C45" s="1309"/>
      <c r="D45" s="1310"/>
      <c r="E45" s="313">
        <f>'2.sz.m.összehasonlító'!B27</f>
        <v>480826</v>
      </c>
      <c r="F45" s="313">
        <f>'2.sz.m.összehasonlító'!C27</f>
        <v>480000</v>
      </c>
      <c r="G45" s="313">
        <f>'2.sz.m.összehasonlító'!D27</f>
        <v>480000</v>
      </c>
      <c r="H45" s="313">
        <f>'2.sz.m.összehasonlító'!E27</f>
        <v>3186395</v>
      </c>
      <c r="I45" s="313"/>
      <c r="J45" s="313"/>
      <c r="K45" s="313">
        <f>'2.sz.m.összehasonlító'!B27</f>
        <v>480826</v>
      </c>
      <c r="L45" s="313">
        <f>'2.sz.m.összehasonlító'!C27</f>
        <v>480000</v>
      </c>
      <c r="M45" s="313">
        <f>'2.sz.m.összehasonlító'!D27</f>
        <v>480000</v>
      </c>
      <c r="N45" s="313">
        <f>'2.sz.m.összehasonlító'!E27</f>
        <v>3186395</v>
      </c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</row>
    <row r="46" spans="1:29" ht="27.75" customHeight="1" thickBot="1">
      <c r="A46" s="294" t="s">
        <v>9</v>
      </c>
      <c r="B46" s="1320" t="s">
        <v>487</v>
      </c>
      <c r="C46" s="1321"/>
      <c r="D46" s="1322"/>
      <c r="E46" s="311">
        <f>E44+E45</f>
        <v>2484636</v>
      </c>
      <c r="F46" s="311">
        <f aca="true" t="shared" si="17" ref="F46:T46">F44+F45</f>
        <v>2484636</v>
      </c>
      <c r="G46" s="311">
        <f>G44+G45</f>
        <v>2484636</v>
      </c>
      <c r="H46" s="311">
        <f>H44+H45</f>
        <v>0</v>
      </c>
      <c r="I46" s="311">
        <f t="shared" si="17"/>
        <v>0</v>
      </c>
      <c r="J46" s="311">
        <f t="shared" si="17"/>
        <v>0</v>
      </c>
      <c r="K46" s="311">
        <f>K44+K45</f>
        <v>2484636</v>
      </c>
      <c r="L46" s="311">
        <f t="shared" si="17"/>
        <v>2484636</v>
      </c>
      <c r="M46" s="311">
        <f>M44+M45</f>
        <v>2484636</v>
      </c>
      <c r="N46" s="311">
        <f>N44+N45</f>
        <v>0</v>
      </c>
      <c r="O46" s="311">
        <f t="shared" si="17"/>
        <v>0</v>
      </c>
      <c r="P46" s="311">
        <f t="shared" si="17"/>
        <v>0</v>
      </c>
      <c r="Q46" s="311">
        <f>Q44+Q45</f>
        <v>0</v>
      </c>
      <c r="R46" s="311">
        <f t="shared" si="17"/>
        <v>0</v>
      </c>
      <c r="S46" s="311">
        <f>S44+S45</f>
        <v>0</v>
      </c>
      <c r="T46" s="311">
        <f t="shared" si="17"/>
        <v>0</v>
      </c>
      <c r="U46" s="311">
        <f aca="true" t="shared" si="18" ref="U46:Z46">U44+U45</f>
        <v>0</v>
      </c>
      <c r="V46" s="311">
        <f t="shared" si="18"/>
        <v>0</v>
      </c>
      <c r="W46" s="311">
        <f t="shared" si="18"/>
        <v>0</v>
      </c>
      <c r="X46" s="311">
        <f t="shared" si="18"/>
        <v>0</v>
      </c>
      <c r="Y46" s="311">
        <f t="shared" si="18"/>
        <v>0</v>
      </c>
      <c r="Z46" s="311">
        <f t="shared" si="18"/>
        <v>0</v>
      </c>
      <c r="AA46" s="311" t="e">
        <f>AA44+AA45</f>
        <v>#REF!</v>
      </c>
      <c r="AB46" s="311" t="e">
        <f>AB44+AB45</f>
        <v>#REF!</v>
      </c>
      <c r="AC46" s="311" t="e">
        <f>AC44+AC45</f>
        <v>#REF!</v>
      </c>
    </row>
    <row r="47" spans="1:23" ht="15.75">
      <c r="A47" s="153"/>
      <c r="B47" s="78"/>
      <c r="C47" s="280"/>
      <c r="D47" s="281"/>
      <c r="E47" s="282"/>
      <c r="F47" s="282"/>
      <c r="G47" s="282"/>
      <c r="H47" s="282"/>
      <c r="I47" s="282"/>
      <c r="J47" s="282"/>
      <c r="K47" s="276"/>
      <c r="L47" s="276"/>
      <c r="M47" s="276"/>
      <c r="N47" s="276"/>
      <c r="O47" s="276"/>
      <c r="P47" s="276"/>
      <c r="Q47" s="277"/>
      <c r="R47" s="277"/>
      <c r="S47" s="277"/>
      <c r="T47" s="277"/>
      <c r="U47" s="277"/>
      <c r="V47" s="277"/>
      <c r="W47" s="1"/>
    </row>
    <row r="48" spans="1:22" ht="15.75" customHeight="1">
      <c r="A48" s="153"/>
      <c r="B48" s="78"/>
      <c r="C48" s="1293" t="s">
        <v>120</v>
      </c>
      <c r="D48" s="1293"/>
      <c r="E48" s="1293"/>
      <c r="F48" s="1293"/>
      <c r="G48" s="1293"/>
      <c r="H48" s="1293"/>
      <c r="I48" s="1293"/>
      <c r="J48" s="1293"/>
      <c r="K48" s="1293"/>
      <c r="L48" s="1293"/>
      <c r="M48" s="1293"/>
      <c r="N48" s="1293"/>
      <c r="O48" s="1293"/>
      <c r="P48" s="1293"/>
      <c r="Q48" s="1293"/>
      <c r="R48" s="349"/>
      <c r="S48" s="349"/>
      <c r="T48" s="349"/>
      <c r="U48" s="349"/>
      <c r="V48" s="349"/>
    </row>
    <row r="49" spans="1:22" ht="16.5" thickBot="1">
      <c r="A49" s="298" t="s">
        <v>121</v>
      </c>
      <c r="B49" s="298"/>
      <c r="C49" s="1319"/>
      <c r="D49" s="1319"/>
      <c r="E49" s="275"/>
      <c r="F49" s="275"/>
      <c r="G49" s="275"/>
      <c r="H49" s="275"/>
      <c r="I49" s="275"/>
      <c r="J49" s="275"/>
      <c r="K49" s="276"/>
      <c r="L49" s="276"/>
      <c r="M49" s="276"/>
      <c r="N49" s="276"/>
      <c r="O49" s="276"/>
      <c r="P49" s="276"/>
      <c r="Q49" s="277">
        <v>0</v>
      </c>
      <c r="R49" s="277"/>
      <c r="S49" s="277"/>
      <c r="T49" s="277"/>
      <c r="U49" s="277"/>
      <c r="V49" s="277"/>
    </row>
    <row r="50" spans="1:29" ht="27.75" customHeight="1">
      <c r="A50" s="292" t="s">
        <v>25</v>
      </c>
      <c r="B50" s="1304" t="s">
        <v>488</v>
      </c>
      <c r="C50" s="1305"/>
      <c r="D50" s="1306"/>
      <c r="E50" s="299">
        <v>0</v>
      </c>
      <c r="F50" s="299">
        <v>0</v>
      </c>
      <c r="G50" s="299">
        <v>0</v>
      </c>
      <c r="H50" s="299">
        <v>0</v>
      </c>
      <c r="I50" s="299">
        <v>0</v>
      </c>
      <c r="J50" s="299">
        <v>0</v>
      </c>
      <c r="K50" s="299">
        <v>0</v>
      </c>
      <c r="L50" s="299">
        <v>0</v>
      </c>
      <c r="M50" s="299">
        <v>0</v>
      </c>
      <c r="N50" s="299">
        <v>0</v>
      </c>
      <c r="O50" s="299">
        <v>0</v>
      </c>
      <c r="P50" s="299">
        <v>0</v>
      </c>
      <c r="Q50" s="299">
        <v>0</v>
      </c>
      <c r="R50" s="299">
        <v>0</v>
      </c>
      <c r="S50" s="299">
        <v>0</v>
      </c>
      <c r="T50" s="299">
        <v>0</v>
      </c>
      <c r="U50" s="299">
        <v>0</v>
      </c>
      <c r="V50" s="299">
        <v>0</v>
      </c>
      <c r="W50" s="299">
        <v>0</v>
      </c>
      <c r="X50" s="299">
        <v>0</v>
      </c>
      <c r="Y50" s="299">
        <v>0</v>
      </c>
      <c r="Z50" s="299">
        <v>0</v>
      </c>
      <c r="AA50" s="299">
        <v>0</v>
      </c>
      <c r="AB50" s="299">
        <v>0</v>
      </c>
      <c r="AC50" s="299">
        <v>0</v>
      </c>
    </row>
    <row r="51" spans="1:29" ht="27.75" customHeight="1">
      <c r="A51" s="293" t="s">
        <v>26</v>
      </c>
      <c r="B51" s="1308" t="s">
        <v>489</v>
      </c>
      <c r="C51" s="1309"/>
      <c r="D51" s="1310"/>
      <c r="E51" s="300">
        <f>'1.sz.m-önk.össze.bev'!E57</f>
        <v>2320000</v>
      </c>
      <c r="F51" s="300">
        <f>'1.sz.m-önk.össze.bev'!F57</f>
        <v>2320000</v>
      </c>
      <c r="G51" s="300">
        <f>'1.sz.m-önk.össze.bev'!G57</f>
        <v>2320000</v>
      </c>
      <c r="H51" s="300">
        <f>'1.sz.m-önk.össze.bev'!H57</f>
        <v>0</v>
      </c>
      <c r="I51" s="300">
        <f>'1.sz.m-önk.össze.bev'!I57</f>
        <v>0</v>
      </c>
      <c r="J51" s="300">
        <f>'1.sz.m-önk.össze.bev'!J57</f>
        <v>0</v>
      </c>
      <c r="K51" s="300">
        <f>'1.sz.m-önk.össze.bev'!K57</f>
        <v>2320000</v>
      </c>
      <c r="L51" s="300">
        <f>'1.sz.m-önk.össze.bev'!L57</f>
        <v>2320000</v>
      </c>
      <c r="M51" s="300">
        <f>'1.sz.m-önk.össze.bev'!M57</f>
        <v>2320000</v>
      </c>
      <c r="N51" s="300">
        <f>'1.sz.m-önk.össze.bev'!N57</f>
        <v>0</v>
      </c>
      <c r="O51" s="300">
        <f>'1.sz.m-önk.össze.bev'!O57</f>
        <v>0</v>
      </c>
      <c r="P51" s="300">
        <f>'1.sz.m-önk.össze.bev'!P57</f>
        <v>0</v>
      </c>
      <c r="Q51" s="300">
        <f>'1.sz.m-önk.össze.bev'!Q57</f>
        <v>0</v>
      </c>
      <c r="R51" s="300">
        <f>'1.sz.m-önk.össze.bev'!R57</f>
        <v>0</v>
      </c>
      <c r="S51" s="300">
        <f>'1.sz.m-önk.össze.bev'!S57</f>
        <v>0</v>
      </c>
      <c r="T51" s="300">
        <f>'1.sz.m-önk.össze.bev'!T57</f>
        <v>0</v>
      </c>
      <c r="U51" s="300">
        <f>'1.sz.m-önk.össze.bev'!U57</f>
        <v>0</v>
      </c>
      <c r="V51" s="300">
        <f>'1.sz.m-önk.össze.bev'!V57</f>
        <v>0</v>
      </c>
      <c r="W51" s="300">
        <f>'1.sz.m-önk.össze.bev'!W57</f>
        <v>0</v>
      </c>
      <c r="X51" s="300">
        <f>'1.sz.m-önk.össze.bev'!X57</f>
        <v>0</v>
      </c>
      <c r="Y51" s="300">
        <f>'1.sz.m-önk.össze.bev'!Y57</f>
        <v>0</v>
      </c>
      <c r="Z51" s="300">
        <f>'1.sz.m-önk.össze.bev'!Z57</f>
        <v>0</v>
      </c>
      <c r="AA51" s="300">
        <f>'1.sz.m-önk.össze.bev'!AA57</f>
        <v>0</v>
      </c>
      <c r="AB51" s="300">
        <f>'1.sz.m-önk.össze.bev'!AB57</f>
        <v>0</v>
      </c>
      <c r="AC51" s="300">
        <f>'1.sz.m-önk.össze.bev'!AC57</f>
        <v>0</v>
      </c>
    </row>
    <row r="52" spans="1:29" ht="27.75" customHeight="1" thickBot="1">
      <c r="A52" s="294" t="s">
        <v>9</v>
      </c>
      <c r="B52" s="1325" t="s">
        <v>490</v>
      </c>
      <c r="C52" s="1326"/>
      <c r="D52" s="1327"/>
      <c r="E52" s="301">
        <f>E50+E51</f>
        <v>2320000</v>
      </c>
      <c r="F52" s="301">
        <f>F50+F51</f>
        <v>2320000</v>
      </c>
      <c r="G52" s="301">
        <f>G50+G51</f>
        <v>2320000</v>
      </c>
      <c r="H52" s="301">
        <v>0</v>
      </c>
      <c r="I52" s="301">
        <f>I50+I51</f>
        <v>0</v>
      </c>
      <c r="J52" s="301">
        <v>2</v>
      </c>
      <c r="K52" s="301">
        <f>K50+K51</f>
        <v>2320000</v>
      </c>
      <c r="L52" s="301">
        <f>L50+L51</f>
        <v>2320000</v>
      </c>
      <c r="M52" s="301">
        <f>M50+M51</f>
        <v>2320000</v>
      </c>
      <c r="N52" s="301">
        <v>0</v>
      </c>
      <c r="O52" s="301">
        <f>O50+O51</f>
        <v>0</v>
      </c>
      <c r="P52" s="301">
        <v>5</v>
      </c>
      <c r="Q52" s="301">
        <f>Q50+Q51</f>
        <v>0</v>
      </c>
      <c r="R52" s="301">
        <v>0</v>
      </c>
      <c r="S52" s="301">
        <f>S50+S51</f>
        <v>0</v>
      </c>
      <c r="T52" s="301">
        <v>0</v>
      </c>
      <c r="U52" s="301">
        <f>U50+U51</f>
        <v>0</v>
      </c>
      <c r="V52" s="301">
        <v>8</v>
      </c>
      <c r="W52" s="301">
        <f>W50+W51</f>
        <v>0</v>
      </c>
      <c r="X52" s="301">
        <v>0</v>
      </c>
      <c r="Y52" s="301">
        <f>Y50+Y51</f>
        <v>0</v>
      </c>
      <c r="Z52" s="301">
        <v>0</v>
      </c>
      <c r="AA52" s="301">
        <f>AA50+AA51</f>
        <v>0</v>
      </c>
      <c r="AB52" s="301">
        <v>11</v>
      </c>
      <c r="AC52" s="301">
        <f>AC50+AC51</f>
        <v>0</v>
      </c>
    </row>
    <row r="53" spans="1:27" ht="15.75">
      <c r="A53" s="153"/>
      <c r="B53" s="78"/>
      <c r="C53" s="280"/>
      <c r="D53" s="281"/>
      <c r="E53" s="282"/>
      <c r="F53" s="282"/>
      <c r="G53" s="282"/>
      <c r="H53" s="282"/>
      <c r="I53" s="282"/>
      <c r="J53" s="282"/>
      <c r="K53" s="276"/>
      <c r="L53" s="276"/>
      <c r="M53" s="276"/>
      <c r="N53" s="276"/>
      <c r="O53" s="276"/>
      <c r="P53" s="276"/>
      <c r="Q53" s="277"/>
      <c r="R53" s="277"/>
      <c r="S53" s="277"/>
      <c r="T53" s="277"/>
      <c r="U53" s="277"/>
      <c r="V53" s="277"/>
      <c r="AA53" s="99"/>
    </row>
    <row r="54" spans="1:23" ht="15.75" customHeight="1">
      <c r="A54" s="153"/>
      <c r="B54" s="78"/>
      <c r="C54" s="1329" t="s">
        <v>54</v>
      </c>
      <c r="D54" s="1329"/>
      <c r="E54" s="1329"/>
      <c r="F54" s="1329"/>
      <c r="G54" s="1329"/>
      <c r="H54" s="1329"/>
      <c r="I54" s="1329"/>
      <c r="J54" s="1329"/>
      <c r="K54" s="1329"/>
      <c r="L54" s="1329"/>
      <c r="M54" s="1329"/>
      <c r="N54" s="1329"/>
      <c r="O54" s="1329"/>
      <c r="P54" s="1329"/>
      <c r="Q54" s="1293"/>
      <c r="R54" s="349"/>
      <c r="S54" s="349"/>
      <c r="T54" s="349"/>
      <c r="U54" s="349"/>
      <c r="V54" s="349"/>
      <c r="W54" s="168"/>
    </row>
    <row r="55" spans="1:22" ht="15.75">
      <c r="A55" s="153"/>
      <c r="B55" s="78"/>
      <c r="C55" s="283"/>
      <c r="D55" s="283"/>
      <c r="E55" s="283"/>
      <c r="F55" s="283"/>
      <c r="G55" s="283"/>
      <c r="H55" s="283"/>
      <c r="I55" s="283"/>
      <c r="J55" s="283"/>
      <c r="K55" s="284"/>
      <c r="L55" s="284"/>
      <c r="M55" s="284"/>
      <c r="N55" s="284"/>
      <c r="O55" s="284"/>
      <c r="P55" s="284"/>
      <c r="Q55" s="285"/>
      <c r="R55" s="285"/>
      <c r="S55" s="285"/>
      <c r="T55" s="285"/>
      <c r="U55" s="285"/>
      <c r="V55" s="285"/>
    </row>
    <row r="56" spans="1:22" ht="16.5" thickBot="1">
      <c r="A56" s="298" t="s">
        <v>163</v>
      </c>
      <c r="C56" s="1330"/>
      <c r="D56" s="1330"/>
      <c r="E56" s="283"/>
      <c r="F56" s="283"/>
      <c r="G56" s="283"/>
      <c r="H56" s="283"/>
      <c r="I56" s="283"/>
      <c r="J56" s="283"/>
      <c r="K56" s="284"/>
      <c r="L56" s="284"/>
      <c r="M56" s="284"/>
      <c r="N56" s="284"/>
      <c r="O56" s="284"/>
      <c r="P56" s="284"/>
      <c r="Q56" s="285"/>
      <c r="R56" s="285"/>
      <c r="S56" s="285"/>
      <c r="T56" s="285"/>
      <c r="U56" s="285"/>
      <c r="V56" s="285"/>
    </row>
    <row r="57" spans="1:29" ht="27" customHeight="1">
      <c r="A57" s="305" t="s">
        <v>25</v>
      </c>
      <c r="B57" s="1328" t="s">
        <v>122</v>
      </c>
      <c r="C57" s="1328"/>
      <c r="D57" s="1328"/>
      <c r="E57" s="306">
        <f>E58-E61</f>
        <v>1875990</v>
      </c>
      <c r="F57" s="306">
        <f aca="true" t="shared" si="19" ref="F57:AC57">F58-F61</f>
        <v>4195990</v>
      </c>
      <c r="G57" s="306">
        <f>G58-G61</f>
        <v>4195990</v>
      </c>
      <c r="H57" s="306">
        <f>H58-H61</f>
        <v>0</v>
      </c>
      <c r="I57" s="306">
        <f t="shared" si="19"/>
        <v>0</v>
      </c>
      <c r="J57" s="306">
        <f t="shared" si="19"/>
        <v>0</v>
      </c>
      <c r="K57" s="306">
        <f>K58-K61</f>
        <v>4195990</v>
      </c>
      <c r="L57" s="306">
        <f t="shared" si="19"/>
        <v>4195990</v>
      </c>
      <c r="M57" s="306">
        <f>M58-M61</f>
        <v>4195990</v>
      </c>
      <c r="N57" s="306">
        <f>N58-N61</f>
        <v>-4</v>
      </c>
      <c r="O57" s="306">
        <f t="shared" si="19"/>
        <v>-6</v>
      </c>
      <c r="P57" s="306">
        <f t="shared" si="19"/>
        <v>-8</v>
      </c>
      <c r="Q57" s="306">
        <f t="shared" si="19"/>
        <v>0</v>
      </c>
      <c r="R57" s="306">
        <f t="shared" si="19"/>
        <v>0</v>
      </c>
      <c r="S57" s="306">
        <f>S58-S61</f>
        <v>0</v>
      </c>
      <c r="T57" s="306">
        <f t="shared" si="19"/>
        <v>0</v>
      </c>
      <c r="U57" s="306">
        <f t="shared" si="19"/>
        <v>0</v>
      </c>
      <c r="V57" s="306">
        <f t="shared" si="19"/>
        <v>0</v>
      </c>
      <c r="W57" s="306">
        <f t="shared" si="19"/>
        <v>0</v>
      </c>
      <c r="X57" s="306">
        <f t="shared" si="19"/>
        <v>0</v>
      </c>
      <c r="Y57" s="306">
        <f t="shared" si="19"/>
        <v>0</v>
      </c>
      <c r="Z57" s="306">
        <f t="shared" si="19"/>
        <v>0</v>
      </c>
      <c r="AA57" s="306">
        <f t="shared" si="19"/>
        <v>0</v>
      </c>
      <c r="AB57" s="306">
        <f t="shared" si="19"/>
        <v>0</v>
      </c>
      <c r="AC57" s="306">
        <f t="shared" si="19"/>
        <v>0</v>
      </c>
    </row>
    <row r="58" spans="1:29" ht="27" customHeight="1">
      <c r="A58" s="302" t="s">
        <v>123</v>
      </c>
      <c r="B58" s="1314" t="s">
        <v>124</v>
      </c>
      <c r="C58" s="1314"/>
      <c r="D58" s="1314"/>
      <c r="E58" s="307">
        <f>SUM(E59:E60)</f>
        <v>2484636</v>
      </c>
      <c r="F58" s="307">
        <f>'1.sz.m-önk.össze.bev'!F56</f>
        <v>4804636</v>
      </c>
      <c r="G58" s="307">
        <f>'1.sz.m-önk.össze.bev'!G56</f>
        <v>4804636</v>
      </c>
      <c r="H58" s="307">
        <f>'1.sz.m-önk.össze.bev'!H56</f>
        <v>0</v>
      </c>
      <c r="I58" s="307">
        <f>'1.sz.m-önk.össze.bev'!I56</f>
        <v>0</v>
      </c>
      <c r="J58" s="307">
        <f>'1.sz.m-önk.össze.bev'!J56</f>
        <v>0</v>
      </c>
      <c r="K58" s="307">
        <f>'1.sz.m-önk.össze.bev'!K56</f>
        <v>4804636</v>
      </c>
      <c r="L58" s="307">
        <f>'1.sz.m-önk.össze.bev'!L56</f>
        <v>4804636</v>
      </c>
      <c r="M58" s="307">
        <f>'1.sz.m-önk.össze.bev'!M56</f>
        <v>4804636</v>
      </c>
      <c r="N58" s="307">
        <f>'1.sz.m-önk.össze.bev'!N56</f>
        <v>0</v>
      </c>
      <c r="O58" s="307">
        <f>'1.sz.m-önk.össze.bev'!O56</f>
        <v>0</v>
      </c>
      <c r="P58" s="307">
        <f>'1.sz.m-önk.össze.bev'!P56</f>
        <v>0</v>
      </c>
      <c r="Q58" s="307">
        <f>'1.sz.m-önk.össze.bev'!Q56</f>
        <v>0</v>
      </c>
      <c r="R58" s="307">
        <f>'1.sz.m-önk.össze.bev'!R56</f>
        <v>0</v>
      </c>
      <c r="S58" s="307">
        <f>'1.sz.m-önk.össze.bev'!S56</f>
        <v>0</v>
      </c>
      <c r="T58" s="307">
        <f>'1.sz.m-önk.össze.bev'!T56</f>
        <v>0</v>
      </c>
      <c r="U58" s="307">
        <f>'1.sz.m-önk.össze.bev'!U56</f>
        <v>0</v>
      </c>
      <c r="V58" s="307">
        <f>'1.sz.m-önk.össze.bev'!V56</f>
        <v>0</v>
      </c>
      <c r="W58" s="307">
        <f>'1.sz.m-önk.össze.bev'!W56</f>
        <v>0</v>
      </c>
      <c r="X58" s="307">
        <f>'1.sz.m-önk.össze.bev'!X56</f>
        <v>0</v>
      </c>
      <c r="Y58" s="307">
        <f>'1.sz.m-önk.össze.bev'!Y56</f>
        <v>0</v>
      </c>
      <c r="Z58" s="307">
        <f>'1.sz.m-önk.össze.bev'!Z56</f>
        <v>0</v>
      </c>
      <c r="AA58" s="307">
        <f>'1.sz.m-önk.össze.bev'!AA56</f>
        <v>0</v>
      </c>
      <c r="AB58" s="307">
        <f>'1.sz.m-önk.össze.bev'!AB56</f>
        <v>0</v>
      </c>
      <c r="AC58" s="307">
        <f>'1.sz.m-önk.össze.bev'!AC56</f>
        <v>0</v>
      </c>
    </row>
    <row r="59" spans="1:29" ht="27" customHeight="1">
      <c r="A59" s="302" t="s">
        <v>125</v>
      </c>
      <c r="B59" s="1323" t="s">
        <v>170</v>
      </c>
      <c r="C59" s="1323"/>
      <c r="D59" s="1323"/>
      <c r="E59" s="307">
        <f>'2.sz.m.összehasonlító'!B16</f>
        <v>2003810</v>
      </c>
      <c r="F59" s="307">
        <f>'2.sz.m.összehasonlító'!C16</f>
        <v>2004636</v>
      </c>
      <c r="G59" s="307">
        <f>'2.sz.m.összehasonlító'!D16</f>
        <v>2004636</v>
      </c>
      <c r="H59" s="307">
        <f>'2.sz.m.összehasonlító'!E16</f>
        <v>-3186395</v>
      </c>
      <c r="I59" s="307">
        <f>'1.sz.m-önk.össze.bev'!I59</f>
        <v>0</v>
      </c>
      <c r="J59" s="307">
        <f>'1.sz.m-önk.össze.bev'!J59</f>
        <v>0</v>
      </c>
      <c r="K59" s="307">
        <f>'2.sz.m.összehasonlító'!B16-'1 .sz.m.önk.össz.kiad.'!Q58</f>
        <v>2003810</v>
      </c>
      <c r="L59" s="307">
        <f>'2.sz.m.összehasonlító'!C16-'1 .sz.m.önk.össz.kiad.'!R58</f>
        <v>2004636</v>
      </c>
      <c r="M59" s="307">
        <f>'2.sz.m.összehasonlító'!D16-'1 .sz.m.önk.össz.kiad.'!S58</f>
        <v>2004636</v>
      </c>
      <c r="N59" s="307">
        <f>'2.sz.m.összehasonlító'!E16-'1 .sz.m.önk.össz.kiad.'!T58</f>
        <v>-3186395</v>
      </c>
      <c r="O59" s="307">
        <f>'1.sz.m-önk.össze.bev'!O59</f>
        <v>0</v>
      </c>
      <c r="P59" s="307">
        <f>'1.sz.m-önk.össze.bev'!P59</f>
        <v>0</v>
      </c>
      <c r="Q59" s="307">
        <f>'1.sz.m-önk.össze.bev'!Q59</f>
        <v>0</v>
      </c>
      <c r="R59" s="307">
        <f>'1.sz.m-önk.össze.bev'!R59</f>
        <v>0</v>
      </c>
      <c r="S59" s="307">
        <f>'1.sz.m-önk.össze.bev'!S59</f>
        <v>0</v>
      </c>
      <c r="T59" s="307">
        <f>'1.sz.m-önk.össze.bev'!T59</f>
        <v>0</v>
      </c>
      <c r="U59" s="307">
        <f>'1.sz.m-önk.össze.bev'!U59</f>
        <v>0</v>
      </c>
      <c r="V59" s="307">
        <f>'1.sz.m-önk.össze.bev'!V59</f>
        <v>0</v>
      </c>
      <c r="W59" s="307">
        <f>'1.sz.m-önk.össze.bev'!W59</f>
        <v>0</v>
      </c>
      <c r="X59" s="307">
        <f>'1.sz.m-önk.össze.bev'!X59</f>
        <v>0</v>
      </c>
      <c r="Y59" s="307">
        <f>'1.sz.m-önk.össze.bev'!Y59</f>
        <v>0</v>
      </c>
      <c r="Z59" s="307">
        <f>'1.sz.m-önk.össze.bev'!Z59</f>
        <v>0</v>
      </c>
      <c r="AA59" s="307">
        <f>'1.sz.m-önk.össze.bev'!AA59</f>
        <v>0</v>
      </c>
      <c r="AB59" s="307">
        <f>'1.sz.m-önk.össze.bev'!AB59</f>
        <v>0</v>
      </c>
      <c r="AC59" s="307">
        <f>'1.sz.m-önk.össze.bev'!AC59</f>
        <v>0</v>
      </c>
    </row>
    <row r="60" spans="1:29" ht="27" customHeight="1">
      <c r="A60" s="303" t="s">
        <v>126</v>
      </c>
      <c r="B60" s="1323" t="s">
        <v>171</v>
      </c>
      <c r="C60" s="1323"/>
      <c r="D60" s="1323"/>
      <c r="E60" s="307">
        <f>'2.sz.m.összehasonlító'!B27</f>
        <v>480826</v>
      </c>
      <c r="F60" s="307">
        <f>'2.sz.m.összehasonlító'!C27</f>
        <v>480000</v>
      </c>
      <c r="G60" s="307">
        <f>'2.sz.m.összehasonlító'!D27</f>
        <v>480000</v>
      </c>
      <c r="H60" s="307">
        <f>'2.sz.m.összehasonlító'!E27</f>
        <v>3186395</v>
      </c>
      <c r="I60" s="307">
        <f>'2.sz.m.összehasonlító'!F27</f>
        <v>0</v>
      </c>
      <c r="J60" s="307">
        <f>'2.sz.m.összehasonlító'!G27</f>
        <v>0</v>
      </c>
      <c r="K60" s="307">
        <f>'2.sz.m.összehasonlító'!B27</f>
        <v>480826</v>
      </c>
      <c r="L60" s="307">
        <f>'2.sz.m.összehasonlító'!C27</f>
        <v>480000</v>
      </c>
      <c r="M60" s="307">
        <f>'2.sz.m.összehasonlító'!D27</f>
        <v>480000</v>
      </c>
      <c r="N60" s="307">
        <f>'2.sz.m.összehasonlító'!E27</f>
        <v>3186395</v>
      </c>
      <c r="O60" s="307">
        <f>'1.sz.m-önk.össze.bev'!O57</f>
        <v>0</v>
      </c>
      <c r="P60" s="307">
        <f>'1.sz.m-önk.össze.bev'!P57</f>
        <v>0</v>
      </c>
      <c r="Q60" s="307">
        <f>'1.sz.m-önk.össze.bev'!Q57</f>
        <v>0</v>
      </c>
      <c r="R60" s="307">
        <f>'1.sz.m-önk.össze.bev'!R57</f>
        <v>0</v>
      </c>
      <c r="S60" s="307">
        <f>'1.sz.m-önk.össze.bev'!S57</f>
        <v>0</v>
      </c>
      <c r="T60" s="307">
        <f>'1.sz.m-önk.össze.bev'!T57</f>
        <v>0</v>
      </c>
      <c r="U60" s="307">
        <f>'1.sz.m-önk.össze.bev'!U57</f>
        <v>0</v>
      </c>
      <c r="V60" s="307">
        <f>'1.sz.m-önk.össze.bev'!V57</f>
        <v>0</v>
      </c>
      <c r="W60" s="307">
        <f>'1.sz.m-önk.össze.bev'!W57</f>
        <v>0</v>
      </c>
      <c r="X60" s="307">
        <f>'1.sz.m-önk.össze.bev'!X57</f>
        <v>0</v>
      </c>
      <c r="Y60" s="307">
        <f>'1.sz.m-önk.össze.bev'!Y57</f>
        <v>0</v>
      </c>
      <c r="Z60" s="307">
        <f>'1.sz.m-önk.össze.bev'!Z57</f>
        <v>0</v>
      </c>
      <c r="AA60" s="307">
        <f>'1.sz.m-önk.össze.bev'!AA57</f>
        <v>0</v>
      </c>
      <c r="AB60" s="307">
        <f>'1.sz.m-önk.össze.bev'!AB57</f>
        <v>0</v>
      </c>
      <c r="AC60" s="307">
        <f>'1.sz.m-önk.össze.bev'!AC57</f>
        <v>0</v>
      </c>
    </row>
    <row r="61" spans="1:29" ht="27" customHeight="1">
      <c r="A61" s="304" t="s">
        <v>127</v>
      </c>
      <c r="B61" s="1314" t="s">
        <v>128</v>
      </c>
      <c r="C61" s="1314"/>
      <c r="D61" s="1314"/>
      <c r="E61" s="308">
        <f>E30</f>
        <v>608646</v>
      </c>
      <c r="F61" s="308">
        <f aca="true" t="shared" si="20" ref="F61:AC61">F30</f>
        <v>608646</v>
      </c>
      <c r="G61" s="308">
        <f>G30</f>
        <v>608646</v>
      </c>
      <c r="H61" s="308">
        <f>H30</f>
        <v>0</v>
      </c>
      <c r="I61" s="308">
        <f>I30</f>
        <v>0</v>
      </c>
      <c r="J61" s="308">
        <f>J30</f>
        <v>0</v>
      </c>
      <c r="K61" s="308">
        <f>K30</f>
        <v>608646</v>
      </c>
      <c r="L61" s="308">
        <f t="shared" si="20"/>
        <v>608646</v>
      </c>
      <c r="M61" s="308">
        <f>M30</f>
        <v>608646</v>
      </c>
      <c r="N61" s="308">
        <f>N30</f>
        <v>4</v>
      </c>
      <c r="O61" s="308">
        <f t="shared" si="20"/>
        <v>6</v>
      </c>
      <c r="P61" s="308">
        <f t="shared" si="20"/>
        <v>8</v>
      </c>
      <c r="Q61" s="308">
        <f t="shared" si="20"/>
        <v>0</v>
      </c>
      <c r="R61" s="308">
        <f t="shared" si="20"/>
        <v>0</v>
      </c>
      <c r="S61" s="308">
        <f>S30</f>
        <v>0</v>
      </c>
      <c r="T61" s="308">
        <f t="shared" si="20"/>
        <v>0</v>
      </c>
      <c r="U61" s="308">
        <f t="shared" si="20"/>
        <v>0</v>
      </c>
      <c r="V61" s="308">
        <f t="shared" si="20"/>
        <v>0</v>
      </c>
      <c r="W61" s="308">
        <f t="shared" si="20"/>
        <v>0</v>
      </c>
      <c r="X61" s="308">
        <f t="shared" si="20"/>
        <v>0</v>
      </c>
      <c r="Y61" s="308">
        <f t="shared" si="20"/>
        <v>0</v>
      </c>
      <c r="Z61" s="308">
        <f t="shared" si="20"/>
        <v>0</v>
      </c>
      <c r="AA61" s="308">
        <f t="shared" si="20"/>
        <v>0</v>
      </c>
      <c r="AB61" s="308">
        <f t="shared" si="20"/>
        <v>0</v>
      </c>
      <c r="AC61" s="308">
        <f t="shared" si="20"/>
        <v>0</v>
      </c>
    </row>
    <row r="62" spans="1:29" ht="27" customHeight="1">
      <c r="A62" s="302" t="s">
        <v>129</v>
      </c>
      <c r="B62" s="1323" t="s">
        <v>172</v>
      </c>
      <c r="C62" s="1323"/>
      <c r="D62" s="1323"/>
      <c r="E62" s="307">
        <f aca="true" t="shared" si="21" ref="E62:M62">E61</f>
        <v>608646</v>
      </c>
      <c r="F62" s="307">
        <f t="shared" si="21"/>
        <v>608646</v>
      </c>
      <c r="G62" s="307">
        <f t="shared" si="21"/>
        <v>608646</v>
      </c>
      <c r="H62" s="307">
        <f>H61</f>
        <v>0</v>
      </c>
      <c r="I62" s="307">
        <f t="shared" si="21"/>
        <v>0</v>
      </c>
      <c r="J62" s="307">
        <f t="shared" si="21"/>
        <v>0</v>
      </c>
      <c r="K62" s="307">
        <f t="shared" si="21"/>
        <v>608646</v>
      </c>
      <c r="L62" s="307">
        <f t="shared" si="21"/>
        <v>608646</v>
      </c>
      <c r="M62" s="307">
        <f t="shared" si="21"/>
        <v>608646</v>
      </c>
      <c r="N62" s="307">
        <f>N61</f>
        <v>4</v>
      </c>
      <c r="O62" s="307">
        <v>0</v>
      </c>
      <c r="P62" s="307">
        <v>0</v>
      </c>
      <c r="Q62" s="307">
        <v>0</v>
      </c>
      <c r="R62" s="307">
        <v>0</v>
      </c>
      <c r="S62" s="307">
        <v>0</v>
      </c>
      <c r="T62" s="307">
        <v>0</v>
      </c>
      <c r="U62" s="307">
        <v>0</v>
      </c>
      <c r="V62" s="307">
        <v>0</v>
      </c>
      <c r="W62" s="307">
        <v>0</v>
      </c>
      <c r="X62" s="307">
        <v>0</v>
      </c>
      <c r="Y62" s="307">
        <v>0</v>
      </c>
      <c r="Z62" s="307">
        <v>0</v>
      </c>
      <c r="AA62" s="307">
        <v>0</v>
      </c>
      <c r="AB62" s="307">
        <v>0</v>
      </c>
      <c r="AC62" s="307">
        <v>0</v>
      </c>
    </row>
    <row r="63" spans="1:29" ht="27" customHeight="1" thickBot="1">
      <c r="A63" s="309" t="s">
        <v>130</v>
      </c>
      <c r="B63" s="1324" t="s">
        <v>173</v>
      </c>
      <c r="C63" s="1324"/>
      <c r="D63" s="1324"/>
      <c r="E63" s="310">
        <v>0</v>
      </c>
      <c r="F63" s="310">
        <v>0</v>
      </c>
      <c r="G63" s="310">
        <v>0</v>
      </c>
      <c r="H63" s="310">
        <v>0</v>
      </c>
      <c r="I63" s="310">
        <v>0</v>
      </c>
      <c r="J63" s="310">
        <v>0</v>
      </c>
      <c r="K63" s="310">
        <v>0</v>
      </c>
      <c r="L63" s="310">
        <v>0</v>
      </c>
      <c r="M63" s="310">
        <v>0</v>
      </c>
      <c r="N63" s="310">
        <v>0</v>
      </c>
      <c r="O63" s="310">
        <v>0</v>
      </c>
      <c r="P63" s="310">
        <v>0</v>
      </c>
      <c r="Q63" s="310">
        <v>0</v>
      </c>
      <c r="R63" s="310">
        <v>0</v>
      </c>
      <c r="S63" s="310">
        <v>0</v>
      </c>
      <c r="T63" s="310">
        <v>0</v>
      </c>
      <c r="U63" s="310">
        <v>0</v>
      </c>
      <c r="V63" s="310">
        <v>0</v>
      </c>
      <c r="W63" s="310">
        <v>0</v>
      </c>
      <c r="X63" s="310">
        <v>0</v>
      </c>
      <c r="Y63" s="310">
        <v>0</v>
      </c>
      <c r="Z63" s="310">
        <v>0</v>
      </c>
      <c r="AA63" s="310">
        <v>0</v>
      </c>
      <c r="AB63" s="310">
        <v>0</v>
      </c>
      <c r="AC63" s="310">
        <v>0</v>
      </c>
    </row>
  </sheetData>
  <sheetProtection/>
  <mergeCells count="40">
    <mergeCell ref="B60:D60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  <mergeCell ref="B61:D61"/>
    <mergeCell ref="A1:W1"/>
    <mergeCell ref="A3:D3"/>
    <mergeCell ref="A2:B2"/>
    <mergeCell ref="B5:D5"/>
    <mergeCell ref="W3:AC3"/>
    <mergeCell ref="A35:D35"/>
    <mergeCell ref="C49:D49"/>
    <mergeCell ref="B46:D46"/>
    <mergeCell ref="B44:D44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C42:Q42"/>
    <mergeCell ref="C43:D43"/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</mergeCells>
  <printOptions horizontalCentered="1"/>
  <pageMargins left="0.2755905511811024" right="0.4330708661417323" top="0.984251968503937" bottom="0.7874015748031497" header="0.69375" footer="0.5118110236220472"/>
  <pageSetup horizontalDpi="600" verticalDpi="600" orientation="portrait" paperSize="9" scale="60" r:id="rId1"/>
  <headerFooter differentOddEven="1" alignWithMargins="0">
    <oddHeader>&amp;C&amp;"Algerian,Normál"&amp;16EDVE KÖZSÉG ÖNKORMÁNYZATA
2019.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I33" sqref="AI33"/>
    </sheetView>
  </sheetViews>
  <sheetFormatPr defaultColWidth="9.140625" defaultRowHeight="12.75"/>
  <cols>
    <col min="1" max="1" width="4.28125" style="257" hidden="1" customWidth="1"/>
    <col min="2" max="2" width="4.7109375" style="187" hidden="1" customWidth="1"/>
    <col min="3" max="3" width="45.421875" style="187" hidden="1" customWidth="1"/>
    <col min="4" max="4" width="15.00390625" style="187" hidden="1" customWidth="1"/>
    <col min="5" max="9" width="8.28125" style="187" hidden="1" customWidth="1"/>
    <col min="10" max="10" width="15.421875" style="187" hidden="1" customWidth="1"/>
    <col min="11" max="15" width="8.28125" style="187" hidden="1" customWidth="1"/>
    <col min="16" max="16" width="14.140625" style="187" hidden="1" customWidth="1"/>
    <col min="17" max="17" width="6.57421875" style="187" hidden="1" customWidth="1"/>
    <col min="18" max="18" width="6.7109375" style="187" hidden="1" customWidth="1"/>
    <col min="19" max="19" width="10.00390625" style="187" hidden="1" customWidth="1"/>
    <col min="20" max="23" width="0" style="187" hidden="1" customWidth="1"/>
    <col min="24" max="16384" width="9.140625" style="187" customWidth="1"/>
  </cols>
  <sheetData>
    <row r="1" spans="1:16" s="179" customFormat="1" ht="21" customHeight="1">
      <c r="A1" s="175"/>
      <c r="B1" s="176"/>
      <c r="C1" s="177"/>
      <c r="D1" s="178"/>
      <c r="E1" s="178"/>
      <c r="F1" s="178"/>
      <c r="G1" s="178"/>
      <c r="H1" s="178"/>
      <c r="I1" s="178"/>
      <c r="J1" s="1524"/>
      <c r="K1" s="1524"/>
      <c r="L1" s="1524"/>
      <c r="M1" s="1524"/>
      <c r="N1" s="1524"/>
      <c r="O1" s="1524"/>
      <c r="P1" s="1524"/>
    </row>
    <row r="2" spans="1:9" s="179" customFormat="1" ht="21" customHeight="1">
      <c r="A2" s="295"/>
      <c r="B2" s="176"/>
      <c r="C2" s="181"/>
      <c r="D2" s="180"/>
      <c r="E2" s="180"/>
      <c r="F2" s="180"/>
      <c r="G2" s="180"/>
      <c r="H2" s="180"/>
      <c r="I2" s="180"/>
    </row>
    <row r="3" spans="1:16" s="182" customFormat="1" ht="25.5" customHeight="1">
      <c r="A3" s="1523"/>
      <c r="B3" s="1523"/>
      <c r="C3" s="1523"/>
      <c r="D3" s="1523"/>
      <c r="E3" s="1523"/>
      <c r="F3" s="1523"/>
      <c r="G3" s="1523"/>
      <c r="H3" s="1523"/>
      <c r="I3" s="1523"/>
      <c r="J3" s="1523"/>
      <c r="K3" s="1523"/>
      <c r="L3" s="1523"/>
      <c r="M3" s="1523"/>
      <c r="N3" s="1523"/>
      <c r="O3" s="1523"/>
      <c r="P3" s="1523"/>
    </row>
    <row r="4" spans="1:16" s="185" customFormat="1" ht="15.75" customHeight="1" thickBot="1">
      <c r="A4" s="183"/>
      <c r="B4" s="183"/>
      <c r="C4" s="183"/>
      <c r="P4" s="184"/>
    </row>
    <row r="5" spans="1:21" ht="36.75" customHeight="1" thickBot="1">
      <c r="A5" s="1521"/>
      <c r="B5" s="1522"/>
      <c r="C5" s="186"/>
      <c r="D5" s="1532"/>
      <c r="E5" s="1533"/>
      <c r="F5" s="1533"/>
      <c r="G5" s="1533"/>
      <c r="H5" s="1533"/>
      <c r="I5" s="1533"/>
      <c r="J5" s="1534"/>
      <c r="K5" s="1535"/>
      <c r="L5" s="1535"/>
      <c r="M5" s="1535"/>
      <c r="N5" s="1535"/>
      <c r="O5" s="1532"/>
      <c r="P5" s="1534"/>
      <c r="Q5" s="1535"/>
      <c r="R5" s="1535"/>
      <c r="S5" s="1535"/>
      <c r="T5" s="1535"/>
      <c r="U5" s="1536"/>
    </row>
    <row r="6" spans="1:22" ht="13.5" thickBot="1">
      <c r="A6" s="361"/>
      <c r="B6" s="362"/>
      <c r="C6" s="186"/>
      <c r="D6" s="186"/>
      <c r="E6" s="186"/>
      <c r="F6" s="186"/>
      <c r="G6" s="186"/>
      <c r="H6" s="186"/>
      <c r="I6" s="594"/>
      <c r="J6" s="626"/>
      <c r="K6" s="186"/>
      <c r="L6" s="186"/>
      <c r="M6" s="186"/>
      <c r="N6" s="186"/>
      <c r="O6" s="598"/>
      <c r="P6" s="626"/>
      <c r="Q6" s="186"/>
      <c r="R6" s="186"/>
      <c r="S6" s="186"/>
      <c r="T6" s="186"/>
      <c r="U6" s="594"/>
      <c r="V6" s="186"/>
    </row>
    <row r="7" spans="1:22" s="191" customFormat="1" ht="12.75" customHeight="1" thickBot="1">
      <c r="A7" s="188"/>
      <c r="B7" s="189"/>
      <c r="C7" s="189"/>
      <c r="D7" s="189"/>
      <c r="E7" s="189"/>
      <c r="F7" s="189"/>
      <c r="G7" s="189"/>
      <c r="H7" s="189"/>
      <c r="I7" s="190"/>
      <c r="J7" s="188"/>
      <c r="K7" s="189"/>
      <c r="L7" s="189"/>
      <c r="M7" s="189"/>
      <c r="N7" s="189"/>
      <c r="O7" s="354"/>
      <c r="P7" s="188"/>
      <c r="Q7" s="189"/>
      <c r="R7" s="189"/>
      <c r="S7" s="189"/>
      <c r="T7" s="189"/>
      <c r="U7" s="190"/>
      <c r="V7" s="189"/>
    </row>
    <row r="8" spans="1:22" s="191" customFormat="1" ht="15.75" customHeight="1" thickBot="1">
      <c r="A8" s="192"/>
      <c r="B8" s="193"/>
      <c r="C8" s="193"/>
      <c r="D8" s="330"/>
      <c r="E8" s="259"/>
      <c r="F8" s="259"/>
      <c r="G8" s="259"/>
      <c r="H8" s="259"/>
      <c r="I8" s="331"/>
      <c r="J8" s="602"/>
      <c r="K8" s="259"/>
      <c r="L8" s="259"/>
      <c r="M8" s="259"/>
      <c r="N8" s="259"/>
      <c r="O8" s="355"/>
      <c r="P8" s="602"/>
      <c r="Q8" s="259"/>
      <c r="R8" s="259"/>
      <c r="S8" s="259"/>
      <c r="T8" s="259"/>
      <c r="U8" s="331"/>
      <c r="V8" s="259"/>
    </row>
    <row r="9" spans="1:22" s="197" customFormat="1" ht="12" customHeight="1" thickBot="1">
      <c r="A9" s="188"/>
      <c r="B9" s="194"/>
      <c r="C9" s="195"/>
      <c r="D9" s="260"/>
      <c r="E9" s="260"/>
      <c r="F9" s="260"/>
      <c r="G9" s="260"/>
      <c r="H9" s="260"/>
      <c r="I9" s="196"/>
      <c r="J9" s="603"/>
      <c r="K9" s="260"/>
      <c r="L9" s="260"/>
      <c r="M9" s="260"/>
      <c r="N9" s="260"/>
      <c r="O9" s="196"/>
      <c r="P9" s="603"/>
      <c r="Q9" s="260"/>
      <c r="R9" s="260"/>
      <c r="S9" s="260"/>
      <c r="T9" s="260"/>
      <c r="U9" s="196"/>
      <c r="V9" s="260"/>
    </row>
    <row r="10" spans="1:22" s="203" customFormat="1" ht="12" customHeight="1" hidden="1" thickBot="1">
      <c r="A10" s="204"/>
      <c r="B10" s="205"/>
      <c r="C10" s="206"/>
      <c r="D10" s="271"/>
      <c r="E10" s="271"/>
      <c r="F10" s="271"/>
      <c r="G10" s="271"/>
      <c r="H10" s="271"/>
      <c r="I10" s="332"/>
      <c r="J10" s="604"/>
      <c r="K10" s="271"/>
      <c r="L10" s="271"/>
      <c r="M10" s="271"/>
      <c r="N10" s="271"/>
      <c r="O10" s="332"/>
      <c r="P10" s="604"/>
      <c r="Q10" s="271"/>
      <c r="R10" s="271"/>
      <c r="S10" s="271"/>
      <c r="T10" s="271"/>
      <c r="U10" s="332"/>
      <c r="V10" s="271"/>
    </row>
    <row r="11" spans="1:22" s="197" customFormat="1" ht="12" customHeight="1" thickBot="1">
      <c r="A11" s="188"/>
      <c r="B11" s="194"/>
      <c r="C11" s="195"/>
      <c r="D11" s="260"/>
      <c r="E11" s="260"/>
      <c r="F11" s="260"/>
      <c r="G11" s="260"/>
      <c r="H11" s="260"/>
      <c r="I11" s="196"/>
      <c r="J11" s="603"/>
      <c r="K11" s="260"/>
      <c r="L11" s="260"/>
      <c r="M11" s="260"/>
      <c r="N11" s="260"/>
      <c r="O11" s="196"/>
      <c r="P11" s="603"/>
      <c r="Q11" s="260"/>
      <c r="R11" s="260"/>
      <c r="S11" s="260"/>
      <c r="T11" s="260"/>
      <c r="U11" s="196"/>
      <c r="V11" s="260"/>
    </row>
    <row r="12" spans="1:22" s="203" customFormat="1" ht="12" customHeight="1">
      <c r="A12" s="200"/>
      <c r="B12" s="199"/>
      <c r="C12" s="207"/>
      <c r="D12" s="261"/>
      <c r="E12" s="261"/>
      <c r="F12" s="261"/>
      <c r="G12" s="261"/>
      <c r="H12" s="261"/>
      <c r="I12" s="202"/>
      <c r="J12" s="605"/>
      <c r="K12" s="261"/>
      <c r="L12" s="261"/>
      <c r="M12" s="261"/>
      <c r="N12" s="261"/>
      <c r="O12" s="202"/>
      <c r="P12" s="605"/>
      <c r="Q12" s="261"/>
      <c r="R12" s="261"/>
      <c r="S12" s="261"/>
      <c r="T12" s="261"/>
      <c r="U12" s="202"/>
      <c r="V12" s="261"/>
    </row>
    <row r="13" spans="1:22" s="203" customFormat="1" ht="12" customHeight="1">
      <c r="A13" s="200"/>
      <c r="B13" s="199"/>
      <c r="C13" s="201"/>
      <c r="D13" s="261"/>
      <c r="E13" s="261"/>
      <c r="F13" s="261"/>
      <c r="G13" s="261"/>
      <c r="H13" s="261"/>
      <c r="I13" s="202"/>
      <c r="J13" s="605"/>
      <c r="K13" s="261"/>
      <c r="L13" s="261"/>
      <c r="M13" s="261"/>
      <c r="N13" s="261"/>
      <c r="O13" s="202"/>
      <c r="P13" s="605"/>
      <c r="Q13" s="261"/>
      <c r="R13" s="261"/>
      <c r="S13" s="261"/>
      <c r="T13" s="261"/>
      <c r="U13" s="202"/>
      <c r="V13" s="261"/>
    </row>
    <row r="14" spans="1:22" s="203" customFormat="1" ht="12" customHeight="1">
      <c r="A14" s="200"/>
      <c r="B14" s="199"/>
      <c r="C14" s="201"/>
      <c r="D14" s="261"/>
      <c r="E14" s="261"/>
      <c r="F14" s="261"/>
      <c r="G14" s="261"/>
      <c r="H14" s="261"/>
      <c r="I14" s="202"/>
      <c r="J14" s="605"/>
      <c r="K14" s="261"/>
      <c r="L14" s="261"/>
      <c r="M14" s="261"/>
      <c r="N14" s="261"/>
      <c r="O14" s="202"/>
      <c r="P14" s="605"/>
      <c r="Q14" s="261"/>
      <c r="R14" s="261"/>
      <c r="S14" s="261"/>
      <c r="T14" s="261"/>
      <c r="U14" s="202"/>
      <c r="V14" s="261"/>
    </row>
    <row r="15" spans="1:22" s="203" customFormat="1" ht="12" customHeight="1" thickBot="1">
      <c r="A15" s="200"/>
      <c r="B15" s="199"/>
      <c r="C15" s="201"/>
      <c r="D15" s="261"/>
      <c r="E15" s="261"/>
      <c r="F15" s="261"/>
      <c r="G15" s="261"/>
      <c r="H15" s="261"/>
      <c r="I15" s="202"/>
      <c r="J15" s="605"/>
      <c r="K15" s="261"/>
      <c r="L15" s="261"/>
      <c r="M15" s="261"/>
      <c r="N15" s="261"/>
      <c r="O15" s="202"/>
      <c r="P15" s="605"/>
      <c r="Q15" s="261"/>
      <c r="R15" s="261"/>
      <c r="S15" s="261"/>
      <c r="T15" s="261"/>
      <c r="U15" s="202"/>
      <c r="V15" s="261"/>
    </row>
    <row r="16" spans="1:22" s="203" customFormat="1" ht="12" customHeight="1" thickBot="1">
      <c r="A16" s="208"/>
      <c r="B16" s="209"/>
      <c r="C16" s="209"/>
      <c r="D16" s="260"/>
      <c r="E16" s="260"/>
      <c r="F16" s="260"/>
      <c r="G16" s="260"/>
      <c r="H16" s="260"/>
      <c r="I16" s="196"/>
      <c r="J16" s="603"/>
      <c r="K16" s="260"/>
      <c r="L16" s="260"/>
      <c r="M16" s="260"/>
      <c r="N16" s="260"/>
      <c r="O16" s="196"/>
      <c r="P16" s="603"/>
      <c r="Q16" s="260"/>
      <c r="R16" s="260"/>
      <c r="S16" s="260"/>
      <c r="T16" s="260"/>
      <c r="U16" s="196"/>
      <c r="V16" s="260"/>
    </row>
    <row r="17" spans="1:22" s="197" customFormat="1" ht="12" customHeight="1">
      <c r="A17" s="210"/>
      <c r="B17" s="211"/>
      <c r="C17" s="212"/>
      <c r="D17" s="262"/>
      <c r="E17" s="262"/>
      <c r="F17" s="262"/>
      <c r="G17" s="262"/>
      <c r="H17" s="262"/>
      <c r="I17" s="213"/>
      <c r="J17" s="606"/>
      <c r="K17" s="262"/>
      <c r="L17" s="262"/>
      <c r="M17" s="262"/>
      <c r="N17" s="262"/>
      <c r="O17" s="213"/>
      <c r="P17" s="606"/>
      <c r="Q17" s="262"/>
      <c r="R17" s="262"/>
      <c r="S17" s="262"/>
      <c r="T17" s="262"/>
      <c r="U17" s="213"/>
      <c r="V17" s="262"/>
    </row>
    <row r="18" spans="1:22" s="197" customFormat="1" ht="12" customHeight="1" thickBot="1">
      <c r="A18" s="214"/>
      <c r="B18" s="215"/>
      <c r="C18" s="216"/>
      <c r="D18" s="263"/>
      <c r="E18" s="263"/>
      <c r="F18" s="263"/>
      <c r="G18" s="263"/>
      <c r="H18" s="263"/>
      <c r="I18" s="217"/>
      <c r="J18" s="607"/>
      <c r="K18" s="263"/>
      <c r="L18" s="263"/>
      <c r="M18" s="263"/>
      <c r="N18" s="263"/>
      <c r="O18" s="217"/>
      <c r="P18" s="607"/>
      <c r="Q18" s="263"/>
      <c r="R18" s="263"/>
      <c r="S18" s="263"/>
      <c r="T18" s="263"/>
      <c r="U18" s="217"/>
      <c r="V18" s="263"/>
    </row>
    <row r="19" spans="1:22" s="197" customFormat="1" ht="12" customHeight="1" hidden="1" thickBot="1">
      <c r="A19" s="208"/>
      <c r="B19" s="194"/>
      <c r="D19" s="264"/>
      <c r="E19" s="264"/>
      <c r="F19" s="264"/>
      <c r="G19" s="264"/>
      <c r="H19" s="264"/>
      <c r="I19" s="218"/>
      <c r="J19" s="608"/>
      <c r="K19" s="264"/>
      <c r="L19" s="264"/>
      <c r="M19" s="264"/>
      <c r="N19" s="264"/>
      <c r="O19" s="218"/>
      <c r="P19" s="608"/>
      <c r="Q19" s="264"/>
      <c r="R19" s="264"/>
      <c r="S19" s="264"/>
      <c r="T19" s="264"/>
      <c r="U19" s="218"/>
      <c r="V19" s="264"/>
    </row>
    <row r="20" spans="1:22" s="197" customFormat="1" ht="12" customHeight="1" thickBot="1">
      <c r="A20" s="188"/>
      <c r="B20" s="219"/>
      <c r="C20" s="209"/>
      <c r="D20" s="326"/>
      <c r="E20" s="260"/>
      <c r="F20" s="260"/>
      <c r="G20" s="260"/>
      <c r="H20" s="260"/>
      <c r="I20" s="196"/>
      <c r="J20" s="603"/>
      <c r="K20" s="260"/>
      <c r="L20" s="260"/>
      <c r="M20" s="260"/>
      <c r="N20" s="260"/>
      <c r="O20" s="595"/>
      <c r="P20" s="603"/>
      <c r="Q20" s="260"/>
      <c r="R20" s="260"/>
      <c r="S20" s="260"/>
      <c r="T20" s="260"/>
      <c r="U20" s="196"/>
      <c r="V20" s="260"/>
    </row>
    <row r="21" spans="1:22" s="203" customFormat="1" ht="12" customHeight="1" thickBot="1">
      <c r="A21" s="220"/>
      <c r="B21" s="221"/>
      <c r="C21" s="222"/>
      <c r="D21" s="327"/>
      <c r="E21" s="265"/>
      <c r="F21" s="265"/>
      <c r="G21" s="265"/>
      <c r="H21" s="265"/>
      <c r="I21" s="762"/>
      <c r="J21" s="609"/>
      <c r="K21" s="265"/>
      <c r="L21" s="265"/>
      <c r="M21" s="265"/>
      <c r="N21" s="265"/>
      <c r="O21" s="596"/>
      <c r="P21" s="603"/>
      <c r="Q21" s="260"/>
      <c r="R21" s="260"/>
      <c r="S21" s="260"/>
      <c r="T21" s="260"/>
      <c r="U21" s="196"/>
      <c r="V21" s="260"/>
    </row>
    <row r="22" spans="1:22" s="203" customFormat="1" ht="15" customHeight="1" thickBot="1">
      <c r="A22" s="198"/>
      <c r="B22" s="223"/>
      <c r="C22" s="212"/>
      <c r="D22" s="262"/>
      <c r="E22" s="262"/>
      <c r="F22" s="262"/>
      <c r="G22" s="262"/>
      <c r="H22" s="262"/>
      <c r="I22" s="213"/>
      <c r="J22" s="606"/>
      <c r="K22" s="262"/>
      <c r="L22" s="262"/>
      <c r="M22" s="262"/>
      <c r="N22" s="262"/>
      <c r="O22" s="213"/>
      <c r="P22" s="612"/>
      <c r="Q22" s="613"/>
      <c r="R22" s="613"/>
      <c r="S22" s="613"/>
      <c r="T22" s="613"/>
      <c r="U22" s="328"/>
      <c r="V22" s="613"/>
    </row>
    <row r="23" spans="1:22" s="203" customFormat="1" ht="15" customHeight="1">
      <c r="A23" s="893"/>
      <c r="B23" s="894"/>
      <c r="C23" s="639"/>
      <c r="D23" s="896"/>
      <c r="E23" s="896"/>
      <c r="F23" s="896"/>
      <c r="G23" s="896"/>
      <c r="H23" s="896"/>
      <c r="I23" s="901"/>
      <c r="J23" s="895"/>
      <c r="K23" s="896"/>
      <c r="L23" s="896"/>
      <c r="M23" s="896"/>
      <c r="N23" s="896"/>
      <c r="O23" s="901"/>
      <c r="P23" s="897"/>
      <c r="Q23" s="898"/>
      <c r="R23" s="898"/>
      <c r="S23" s="898"/>
      <c r="T23" s="898"/>
      <c r="U23" s="899"/>
      <c r="V23" s="898"/>
    </row>
    <row r="24" spans="1:22" s="203" customFormat="1" ht="15" customHeight="1" thickBot="1">
      <c r="A24" s="224"/>
      <c r="B24" s="225"/>
      <c r="C24" s="226"/>
      <c r="D24" s="266"/>
      <c r="E24" s="266"/>
      <c r="F24" s="266"/>
      <c r="G24" s="266"/>
      <c r="H24" s="266"/>
      <c r="I24" s="227"/>
      <c r="J24" s="610"/>
      <c r="K24" s="266"/>
      <c r="L24" s="266"/>
      <c r="M24" s="266"/>
      <c r="N24" s="266"/>
      <c r="O24" s="227"/>
      <c r="P24" s="610"/>
      <c r="Q24" s="266"/>
      <c r="R24" s="266"/>
      <c r="S24" s="266"/>
      <c r="T24" s="266"/>
      <c r="U24" s="227"/>
      <c r="V24" s="266"/>
    </row>
    <row r="25" spans="1:22" ht="13.5" hidden="1" thickBot="1">
      <c r="A25" s="228"/>
      <c r="B25" s="229"/>
      <c r="C25" s="230"/>
      <c r="D25" s="323"/>
      <c r="E25" s="264"/>
      <c r="F25" s="264"/>
      <c r="G25" s="264"/>
      <c r="H25" s="264"/>
      <c r="I25" s="218"/>
      <c r="J25" s="608"/>
      <c r="K25" s="264"/>
      <c r="L25" s="264"/>
      <c r="M25" s="264"/>
      <c r="N25" s="264"/>
      <c r="O25" s="597"/>
      <c r="P25" s="608"/>
      <c r="Q25" s="264"/>
      <c r="R25" s="264"/>
      <c r="S25" s="264"/>
      <c r="T25" s="264"/>
      <c r="U25" s="218"/>
      <c r="V25" s="264"/>
    </row>
    <row r="26" spans="1:22" s="191" customFormat="1" ht="16.5" customHeight="1" thickBot="1">
      <c r="A26" s="228"/>
      <c r="B26" s="231"/>
      <c r="C26" s="232"/>
      <c r="D26" s="329"/>
      <c r="E26" s="267"/>
      <c r="F26" s="267"/>
      <c r="G26" s="267"/>
      <c r="H26" s="267"/>
      <c r="I26" s="251"/>
      <c r="J26" s="611"/>
      <c r="K26" s="267"/>
      <c r="L26" s="267"/>
      <c r="M26" s="267"/>
      <c r="N26" s="267"/>
      <c r="O26" s="233"/>
      <c r="P26" s="611"/>
      <c r="Q26" s="267"/>
      <c r="R26" s="267"/>
      <c r="S26" s="267"/>
      <c r="T26" s="267"/>
      <c r="U26" s="251"/>
      <c r="V26" s="267"/>
    </row>
    <row r="27" spans="1:16" s="237" customFormat="1" ht="12" customHeight="1">
      <c r="A27" s="234"/>
      <c r="B27" s="234"/>
      <c r="C27" s="235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</row>
    <row r="28" spans="1:16" ht="12" customHeight="1" thickBot="1">
      <c r="A28" s="238"/>
      <c r="B28" s="239"/>
      <c r="C28" s="239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</row>
    <row r="29" spans="1:21" ht="12" customHeight="1" thickBot="1">
      <c r="A29" s="241"/>
      <c r="B29" s="242"/>
      <c r="C29" s="243"/>
      <c r="D29" s="258"/>
      <c r="E29" s="258"/>
      <c r="F29" s="258"/>
      <c r="G29" s="258"/>
      <c r="H29" s="258"/>
      <c r="I29" s="258"/>
      <c r="J29" s="267"/>
      <c r="K29" s="258"/>
      <c r="L29" s="258"/>
      <c r="M29" s="258"/>
      <c r="N29" s="258"/>
      <c r="O29" s="258"/>
      <c r="P29" s="611"/>
      <c r="Q29" s="267"/>
      <c r="R29" s="267"/>
      <c r="S29" s="267"/>
      <c r="T29" s="251"/>
      <c r="U29" s="233"/>
    </row>
    <row r="30" spans="1:22" ht="12" customHeight="1" thickBot="1">
      <c r="A30" s="208"/>
      <c r="B30" s="244"/>
      <c r="C30" s="614"/>
      <c r="D30" s="603"/>
      <c r="E30" s="260"/>
      <c r="F30" s="260"/>
      <c r="G30" s="260"/>
      <c r="H30" s="260"/>
      <c r="I30" s="196"/>
      <c r="J30" s="260"/>
      <c r="K30" s="260"/>
      <c r="L30" s="260"/>
      <c r="M30" s="260"/>
      <c r="N30" s="260"/>
      <c r="O30" s="260"/>
      <c r="P30" s="603"/>
      <c r="Q30" s="260"/>
      <c r="R30" s="260"/>
      <c r="S30" s="260"/>
      <c r="T30" s="196"/>
      <c r="U30" s="627"/>
      <c r="V30" s="196"/>
    </row>
    <row r="31" spans="1:22" ht="12" customHeight="1">
      <c r="A31" s="245"/>
      <c r="B31" s="246"/>
      <c r="C31" s="615"/>
      <c r="D31" s="621"/>
      <c r="E31" s="269"/>
      <c r="F31" s="269"/>
      <c r="G31" s="269"/>
      <c r="H31" s="269"/>
      <c r="I31" s="622"/>
      <c r="J31" s="269"/>
      <c r="K31" s="269"/>
      <c r="L31" s="269"/>
      <c r="M31" s="269"/>
      <c r="N31" s="269"/>
      <c r="O31" s="269"/>
      <c r="P31" s="605"/>
      <c r="Q31" s="261"/>
      <c r="R31" s="261"/>
      <c r="S31" s="261"/>
      <c r="T31" s="202"/>
      <c r="U31" s="628"/>
      <c r="V31" s="202"/>
    </row>
    <row r="32" spans="1:22" ht="12" customHeight="1">
      <c r="A32" s="247"/>
      <c r="B32" s="248"/>
      <c r="C32" s="616"/>
      <c r="D32" s="623"/>
      <c r="E32" s="270"/>
      <c r="F32" s="270"/>
      <c r="G32" s="270"/>
      <c r="H32" s="270"/>
      <c r="I32" s="249"/>
      <c r="J32" s="270"/>
      <c r="K32" s="270"/>
      <c r="L32" s="270"/>
      <c r="M32" s="270"/>
      <c r="N32" s="270"/>
      <c r="O32" s="270"/>
      <c r="P32" s="605"/>
      <c r="Q32" s="261"/>
      <c r="R32" s="261"/>
      <c r="S32" s="261"/>
      <c r="T32" s="202"/>
      <c r="U32" s="628"/>
      <c r="V32" s="202"/>
    </row>
    <row r="33" spans="1:22" ht="12" customHeight="1">
      <c r="A33" s="247"/>
      <c r="B33" s="248"/>
      <c r="C33" s="616"/>
      <c r="D33" s="623"/>
      <c r="E33" s="270"/>
      <c r="F33" s="270"/>
      <c r="G33" s="270"/>
      <c r="H33" s="270"/>
      <c r="I33" s="249"/>
      <c r="J33" s="270"/>
      <c r="K33" s="270"/>
      <c r="L33" s="270"/>
      <c r="M33" s="270"/>
      <c r="N33" s="270"/>
      <c r="O33" s="270"/>
      <c r="P33" s="605"/>
      <c r="Q33" s="261"/>
      <c r="R33" s="261"/>
      <c r="S33" s="261"/>
      <c r="T33" s="202"/>
      <c r="U33" s="628"/>
      <c r="V33" s="202"/>
    </row>
    <row r="34" spans="1:22" s="237" customFormat="1" ht="12" customHeight="1">
      <c r="A34" s="247"/>
      <c r="B34" s="248"/>
      <c r="C34" s="616"/>
      <c r="D34" s="623"/>
      <c r="E34" s="270"/>
      <c r="F34" s="270"/>
      <c r="G34" s="270"/>
      <c r="H34" s="270"/>
      <c r="I34" s="249"/>
      <c r="J34" s="270"/>
      <c r="K34" s="270"/>
      <c r="L34" s="270"/>
      <c r="M34" s="270"/>
      <c r="N34" s="270"/>
      <c r="O34" s="270"/>
      <c r="P34" s="605"/>
      <c r="Q34" s="261"/>
      <c r="R34" s="261"/>
      <c r="S34" s="261"/>
      <c r="T34" s="202"/>
      <c r="U34" s="629"/>
      <c r="V34" s="202"/>
    </row>
    <row r="35" spans="1:22" ht="12" customHeight="1" thickBot="1">
      <c r="A35" s="247"/>
      <c r="B35" s="248"/>
      <c r="C35" s="616"/>
      <c r="D35" s="623"/>
      <c r="E35" s="270"/>
      <c r="F35" s="270"/>
      <c r="G35" s="270"/>
      <c r="H35" s="270"/>
      <c r="I35" s="249"/>
      <c r="J35" s="270"/>
      <c r="K35" s="270"/>
      <c r="L35" s="270"/>
      <c r="M35" s="270"/>
      <c r="N35" s="270"/>
      <c r="O35" s="270"/>
      <c r="P35" s="623"/>
      <c r="Q35" s="270"/>
      <c r="R35" s="270"/>
      <c r="S35" s="270"/>
      <c r="T35" s="249"/>
      <c r="U35" s="630"/>
      <c r="V35" s="249"/>
    </row>
    <row r="36" spans="1:22" ht="12" customHeight="1" thickBot="1">
      <c r="A36" s="208"/>
      <c r="B36" s="244"/>
      <c r="C36" s="614"/>
      <c r="D36" s="603"/>
      <c r="E36" s="260"/>
      <c r="F36" s="260"/>
      <c r="G36" s="260"/>
      <c r="H36" s="260"/>
      <c r="I36" s="196"/>
      <c r="J36" s="260"/>
      <c r="K36" s="260"/>
      <c r="L36" s="260"/>
      <c r="M36" s="260"/>
      <c r="N36" s="260"/>
      <c r="O36" s="260"/>
      <c r="P36" s="603"/>
      <c r="Q36" s="260"/>
      <c r="R36" s="260"/>
      <c r="S36" s="260"/>
      <c r="T36" s="196"/>
      <c r="U36" s="595"/>
      <c r="V36" s="196"/>
    </row>
    <row r="37" spans="1:22" ht="12" customHeight="1">
      <c r="A37" s="245"/>
      <c r="B37" s="246"/>
      <c r="C37" s="615"/>
      <c r="D37" s="621"/>
      <c r="E37" s="269"/>
      <c r="F37" s="269"/>
      <c r="G37" s="269"/>
      <c r="H37" s="269"/>
      <c r="I37" s="622"/>
      <c r="J37" s="269"/>
      <c r="K37" s="269"/>
      <c r="L37" s="269"/>
      <c r="M37" s="269"/>
      <c r="N37" s="269"/>
      <c r="O37" s="269"/>
      <c r="P37" s="605"/>
      <c r="Q37" s="261"/>
      <c r="R37" s="261"/>
      <c r="S37" s="261"/>
      <c r="T37" s="202"/>
      <c r="U37" s="629"/>
      <c r="V37" s="202"/>
    </row>
    <row r="38" spans="1:22" ht="12" customHeight="1">
      <c r="A38" s="247"/>
      <c r="B38" s="248"/>
      <c r="C38" s="616"/>
      <c r="D38" s="623"/>
      <c r="E38" s="270"/>
      <c r="F38" s="270"/>
      <c r="G38" s="270"/>
      <c r="H38" s="270"/>
      <c r="I38" s="249"/>
      <c r="J38" s="270"/>
      <c r="K38" s="270"/>
      <c r="L38" s="270"/>
      <c r="M38" s="270"/>
      <c r="N38" s="270"/>
      <c r="O38" s="270"/>
      <c r="P38" s="623"/>
      <c r="Q38" s="270"/>
      <c r="R38" s="270"/>
      <c r="S38" s="270"/>
      <c r="T38" s="249"/>
      <c r="U38" s="630"/>
      <c r="V38" s="249"/>
    </row>
    <row r="39" spans="1:22" ht="15" customHeight="1">
      <c r="A39" s="247"/>
      <c r="B39" s="248"/>
      <c r="C39" s="616"/>
      <c r="D39" s="623"/>
      <c r="E39" s="270"/>
      <c r="F39" s="270"/>
      <c r="G39" s="270"/>
      <c r="H39" s="270"/>
      <c r="I39" s="249"/>
      <c r="J39" s="270"/>
      <c r="K39" s="270"/>
      <c r="L39" s="270"/>
      <c r="M39" s="270"/>
      <c r="N39" s="270"/>
      <c r="O39" s="270"/>
      <c r="P39" s="623"/>
      <c r="Q39" s="270"/>
      <c r="R39" s="270"/>
      <c r="S39" s="270"/>
      <c r="T39" s="249"/>
      <c r="U39" s="630"/>
      <c r="V39" s="249"/>
    </row>
    <row r="40" spans="1:22" ht="13.5" thickBot="1">
      <c r="A40" s="247"/>
      <c r="B40" s="248"/>
      <c r="C40" s="616"/>
      <c r="D40" s="623"/>
      <c r="E40" s="270"/>
      <c r="F40" s="270"/>
      <c r="G40" s="270"/>
      <c r="H40" s="270"/>
      <c r="I40" s="249"/>
      <c r="J40" s="270"/>
      <c r="K40" s="270"/>
      <c r="L40" s="270"/>
      <c r="M40" s="270"/>
      <c r="N40" s="270"/>
      <c r="O40" s="270"/>
      <c r="P40" s="623"/>
      <c r="Q40" s="270"/>
      <c r="R40" s="270"/>
      <c r="S40" s="270"/>
      <c r="T40" s="249"/>
      <c r="U40" s="630"/>
      <c r="V40" s="249"/>
    </row>
    <row r="41" spans="1:22" ht="15" customHeight="1" hidden="1" thickBot="1">
      <c r="A41" s="208"/>
      <c r="B41" s="244"/>
      <c r="C41" s="617"/>
      <c r="D41" s="608"/>
      <c r="E41" s="264"/>
      <c r="F41" s="264"/>
      <c r="G41" s="264"/>
      <c r="H41" s="264"/>
      <c r="I41" s="218"/>
      <c r="J41" s="264"/>
      <c r="K41" s="264"/>
      <c r="L41" s="264"/>
      <c r="M41" s="264"/>
      <c r="N41" s="264"/>
      <c r="O41" s="264"/>
      <c r="P41" s="608"/>
      <c r="Q41" s="264"/>
      <c r="R41" s="264"/>
      <c r="S41" s="264"/>
      <c r="T41" s="218"/>
      <c r="U41" s="597"/>
      <c r="V41" s="218"/>
    </row>
    <row r="42" spans="1:22" ht="14.25" customHeight="1" hidden="1" thickBot="1">
      <c r="A42" s="228"/>
      <c r="B42" s="229"/>
      <c r="C42" s="618"/>
      <c r="D42" s="608"/>
      <c r="E42" s="264"/>
      <c r="F42" s="264"/>
      <c r="G42" s="264"/>
      <c r="H42" s="264"/>
      <c r="I42" s="218"/>
      <c r="J42" s="264"/>
      <c r="K42" s="264"/>
      <c r="L42" s="264"/>
      <c r="M42" s="264"/>
      <c r="N42" s="264"/>
      <c r="O42" s="264"/>
      <c r="P42" s="608"/>
      <c r="Q42" s="264"/>
      <c r="R42" s="264"/>
      <c r="S42" s="264"/>
      <c r="T42" s="218"/>
      <c r="U42" s="597"/>
      <c r="V42" s="218"/>
    </row>
    <row r="43" spans="1:22" ht="13.5" thickBot="1">
      <c r="A43" s="208"/>
      <c r="B43" s="250"/>
      <c r="C43" s="619"/>
      <c r="D43" s="611"/>
      <c r="E43" s="267"/>
      <c r="F43" s="267"/>
      <c r="G43" s="267"/>
      <c r="H43" s="267"/>
      <c r="I43" s="251"/>
      <c r="J43" s="268"/>
      <c r="K43" s="268"/>
      <c r="L43" s="268"/>
      <c r="M43" s="268"/>
      <c r="N43" s="268"/>
      <c r="O43" s="268"/>
      <c r="P43" s="611"/>
      <c r="Q43" s="267"/>
      <c r="R43" s="267"/>
      <c r="S43" s="267"/>
      <c r="T43" s="251"/>
      <c r="U43" s="631"/>
      <c r="V43" s="251"/>
    </row>
    <row r="44" spans="1:22" ht="13.5" thickBot="1">
      <c r="A44" s="252"/>
      <c r="B44" s="253"/>
      <c r="C44" s="253"/>
      <c r="D44" s="632"/>
      <c r="E44" s="633"/>
      <c r="F44" s="633"/>
      <c r="G44" s="633"/>
      <c r="H44" s="633"/>
      <c r="I44" s="763"/>
      <c r="J44" s="254"/>
      <c r="K44" s="254"/>
      <c r="L44" s="254"/>
      <c r="M44" s="254"/>
      <c r="N44" s="254"/>
      <c r="O44" s="254"/>
      <c r="P44" s="632"/>
      <c r="Q44" s="633"/>
      <c r="R44" s="633"/>
      <c r="S44" s="634"/>
      <c r="T44" s="635"/>
      <c r="V44" s="635"/>
    </row>
    <row r="45" spans="1:22" ht="13.5" thickBot="1">
      <c r="A45" s="255"/>
      <c r="B45" s="256"/>
      <c r="C45" s="620"/>
      <c r="D45" s="636"/>
      <c r="E45" s="273"/>
      <c r="F45" s="273"/>
      <c r="G45" s="273"/>
      <c r="H45" s="273"/>
      <c r="I45" s="624"/>
      <c r="J45" s="273"/>
      <c r="K45" s="273"/>
      <c r="L45" s="273"/>
      <c r="M45" s="273"/>
      <c r="N45" s="273"/>
      <c r="O45" s="273"/>
      <c r="P45" s="636"/>
      <c r="Q45" s="273"/>
      <c r="R45" s="273"/>
      <c r="S45" s="273"/>
      <c r="T45" s="624"/>
      <c r="U45" s="272"/>
      <c r="V45" s="624"/>
    </row>
    <row r="46" spans="1:22" ht="13.5" thickBot="1">
      <c r="A46" s="255"/>
      <c r="B46" s="256"/>
      <c r="C46" s="620"/>
      <c r="D46" s="636"/>
      <c r="E46" s="273"/>
      <c r="F46" s="273"/>
      <c r="G46" s="273"/>
      <c r="H46" s="273"/>
      <c r="I46" s="624"/>
      <c r="J46" s="273"/>
      <c r="K46" s="273"/>
      <c r="L46" s="273"/>
      <c r="M46" s="273"/>
      <c r="N46" s="273"/>
      <c r="O46" s="273"/>
      <c r="P46" s="636"/>
      <c r="Q46" s="273"/>
      <c r="R46" s="273"/>
      <c r="S46" s="273"/>
      <c r="T46" s="624"/>
      <c r="U46" s="272"/>
      <c r="V46" s="624"/>
    </row>
    <row r="47" spans="6:15" ht="12.75">
      <c r="F47" s="274"/>
      <c r="G47" s="274"/>
      <c r="H47" s="274"/>
      <c r="I47" s="274"/>
      <c r="L47" s="274"/>
      <c r="M47" s="274"/>
      <c r="N47" s="274"/>
      <c r="O47" s="274"/>
    </row>
    <row r="48" spans="1:15" ht="12.75">
      <c r="A48" s="1525"/>
      <c r="B48" s="1525"/>
      <c r="C48" s="1525"/>
      <c r="L48" s="274"/>
      <c r="M48" s="274"/>
      <c r="N48" s="274"/>
      <c r="O48" s="274"/>
    </row>
    <row r="49" spans="4:9" ht="12.75">
      <c r="D49" s="274"/>
      <c r="E49" s="274"/>
      <c r="F49" s="274"/>
      <c r="G49" s="274"/>
      <c r="H49" s="274"/>
      <c r="I49" s="274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T1" sqref="A1:IV16384"/>
    </sheetView>
  </sheetViews>
  <sheetFormatPr defaultColWidth="9.140625" defaultRowHeight="12.75"/>
  <cols>
    <col min="1" max="1" width="8.28125" style="381" hidden="1" customWidth="1"/>
    <col min="2" max="2" width="8.28125" style="375" hidden="1" customWidth="1"/>
    <col min="3" max="3" width="52.00390625" style="375" hidden="1" customWidth="1"/>
    <col min="4" max="4" width="19.28125" style="375" hidden="1" customWidth="1"/>
    <col min="5" max="8" width="8.28125" style="375" hidden="1" customWidth="1"/>
    <col min="9" max="9" width="9.7109375" style="375" hidden="1" customWidth="1"/>
    <col min="10" max="10" width="17.421875" style="375" hidden="1" customWidth="1"/>
    <col min="11" max="14" width="8.28125" style="375" hidden="1" customWidth="1"/>
    <col min="15" max="15" width="8.421875" style="375" hidden="1" customWidth="1"/>
    <col min="16" max="16" width="16.140625" style="375" hidden="1" customWidth="1"/>
    <col min="17" max="17" width="6.28125" style="375" hidden="1" customWidth="1"/>
    <col min="18" max="18" width="7.140625" style="375" hidden="1" customWidth="1"/>
    <col min="19" max="19" width="8.57421875" style="375" hidden="1" customWidth="1"/>
    <col min="20" max="16384" width="9.140625" style="375" customWidth="1"/>
  </cols>
  <sheetData>
    <row r="1" spans="1:16" s="179" customFormat="1" ht="21" customHeight="1">
      <c r="A1" s="175"/>
      <c r="B1" s="176"/>
      <c r="C1" s="177"/>
      <c r="D1" s="178"/>
      <c r="E1" s="178"/>
      <c r="F1" s="178"/>
      <c r="G1" s="178"/>
      <c r="H1" s="178"/>
      <c r="I1" s="178"/>
      <c r="J1" s="1524"/>
      <c r="K1" s="1524"/>
      <c r="L1" s="1524"/>
      <c r="M1" s="1524"/>
      <c r="N1" s="1524"/>
      <c r="O1" s="1524"/>
      <c r="P1" s="1524"/>
    </row>
    <row r="2" spans="1:9" s="179" customFormat="1" ht="21" customHeight="1">
      <c r="A2" s="295"/>
      <c r="B2" s="176"/>
      <c r="C2" s="181"/>
      <c r="D2" s="180"/>
      <c r="E2" s="180"/>
      <c r="F2" s="180"/>
      <c r="G2" s="180"/>
      <c r="H2" s="180"/>
      <c r="I2" s="180"/>
    </row>
    <row r="3" spans="1:16" s="182" customFormat="1" ht="25.5" customHeight="1">
      <c r="A3" s="1523"/>
      <c r="B3" s="1523"/>
      <c r="C3" s="1523"/>
      <c r="D3" s="1523"/>
      <c r="E3" s="1523"/>
      <c r="F3" s="1523"/>
      <c r="G3" s="1523"/>
      <c r="H3" s="1523"/>
      <c r="I3" s="1523"/>
      <c r="J3" s="1523"/>
      <c r="K3" s="1523"/>
      <c r="L3" s="1523"/>
      <c r="M3" s="1523"/>
      <c r="N3" s="1523"/>
      <c r="O3" s="1523"/>
      <c r="P3" s="1523"/>
    </row>
    <row r="4" spans="1:16" s="185" customFormat="1" ht="15.75" customHeight="1" thickBot="1">
      <c r="A4" s="183"/>
      <c r="B4" s="183"/>
      <c r="C4" s="183"/>
      <c r="P4" s="184"/>
    </row>
    <row r="5" spans="1:18" s="185" customFormat="1" ht="41.25" customHeight="1" thickBot="1">
      <c r="A5" s="183"/>
      <c r="B5" s="183"/>
      <c r="C5" s="183"/>
      <c r="D5" s="1529"/>
      <c r="E5" s="1530"/>
      <c r="F5" s="1530"/>
      <c r="G5" s="1530"/>
      <c r="H5" s="1530"/>
      <c r="I5" s="1531"/>
      <c r="J5" s="1529"/>
      <c r="K5" s="1530"/>
      <c r="L5" s="1530"/>
      <c r="M5" s="1530"/>
      <c r="N5" s="1530"/>
      <c r="O5" s="1531"/>
      <c r="P5" s="1526"/>
      <c r="Q5" s="1527"/>
      <c r="R5" s="1528"/>
    </row>
    <row r="6" spans="1:19" ht="13.5" thickBot="1">
      <c r="A6" s="1521"/>
      <c r="B6" s="1522"/>
      <c r="C6" s="637"/>
      <c r="D6" s="626"/>
      <c r="E6" s="186"/>
      <c r="F6" s="186"/>
      <c r="G6" s="186"/>
      <c r="H6" s="186"/>
      <c r="I6" s="186"/>
      <c r="J6" s="626"/>
      <c r="K6" s="186"/>
      <c r="L6" s="186"/>
      <c r="M6" s="186"/>
      <c r="N6" s="186"/>
      <c r="O6" s="186"/>
      <c r="P6" s="626"/>
      <c r="Q6" s="186"/>
      <c r="R6" s="186"/>
      <c r="S6" s="593"/>
    </row>
    <row r="7" spans="1:19" s="191" customFormat="1" ht="12.75" customHeight="1" thickBot="1">
      <c r="A7" s="188"/>
      <c r="B7" s="189"/>
      <c r="C7" s="354"/>
      <c r="D7" s="188"/>
      <c r="E7" s="189"/>
      <c r="F7" s="189"/>
      <c r="G7" s="189"/>
      <c r="H7" s="189"/>
      <c r="I7" s="189"/>
      <c r="J7" s="188"/>
      <c r="K7" s="189"/>
      <c r="L7" s="189"/>
      <c r="M7" s="189"/>
      <c r="N7" s="189"/>
      <c r="O7" s="190"/>
      <c r="P7" s="188"/>
      <c r="Q7" s="189"/>
      <c r="R7" s="190"/>
      <c r="S7" s="644"/>
    </row>
    <row r="8" spans="1:19" s="191" customFormat="1" ht="15.75" customHeight="1" thickBot="1">
      <c r="A8" s="192"/>
      <c r="B8" s="193"/>
      <c r="C8" s="193"/>
      <c r="D8" s="602"/>
      <c r="E8" s="653"/>
      <c r="F8" s="653"/>
      <c r="G8" s="653"/>
      <c r="H8" s="653"/>
      <c r="I8" s="653"/>
      <c r="J8" s="655"/>
      <c r="K8" s="324"/>
      <c r="L8" s="324"/>
      <c r="M8" s="324"/>
      <c r="N8" s="324"/>
      <c r="O8" s="325"/>
      <c r="P8" s="655"/>
      <c r="Q8" s="324"/>
      <c r="R8" s="325"/>
      <c r="S8" s="645"/>
    </row>
    <row r="9" spans="1:19" s="197" customFormat="1" ht="12" customHeight="1" thickBot="1">
      <c r="A9" s="188"/>
      <c r="B9" s="194"/>
      <c r="C9" s="638"/>
      <c r="D9" s="603"/>
      <c r="E9" s="260"/>
      <c r="F9" s="260"/>
      <c r="G9" s="260"/>
      <c r="H9" s="260"/>
      <c r="I9" s="260"/>
      <c r="J9" s="603"/>
      <c r="K9" s="260"/>
      <c r="L9" s="260"/>
      <c r="M9" s="260"/>
      <c r="N9" s="260"/>
      <c r="O9" s="260"/>
      <c r="P9" s="603"/>
      <c r="Q9" s="260"/>
      <c r="R9" s="196"/>
      <c r="S9" s="595"/>
    </row>
    <row r="10" spans="1:19" s="197" customFormat="1" ht="12" customHeight="1" thickBot="1">
      <c r="A10" s="188"/>
      <c r="B10" s="194"/>
      <c r="C10" s="638"/>
      <c r="D10" s="603"/>
      <c r="E10" s="260"/>
      <c r="F10" s="260"/>
      <c r="G10" s="260"/>
      <c r="H10" s="260"/>
      <c r="I10" s="260"/>
      <c r="J10" s="603"/>
      <c r="K10" s="260"/>
      <c r="L10" s="260"/>
      <c r="M10" s="260"/>
      <c r="N10" s="260"/>
      <c r="O10" s="260"/>
      <c r="P10" s="603"/>
      <c r="Q10" s="260"/>
      <c r="R10" s="196"/>
      <c r="S10" s="595"/>
    </row>
    <row r="11" spans="1:19" s="203" customFormat="1" ht="12" customHeight="1">
      <c r="A11" s="200"/>
      <c r="B11" s="199"/>
      <c r="C11" s="615"/>
      <c r="D11" s="605"/>
      <c r="E11" s="261"/>
      <c r="F11" s="261"/>
      <c r="G11" s="261"/>
      <c r="H11" s="261"/>
      <c r="I11" s="261"/>
      <c r="J11" s="605"/>
      <c r="K11" s="261"/>
      <c r="L11" s="261"/>
      <c r="M11" s="261"/>
      <c r="N11" s="261"/>
      <c r="O11" s="261"/>
      <c r="P11" s="605"/>
      <c r="Q11" s="261"/>
      <c r="R11" s="202"/>
      <c r="S11" s="629"/>
    </row>
    <row r="12" spans="1:19" s="203" customFormat="1" ht="12" customHeight="1">
      <c r="A12" s="200"/>
      <c r="B12" s="199"/>
      <c r="C12" s="616"/>
      <c r="D12" s="605"/>
      <c r="E12" s="261"/>
      <c r="F12" s="261"/>
      <c r="G12" s="261"/>
      <c r="H12" s="261"/>
      <c r="I12" s="261"/>
      <c r="J12" s="605"/>
      <c r="K12" s="261"/>
      <c r="L12" s="261"/>
      <c r="M12" s="261"/>
      <c r="N12" s="261"/>
      <c r="O12" s="261"/>
      <c r="P12" s="605"/>
      <c r="Q12" s="261"/>
      <c r="R12" s="202"/>
      <c r="S12" s="629"/>
    </row>
    <row r="13" spans="1:19" s="203" customFormat="1" ht="12" customHeight="1">
      <c r="A13" s="200"/>
      <c r="B13" s="199"/>
      <c r="C13" s="616"/>
      <c r="D13" s="605"/>
      <c r="E13" s="261"/>
      <c r="F13" s="261"/>
      <c r="G13" s="261"/>
      <c r="H13" s="261"/>
      <c r="I13" s="261"/>
      <c r="J13" s="605"/>
      <c r="K13" s="261"/>
      <c r="L13" s="261"/>
      <c r="M13" s="261"/>
      <c r="N13" s="261"/>
      <c r="O13" s="261"/>
      <c r="P13" s="605"/>
      <c r="Q13" s="261"/>
      <c r="R13" s="202"/>
      <c r="S13" s="629"/>
    </row>
    <row r="14" spans="1:19" s="203" customFormat="1" ht="12" customHeight="1" thickBot="1">
      <c r="A14" s="200"/>
      <c r="B14" s="199"/>
      <c r="C14" s="616"/>
      <c r="D14" s="605"/>
      <c r="E14" s="261"/>
      <c r="F14" s="261"/>
      <c r="G14" s="261"/>
      <c r="H14" s="261"/>
      <c r="I14" s="261"/>
      <c r="J14" s="605"/>
      <c r="K14" s="261"/>
      <c r="L14" s="261"/>
      <c r="M14" s="261"/>
      <c r="N14" s="261"/>
      <c r="O14" s="261"/>
      <c r="P14" s="605"/>
      <c r="Q14" s="261"/>
      <c r="R14" s="202"/>
      <c r="S14" s="629"/>
    </row>
    <row r="15" spans="1:19" s="203" customFormat="1" ht="12" customHeight="1" thickBot="1">
      <c r="A15" s="208"/>
      <c r="B15" s="209"/>
      <c r="C15" s="614"/>
      <c r="D15" s="603"/>
      <c r="E15" s="260"/>
      <c r="F15" s="260"/>
      <c r="G15" s="260"/>
      <c r="H15" s="260"/>
      <c r="I15" s="260"/>
      <c r="J15" s="603"/>
      <c r="K15" s="260"/>
      <c r="L15" s="260"/>
      <c r="M15" s="260"/>
      <c r="N15" s="260"/>
      <c r="O15" s="260"/>
      <c r="P15" s="603"/>
      <c r="Q15" s="260"/>
      <c r="R15" s="196"/>
      <c r="S15" s="595"/>
    </row>
    <row r="16" spans="1:19" s="197" customFormat="1" ht="12" customHeight="1">
      <c r="A16" s="210"/>
      <c r="B16" s="211"/>
      <c r="C16" s="639"/>
      <c r="D16" s="606"/>
      <c r="E16" s="262"/>
      <c r="F16" s="262"/>
      <c r="G16" s="262"/>
      <c r="H16" s="262"/>
      <c r="I16" s="262"/>
      <c r="J16" s="606"/>
      <c r="K16" s="262"/>
      <c r="L16" s="262"/>
      <c r="M16" s="262"/>
      <c r="N16" s="262"/>
      <c r="O16" s="262"/>
      <c r="P16" s="606"/>
      <c r="Q16" s="262"/>
      <c r="R16" s="213"/>
      <c r="S16" s="646"/>
    </row>
    <row r="17" spans="1:19" s="197" customFormat="1" ht="12" customHeight="1" thickBot="1">
      <c r="A17" s="214"/>
      <c r="B17" s="215"/>
      <c r="C17" s="640"/>
      <c r="D17" s="607"/>
      <c r="E17" s="263"/>
      <c r="F17" s="263"/>
      <c r="G17" s="263"/>
      <c r="H17" s="263"/>
      <c r="I17" s="263"/>
      <c r="J17" s="607"/>
      <c r="K17" s="263"/>
      <c r="L17" s="263"/>
      <c r="M17" s="263"/>
      <c r="N17" s="263"/>
      <c r="O17" s="263"/>
      <c r="P17" s="607"/>
      <c r="Q17" s="263"/>
      <c r="R17" s="217"/>
      <c r="S17" s="647"/>
    </row>
    <row r="18" spans="1:19" s="197" customFormat="1" ht="12" customHeight="1" thickBot="1">
      <c r="A18" s="208"/>
      <c r="B18" s="194"/>
      <c r="D18" s="608"/>
      <c r="E18" s="264"/>
      <c r="F18" s="264"/>
      <c r="G18" s="264"/>
      <c r="H18" s="264"/>
      <c r="I18" s="264"/>
      <c r="J18" s="608"/>
      <c r="K18" s="264"/>
      <c r="L18" s="264"/>
      <c r="M18" s="264"/>
      <c r="N18" s="264"/>
      <c r="O18" s="264"/>
      <c r="P18" s="608"/>
      <c r="Q18" s="264"/>
      <c r="R18" s="218"/>
      <c r="S18" s="597"/>
    </row>
    <row r="19" spans="1:19" s="197" customFormat="1" ht="12" customHeight="1" thickBot="1">
      <c r="A19" s="188"/>
      <c r="B19" s="219"/>
      <c r="C19" s="614"/>
      <c r="D19" s="603"/>
      <c r="E19" s="260"/>
      <c r="F19" s="260"/>
      <c r="G19" s="260"/>
      <c r="H19" s="260"/>
      <c r="I19" s="260"/>
      <c r="J19" s="603"/>
      <c r="K19" s="260"/>
      <c r="L19" s="260"/>
      <c r="M19" s="260"/>
      <c r="N19" s="260"/>
      <c r="O19" s="260"/>
      <c r="P19" s="603"/>
      <c r="Q19" s="260"/>
      <c r="R19" s="196"/>
      <c r="S19" s="595"/>
    </row>
    <row r="20" spans="1:19" s="203" customFormat="1" ht="12" customHeight="1" thickBot="1">
      <c r="A20" s="220"/>
      <c r="B20" s="221"/>
      <c r="C20" s="641"/>
      <c r="D20" s="609"/>
      <c r="E20" s="265"/>
      <c r="F20" s="265"/>
      <c r="G20" s="265"/>
      <c r="H20" s="265"/>
      <c r="I20" s="265"/>
      <c r="J20" s="609"/>
      <c r="K20" s="265"/>
      <c r="L20" s="265"/>
      <c r="M20" s="265"/>
      <c r="N20" s="265"/>
      <c r="O20" s="265"/>
      <c r="P20" s="603"/>
      <c r="Q20" s="260"/>
      <c r="R20" s="196"/>
      <c r="S20" s="595"/>
    </row>
    <row r="21" spans="1:19" s="203" customFormat="1" ht="15" customHeight="1" thickBot="1">
      <c r="A21" s="198"/>
      <c r="B21" s="223"/>
      <c r="C21" s="639"/>
      <c r="D21" s="606"/>
      <c r="E21" s="262"/>
      <c r="F21" s="262"/>
      <c r="G21" s="262"/>
      <c r="H21" s="262"/>
      <c r="I21" s="262"/>
      <c r="J21" s="606"/>
      <c r="K21" s="262"/>
      <c r="L21" s="262"/>
      <c r="M21" s="262"/>
      <c r="N21" s="262"/>
      <c r="O21" s="262"/>
      <c r="P21" s="612"/>
      <c r="Q21" s="613"/>
      <c r="R21" s="328"/>
      <c r="S21" s="648"/>
    </row>
    <row r="22" spans="1:19" s="203" customFormat="1" ht="15" customHeight="1">
      <c r="A22" s="893"/>
      <c r="B22" s="894"/>
      <c r="C22" s="639"/>
      <c r="D22" s="895"/>
      <c r="E22" s="896"/>
      <c r="F22" s="896"/>
      <c r="G22" s="896"/>
      <c r="H22" s="896"/>
      <c r="I22" s="896"/>
      <c r="J22" s="895"/>
      <c r="K22" s="896"/>
      <c r="L22" s="896"/>
      <c r="M22" s="896"/>
      <c r="N22" s="896"/>
      <c r="O22" s="896"/>
      <c r="P22" s="897"/>
      <c r="Q22" s="898"/>
      <c r="R22" s="899"/>
      <c r="S22" s="900"/>
    </row>
    <row r="23" spans="1:19" s="203" customFormat="1" ht="15" customHeight="1" thickBot="1">
      <c r="A23" s="224"/>
      <c r="B23" s="225"/>
      <c r="C23" s="642"/>
      <c r="D23" s="610"/>
      <c r="E23" s="266"/>
      <c r="F23" s="266"/>
      <c r="G23" s="266"/>
      <c r="H23" s="266"/>
      <c r="I23" s="266"/>
      <c r="J23" s="610"/>
      <c r="K23" s="266"/>
      <c r="L23" s="266"/>
      <c r="M23" s="266"/>
      <c r="N23" s="266"/>
      <c r="O23" s="266"/>
      <c r="P23" s="610"/>
      <c r="Q23" s="266"/>
      <c r="R23" s="227"/>
      <c r="S23" s="649"/>
    </row>
    <row r="24" spans="1:19" ht="13.5" hidden="1" thickBot="1">
      <c r="A24" s="228"/>
      <c r="B24" s="376"/>
      <c r="C24" s="618"/>
      <c r="D24" s="608"/>
      <c r="E24" s="264"/>
      <c r="F24" s="264"/>
      <c r="G24" s="264"/>
      <c r="H24" s="264"/>
      <c r="I24" s="264"/>
      <c r="J24" s="608"/>
      <c r="K24" s="264"/>
      <c r="L24" s="264"/>
      <c r="M24" s="264"/>
      <c r="N24" s="264"/>
      <c r="O24" s="264"/>
      <c r="P24" s="608"/>
      <c r="Q24" s="264"/>
      <c r="R24" s="218"/>
      <c r="S24" s="597"/>
    </row>
    <row r="25" spans="1:19" s="191" customFormat="1" ht="16.5" customHeight="1" thickBot="1">
      <c r="A25" s="228"/>
      <c r="B25" s="377"/>
      <c r="C25" s="643"/>
      <c r="D25" s="611"/>
      <c r="E25" s="267"/>
      <c r="F25" s="267"/>
      <c r="G25" s="267"/>
      <c r="H25" s="267"/>
      <c r="I25" s="267"/>
      <c r="J25" s="611"/>
      <c r="K25" s="267"/>
      <c r="L25" s="267"/>
      <c r="M25" s="267"/>
      <c r="N25" s="267"/>
      <c r="O25" s="267"/>
      <c r="P25" s="611"/>
      <c r="Q25" s="267"/>
      <c r="R25" s="251"/>
      <c r="S25" s="233"/>
    </row>
    <row r="26" spans="1:18" s="237" customFormat="1" ht="12" customHeight="1">
      <c r="A26" s="234"/>
      <c r="B26" s="234"/>
      <c r="C26" s="235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</row>
    <row r="27" spans="1:18" ht="12" customHeight="1" thickBot="1">
      <c r="A27" s="238"/>
      <c r="B27" s="239"/>
      <c r="C27" s="239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</row>
    <row r="28" spans="1:19" ht="12" customHeight="1" thickBot="1">
      <c r="A28" s="241"/>
      <c r="B28" s="242"/>
      <c r="C28" s="243"/>
      <c r="D28" s="611"/>
      <c r="E28" s="267"/>
      <c r="F28" s="267"/>
      <c r="G28" s="267"/>
      <c r="H28" s="267"/>
      <c r="I28" s="251"/>
      <c r="J28" s="611"/>
      <c r="K28" s="267"/>
      <c r="L28" s="267"/>
      <c r="M28" s="267"/>
      <c r="N28" s="267"/>
      <c r="O28" s="251"/>
      <c r="P28" s="611"/>
      <c r="Q28" s="267"/>
      <c r="R28" s="251"/>
      <c r="S28" s="233"/>
    </row>
    <row r="29" spans="1:19" ht="12" customHeight="1" thickBot="1">
      <c r="A29" s="208"/>
      <c r="B29" s="244"/>
      <c r="C29" s="614"/>
      <c r="D29" s="603"/>
      <c r="E29" s="260"/>
      <c r="F29" s="260"/>
      <c r="G29" s="260"/>
      <c r="H29" s="260"/>
      <c r="I29" s="196"/>
      <c r="J29" s="603"/>
      <c r="K29" s="260"/>
      <c r="L29" s="260"/>
      <c r="M29" s="260"/>
      <c r="N29" s="260"/>
      <c r="O29" s="196"/>
      <c r="P29" s="603"/>
      <c r="Q29" s="260"/>
      <c r="R29" s="196"/>
      <c r="S29" s="595"/>
    </row>
    <row r="30" spans="1:19" ht="12" customHeight="1">
      <c r="A30" s="245"/>
      <c r="B30" s="246"/>
      <c r="C30" s="615"/>
      <c r="D30" s="621"/>
      <c r="E30" s="269"/>
      <c r="F30" s="269"/>
      <c r="G30" s="269"/>
      <c r="H30" s="269"/>
      <c r="I30" s="622"/>
      <c r="J30" s="621"/>
      <c r="K30" s="269"/>
      <c r="L30" s="269"/>
      <c r="M30" s="269"/>
      <c r="N30" s="269"/>
      <c r="O30" s="622"/>
      <c r="P30" s="605"/>
      <c r="Q30" s="261"/>
      <c r="R30" s="202"/>
      <c r="S30" s="629"/>
    </row>
    <row r="31" spans="1:19" ht="12" customHeight="1">
      <c r="A31" s="247"/>
      <c r="B31" s="248"/>
      <c r="C31" s="616"/>
      <c r="D31" s="623"/>
      <c r="E31" s="270"/>
      <c r="F31" s="270"/>
      <c r="G31" s="270"/>
      <c r="H31" s="270"/>
      <c r="I31" s="249"/>
      <c r="J31" s="623"/>
      <c r="K31" s="270"/>
      <c r="L31" s="270"/>
      <c r="M31" s="270"/>
      <c r="N31" s="270"/>
      <c r="O31" s="249"/>
      <c r="P31" s="605"/>
      <c r="Q31" s="261"/>
      <c r="R31" s="202"/>
      <c r="S31" s="629"/>
    </row>
    <row r="32" spans="1:19" ht="12" customHeight="1">
      <c r="A32" s="247"/>
      <c r="B32" s="248"/>
      <c r="C32" s="616"/>
      <c r="D32" s="623"/>
      <c r="E32" s="270"/>
      <c r="F32" s="270"/>
      <c r="G32" s="270"/>
      <c r="H32" s="270"/>
      <c r="I32" s="249"/>
      <c r="J32" s="623"/>
      <c r="K32" s="270"/>
      <c r="L32" s="270"/>
      <c r="M32" s="270"/>
      <c r="N32" s="270"/>
      <c r="O32" s="249"/>
      <c r="P32" s="605"/>
      <c r="Q32" s="261"/>
      <c r="R32" s="202"/>
      <c r="S32" s="629"/>
    </row>
    <row r="33" spans="1:19" s="237" customFormat="1" ht="12" customHeight="1">
      <c r="A33" s="247"/>
      <c r="B33" s="248"/>
      <c r="C33" s="616"/>
      <c r="D33" s="623"/>
      <c r="E33" s="270"/>
      <c r="F33" s="270"/>
      <c r="G33" s="270"/>
      <c r="H33" s="270"/>
      <c r="I33" s="249"/>
      <c r="J33" s="623"/>
      <c r="K33" s="270"/>
      <c r="L33" s="270"/>
      <c r="M33" s="270"/>
      <c r="N33" s="270"/>
      <c r="O33" s="249"/>
      <c r="P33" s="605"/>
      <c r="Q33" s="261"/>
      <c r="R33" s="202"/>
      <c r="S33" s="629"/>
    </row>
    <row r="34" spans="1:19" ht="12" customHeight="1" thickBot="1">
      <c r="A34" s="247"/>
      <c r="B34" s="248"/>
      <c r="C34" s="616"/>
      <c r="D34" s="623"/>
      <c r="E34" s="270"/>
      <c r="F34" s="270"/>
      <c r="G34" s="270"/>
      <c r="H34" s="270"/>
      <c r="I34" s="249"/>
      <c r="J34" s="623"/>
      <c r="K34" s="270"/>
      <c r="L34" s="270"/>
      <c r="M34" s="270"/>
      <c r="N34" s="270"/>
      <c r="O34" s="249"/>
      <c r="P34" s="623"/>
      <c r="Q34" s="270"/>
      <c r="R34" s="249"/>
      <c r="S34" s="630"/>
    </row>
    <row r="35" spans="1:19" ht="12" customHeight="1" thickBot="1">
      <c r="A35" s="208"/>
      <c r="B35" s="244"/>
      <c r="C35" s="614"/>
      <c r="D35" s="603"/>
      <c r="E35" s="260"/>
      <c r="F35" s="260"/>
      <c r="G35" s="260"/>
      <c r="H35" s="260"/>
      <c r="I35" s="196"/>
      <c r="J35" s="603"/>
      <c r="K35" s="260"/>
      <c r="L35" s="260"/>
      <c r="M35" s="260"/>
      <c r="N35" s="260"/>
      <c r="O35" s="196"/>
      <c r="P35" s="603"/>
      <c r="Q35" s="260"/>
      <c r="R35" s="196"/>
      <c r="S35" s="595"/>
    </row>
    <row r="36" spans="1:19" ht="12" customHeight="1">
      <c r="A36" s="245"/>
      <c r="B36" s="246"/>
      <c r="C36" s="615"/>
      <c r="D36" s="621"/>
      <c r="E36" s="269"/>
      <c r="F36" s="269"/>
      <c r="G36" s="269"/>
      <c r="H36" s="269"/>
      <c r="I36" s="622"/>
      <c r="J36" s="621"/>
      <c r="K36" s="269"/>
      <c r="L36" s="269"/>
      <c r="M36" s="269"/>
      <c r="N36" s="269"/>
      <c r="O36" s="622"/>
      <c r="P36" s="605"/>
      <c r="Q36" s="261"/>
      <c r="R36" s="202"/>
      <c r="S36" s="629"/>
    </row>
    <row r="37" spans="1:19" ht="12" customHeight="1">
      <c r="A37" s="247"/>
      <c r="B37" s="248"/>
      <c r="C37" s="616"/>
      <c r="D37" s="623"/>
      <c r="E37" s="270"/>
      <c r="F37" s="270"/>
      <c r="G37" s="270"/>
      <c r="H37" s="270"/>
      <c r="I37" s="249"/>
      <c r="J37" s="623"/>
      <c r="K37" s="270"/>
      <c r="L37" s="270"/>
      <c r="M37" s="270"/>
      <c r="N37" s="270"/>
      <c r="O37" s="249"/>
      <c r="P37" s="623"/>
      <c r="Q37" s="270"/>
      <c r="R37" s="249"/>
      <c r="S37" s="630"/>
    </row>
    <row r="38" spans="1:19" ht="15" customHeight="1">
      <c r="A38" s="247"/>
      <c r="B38" s="248"/>
      <c r="C38" s="616"/>
      <c r="D38" s="623"/>
      <c r="E38" s="270"/>
      <c r="F38" s="270"/>
      <c r="G38" s="270"/>
      <c r="H38" s="270"/>
      <c r="I38" s="249"/>
      <c r="J38" s="623"/>
      <c r="K38" s="270"/>
      <c r="L38" s="270"/>
      <c r="M38" s="270"/>
      <c r="N38" s="270"/>
      <c r="O38" s="249"/>
      <c r="P38" s="623"/>
      <c r="Q38" s="270"/>
      <c r="R38" s="249"/>
      <c r="S38" s="630"/>
    </row>
    <row r="39" spans="1:19" ht="13.5" thickBot="1">
      <c r="A39" s="247"/>
      <c r="B39" s="248"/>
      <c r="C39" s="616"/>
      <c r="D39" s="623"/>
      <c r="E39" s="270"/>
      <c r="F39" s="270"/>
      <c r="G39" s="270"/>
      <c r="H39" s="270"/>
      <c r="I39" s="249"/>
      <c r="J39" s="623"/>
      <c r="K39" s="270"/>
      <c r="L39" s="270"/>
      <c r="M39" s="270"/>
      <c r="N39" s="270"/>
      <c r="O39" s="249"/>
      <c r="P39" s="623"/>
      <c r="Q39" s="270"/>
      <c r="R39" s="249"/>
      <c r="S39" s="630"/>
    </row>
    <row r="40" spans="1:19" ht="15" customHeight="1" hidden="1" thickBot="1">
      <c r="A40" s="208"/>
      <c r="B40" s="244"/>
      <c r="C40" s="617"/>
      <c r="D40" s="608"/>
      <c r="E40" s="264"/>
      <c r="F40" s="264"/>
      <c r="G40" s="264"/>
      <c r="H40" s="264"/>
      <c r="I40" s="218"/>
      <c r="J40" s="608"/>
      <c r="K40" s="264"/>
      <c r="L40" s="264"/>
      <c r="M40" s="264"/>
      <c r="N40" s="264"/>
      <c r="O40" s="218"/>
      <c r="P40" s="608"/>
      <c r="Q40" s="264"/>
      <c r="R40" s="218"/>
      <c r="S40" s="597"/>
    </row>
    <row r="41" spans="1:19" ht="14.25" customHeight="1" hidden="1" thickBot="1">
      <c r="A41" s="228"/>
      <c r="B41" s="376"/>
      <c r="C41" s="618"/>
      <c r="D41" s="608"/>
      <c r="E41" s="264"/>
      <c r="F41" s="264"/>
      <c r="G41" s="264"/>
      <c r="H41" s="264"/>
      <c r="I41" s="218"/>
      <c r="J41" s="608"/>
      <c r="K41" s="264"/>
      <c r="L41" s="264"/>
      <c r="M41" s="264"/>
      <c r="N41" s="264"/>
      <c r="O41" s="218"/>
      <c r="P41" s="608"/>
      <c r="Q41" s="264"/>
      <c r="R41" s="218"/>
      <c r="S41" s="597"/>
    </row>
    <row r="42" spans="1:19" ht="13.5" thickBot="1">
      <c r="A42" s="208"/>
      <c r="B42" s="250"/>
      <c r="C42" s="619"/>
      <c r="D42" s="611"/>
      <c r="E42" s="267"/>
      <c r="F42" s="267"/>
      <c r="G42" s="267"/>
      <c r="H42" s="267"/>
      <c r="I42" s="251"/>
      <c r="J42" s="611"/>
      <c r="K42" s="267"/>
      <c r="L42" s="267"/>
      <c r="M42" s="267"/>
      <c r="N42" s="267"/>
      <c r="O42" s="251"/>
      <c r="P42" s="611"/>
      <c r="Q42" s="267"/>
      <c r="R42" s="251"/>
      <c r="S42" s="233"/>
    </row>
    <row r="43" spans="1:19" ht="13.5" thickBot="1">
      <c r="A43" s="378"/>
      <c r="B43" s="379"/>
      <c r="C43" s="379"/>
      <c r="D43" s="656"/>
      <c r="E43" s="657"/>
      <c r="F43" s="657"/>
      <c r="G43" s="657"/>
      <c r="H43" s="657"/>
      <c r="I43" s="658"/>
      <c r="J43" s="656"/>
      <c r="K43" s="657"/>
      <c r="L43" s="657"/>
      <c r="M43" s="657"/>
      <c r="N43" s="657"/>
      <c r="O43" s="658"/>
      <c r="P43" s="656"/>
      <c r="Q43" s="657"/>
      <c r="R43" s="658"/>
      <c r="S43" s="380"/>
    </row>
    <row r="44" spans="1:19" ht="13.5" thickBot="1">
      <c r="A44" s="255"/>
      <c r="B44" s="256"/>
      <c r="C44" s="620"/>
      <c r="D44" s="636"/>
      <c r="E44" s="273"/>
      <c r="F44" s="273"/>
      <c r="G44" s="273"/>
      <c r="H44" s="273"/>
      <c r="I44" s="624"/>
      <c r="J44" s="636"/>
      <c r="K44" s="273"/>
      <c r="L44" s="273"/>
      <c r="M44" s="273"/>
      <c r="N44" s="273"/>
      <c r="O44" s="624"/>
      <c r="P44" s="636"/>
      <c r="Q44" s="273"/>
      <c r="R44" s="624"/>
      <c r="S44" s="272"/>
    </row>
    <row r="45" spans="1:19" ht="13.5" thickBot="1">
      <c r="A45" s="255"/>
      <c r="B45" s="256"/>
      <c r="C45" s="620"/>
      <c r="D45" s="636"/>
      <c r="E45" s="273"/>
      <c r="F45" s="273"/>
      <c r="G45" s="273"/>
      <c r="H45" s="273"/>
      <c r="I45" s="624"/>
      <c r="J45" s="636"/>
      <c r="K45" s="273"/>
      <c r="L45" s="273"/>
      <c r="M45" s="273"/>
      <c r="N45" s="273"/>
      <c r="O45" s="624"/>
      <c r="P45" s="636"/>
      <c r="Q45" s="273"/>
      <c r="R45" s="624"/>
      <c r="S45" s="272"/>
    </row>
    <row r="46" spans="6:9" ht="12.75">
      <c r="F46" s="382"/>
      <c r="G46" s="382"/>
      <c r="H46" s="382"/>
      <c r="I46" s="382"/>
    </row>
    <row r="47" spans="1:9" ht="12.75">
      <c r="A47" s="1525"/>
      <c r="B47" s="1525"/>
      <c r="C47" s="1525"/>
      <c r="D47" s="1525"/>
      <c r="E47" s="353"/>
      <c r="F47" s="353"/>
      <c r="G47" s="353"/>
      <c r="H47" s="353"/>
      <c r="I47" s="353"/>
    </row>
    <row r="48" spans="1:3" ht="12.75">
      <c r="A48" s="1525"/>
      <c r="B48" s="1525"/>
      <c r="C48" s="1525"/>
    </row>
    <row r="49" spans="4:9" ht="12.75">
      <c r="D49" s="382"/>
      <c r="E49" s="382"/>
      <c r="F49" s="382"/>
      <c r="G49" s="382"/>
      <c r="H49" s="382"/>
      <c r="I49" s="382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J1" sqref="A1:IV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9"/>
      <c r="D1" s="1539"/>
      <c r="E1" s="1539"/>
      <c r="F1" s="13"/>
    </row>
    <row r="2" ht="12.75">
      <c r="B2" s="59"/>
    </row>
    <row r="3" spans="1:6" ht="18">
      <c r="A3" s="1540"/>
      <c r="B3" s="1540"/>
      <c r="C3" s="1540"/>
      <c r="D3" s="1540"/>
      <c r="E3" s="1540"/>
      <c r="F3" s="19"/>
    </row>
    <row r="4" spans="1:6" ht="18">
      <c r="A4" s="1540"/>
      <c r="B4" s="1540"/>
      <c r="C4" s="1540"/>
      <c r="D4" s="1540"/>
      <c r="E4" s="1540"/>
      <c r="F4" s="19"/>
    </row>
    <row r="5" spans="1:6" ht="18">
      <c r="A5" s="19"/>
      <c r="B5" s="38"/>
      <c r="C5" s="38"/>
      <c r="D5" s="19"/>
      <c r="E5" s="19"/>
      <c r="F5" s="19"/>
    </row>
    <row r="6" spans="1:6" ht="15.75">
      <c r="A6" s="1541"/>
      <c r="B6" s="1541"/>
      <c r="C6" s="1541"/>
      <c r="D6" s="1541"/>
      <c r="E6" s="1541"/>
      <c r="F6" s="11"/>
    </row>
    <row r="7" spans="1:7" ht="16.5" thickBot="1">
      <c r="A7" s="12"/>
      <c r="B7" s="60"/>
      <c r="C7" s="39"/>
      <c r="D7" s="11"/>
      <c r="E7" s="915"/>
      <c r="F7" s="27"/>
      <c r="G7" s="27"/>
    </row>
    <row r="8" spans="1:9" ht="45.75" customHeight="1" thickBot="1">
      <c r="A8" s="24"/>
      <c r="B8" s="40"/>
      <c r="C8" s="40"/>
      <c r="D8" s="42"/>
      <c r="E8" s="40"/>
      <c r="F8" s="399"/>
      <c r="G8" s="314"/>
      <c r="H8" s="314"/>
      <c r="I8" s="314"/>
    </row>
    <row r="9" spans="1:9" s="18" customFormat="1" ht="30" customHeight="1">
      <c r="A9" s="33"/>
      <c r="B9" s="41"/>
      <c r="C9" s="41"/>
      <c r="D9" s="34"/>
      <c r="E9" s="384"/>
      <c r="F9" s="400"/>
      <c r="G9" s="100"/>
      <c r="H9" s="100"/>
      <c r="I9" s="478"/>
    </row>
    <row r="10" spans="1:9" ht="30" customHeight="1">
      <c r="A10" s="47"/>
      <c r="B10" s="61"/>
      <c r="C10" s="48"/>
      <c r="D10" s="49"/>
      <c r="E10" s="385"/>
      <c r="F10" s="401"/>
      <c r="G10" s="50"/>
      <c r="I10" s="479"/>
    </row>
    <row r="11" spans="1:9" ht="30" customHeight="1">
      <c r="A11" s="47"/>
      <c r="B11" s="61"/>
      <c r="C11" s="914"/>
      <c r="D11" s="49"/>
      <c r="E11" s="385"/>
      <c r="F11" s="401"/>
      <c r="G11" s="50"/>
      <c r="I11" s="479"/>
    </row>
    <row r="12" spans="1:9" ht="30" customHeight="1">
      <c r="A12" s="51"/>
      <c r="B12" s="61"/>
      <c r="C12" s="81"/>
      <c r="D12" s="52"/>
      <c r="E12" s="386"/>
      <c r="F12" s="402"/>
      <c r="G12" s="53"/>
      <c r="I12" s="479"/>
    </row>
    <row r="13" spans="1:9" ht="30" customHeight="1">
      <c r="A13" s="82"/>
      <c r="B13" s="81"/>
      <c r="C13" s="81"/>
      <c r="D13" s="80"/>
      <c r="E13" s="387"/>
      <c r="F13" s="403"/>
      <c r="G13" s="83"/>
      <c r="I13" s="479"/>
    </row>
    <row r="14" spans="1:9" ht="36.75" customHeight="1">
      <c r="A14" s="82"/>
      <c r="B14" s="81"/>
      <c r="C14" s="81"/>
      <c r="D14" s="80"/>
      <c r="E14" s="387"/>
      <c r="F14" s="403"/>
      <c r="G14" s="83"/>
      <c r="I14" s="479"/>
    </row>
    <row r="15" spans="1:9" ht="36.75" customHeight="1">
      <c r="A15" s="82"/>
      <c r="B15" s="81"/>
      <c r="C15" s="81"/>
      <c r="D15" s="80"/>
      <c r="E15" s="387"/>
      <c r="F15" s="403"/>
      <c r="G15" s="83"/>
      <c r="I15" s="479"/>
    </row>
    <row r="16" spans="1:9" ht="36.75" customHeight="1" thickBot="1">
      <c r="A16" s="82"/>
      <c r="B16" s="81"/>
      <c r="C16" s="81"/>
      <c r="D16" s="80"/>
      <c r="E16" s="387"/>
      <c r="F16" s="403"/>
      <c r="G16" s="83"/>
      <c r="I16" s="479"/>
    </row>
    <row r="17" spans="1:9" s="46" customFormat="1" ht="30" customHeight="1" thickBot="1">
      <c r="A17" s="1537"/>
      <c r="B17" s="1538"/>
      <c r="C17" s="43"/>
      <c r="D17" s="44"/>
      <c r="E17" s="388"/>
      <c r="F17" s="404"/>
      <c r="G17" s="45"/>
      <c r="H17" s="45"/>
      <c r="I17" s="480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D51" sqref="D51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542"/>
      <c r="F1" s="1542"/>
    </row>
    <row r="2" spans="1:6" ht="17.25">
      <c r="A2" s="1543"/>
      <c r="B2" s="1543"/>
      <c r="C2" s="1543"/>
      <c r="D2" s="1543"/>
      <c r="E2" s="1543"/>
      <c r="F2" s="1543"/>
    </row>
    <row r="3" spans="1:6" ht="14.25">
      <c r="A3" s="1544"/>
      <c r="B3" s="1544"/>
      <c r="C3" s="1544"/>
      <c r="D3" s="1544"/>
      <c r="E3" s="1544"/>
      <c r="F3" s="1544"/>
    </row>
    <row r="4" spans="1:6" ht="33.75" customHeight="1">
      <c r="A4" s="803"/>
      <c r="B4" s="803"/>
      <c r="C4" s="803"/>
      <c r="D4" s="803"/>
      <c r="E4" s="803"/>
      <c r="F4" s="803"/>
    </row>
    <row r="5" spans="1:6" ht="15.75">
      <c r="A5" s="804"/>
      <c r="B5" s="805"/>
      <c r="C5" s="805"/>
      <c r="D5" s="805"/>
      <c r="E5" s="805"/>
      <c r="F5" s="805"/>
    </row>
    <row r="6" spans="1:6" ht="15.75">
      <c r="A6" s="805"/>
      <c r="B6" s="805"/>
      <c r="C6" s="805"/>
      <c r="D6" s="805"/>
      <c r="E6" s="805"/>
      <c r="F6" s="805"/>
    </row>
    <row r="7" spans="1:6" ht="15.75">
      <c r="A7" s="804"/>
      <c r="B7" s="805"/>
      <c r="C7" s="805"/>
      <c r="D7" s="805"/>
      <c r="E7" s="805"/>
      <c r="F7" s="805"/>
    </row>
    <row r="8" spans="1:6" ht="15.75">
      <c r="A8" s="804"/>
      <c r="B8" s="805"/>
      <c r="C8" s="805"/>
      <c r="D8" s="805"/>
      <c r="E8" s="805"/>
      <c r="F8" s="805"/>
    </row>
    <row r="9" spans="1:6" ht="15">
      <c r="A9" s="806"/>
      <c r="B9" s="807"/>
      <c r="C9" s="807"/>
      <c r="D9" s="807"/>
      <c r="E9" s="807"/>
      <c r="F9" s="808"/>
    </row>
    <row r="10" spans="1:6" ht="15" hidden="1">
      <c r="A10" s="806"/>
      <c r="B10" s="807"/>
      <c r="C10" s="807"/>
      <c r="D10" s="807"/>
      <c r="E10" s="807"/>
      <c r="F10" s="808"/>
    </row>
    <row r="11" spans="1:5" ht="15" hidden="1">
      <c r="A11" s="806"/>
      <c r="B11" s="807"/>
      <c r="C11" s="807"/>
      <c r="D11" s="807"/>
      <c r="E11" s="807"/>
    </row>
    <row r="12" ht="13.5" hidden="1" thickBot="1"/>
    <row r="13" spans="1:6" ht="15" hidden="1" thickBot="1">
      <c r="A13" s="809"/>
      <c r="B13" s="810"/>
      <c r="C13" s="811"/>
      <c r="D13" s="811"/>
      <c r="E13" s="811"/>
      <c r="F13" s="812"/>
    </row>
    <row r="14" spans="1:6" ht="24.75" customHeight="1" hidden="1">
      <c r="A14" s="813"/>
      <c r="B14" s="814"/>
      <c r="C14" s="815"/>
      <c r="D14" s="815"/>
      <c r="E14" s="815"/>
      <c r="F14" s="816"/>
    </row>
    <row r="15" spans="1:6" ht="12.75" hidden="1">
      <c r="A15" s="817"/>
      <c r="B15" s="818"/>
      <c r="C15" s="819"/>
      <c r="D15" s="819"/>
      <c r="E15" s="819"/>
      <c r="F15" s="820"/>
    </row>
    <row r="16" spans="1:6" ht="12.75" hidden="1">
      <c r="A16" s="817"/>
      <c r="B16" s="818"/>
      <c r="C16" s="819"/>
      <c r="D16" s="819"/>
      <c r="E16" s="819"/>
      <c r="F16" s="820"/>
    </row>
    <row r="17" spans="1:6" ht="21" customHeight="1" hidden="1">
      <c r="A17" s="817"/>
      <c r="B17" s="818"/>
      <c r="C17" s="819"/>
      <c r="D17" s="819"/>
      <c r="E17" s="819"/>
      <c r="F17" s="820"/>
    </row>
    <row r="18" spans="1:6" ht="40.5" customHeight="1" hidden="1">
      <c r="A18" s="817"/>
      <c r="B18" s="818"/>
      <c r="C18" s="819"/>
      <c r="D18" s="819"/>
      <c r="E18" s="819"/>
      <c r="F18" s="820"/>
    </row>
    <row r="19" spans="1:6" ht="21.75" customHeight="1" hidden="1" thickBot="1">
      <c r="A19" s="821"/>
      <c r="B19" s="822"/>
      <c r="C19" s="823"/>
      <c r="D19" s="823"/>
      <c r="E19" s="823"/>
      <c r="F19" s="824"/>
    </row>
    <row r="20" spans="1:6" ht="21.75" customHeight="1" hidden="1" thickBot="1">
      <c r="A20" s="825"/>
      <c r="B20" s="826"/>
      <c r="C20" s="827"/>
      <c r="D20" s="827"/>
      <c r="E20" s="827"/>
      <c r="F20" s="828"/>
    </row>
    <row r="21" spans="1:6" ht="12.75" hidden="1">
      <c r="A21" s="808"/>
      <c r="B21" s="808"/>
      <c r="C21" s="808"/>
      <c r="D21" s="808"/>
      <c r="E21" s="808"/>
      <c r="F21" s="808"/>
    </row>
    <row r="22" spans="1:6" ht="12.75">
      <c r="A22" s="808"/>
      <c r="B22" s="808"/>
      <c r="C22" s="808"/>
      <c r="D22" s="808"/>
      <c r="E22" s="808"/>
      <c r="F22" s="808"/>
    </row>
    <row r="23" spans="1:6" ht="12.75">
      <c r="A23" s="808"/>
      <c r="B23" s="808"/>
      <c r="C23" s="808"/>
      <c r="D23" s="808"/>
      <c r="E23" s="808"/>
      <c r="F23" s="808"/>
    </row>
    <row r="24" spans="1:6" ht="15.75">
      <c r="A24" s="805"/>
      <c r="B24" s="808"/>
      <c r="C24" s="808"/>
      <c r="D24" s="808"/>
      <c r="E24" s="808"/>
      <c r="F24" s="808"/>
    </row>
    <row r="25" spans="1:6" ht="12.75">
      <c r="A25" s="808"/>
      <c r="B25" s="808"/>
      <c r="C25" s="808"/>
      <c r="D25" s="808"/>
      <c r="E25" s="808"/>
      <c r="F25" s="808"/>
    </row>
    <row r="26" spans="1:6" ht="12.75">
      <c r="A26" s="808"/>
      <c r="B26" s="808"/>
      <c r="C26" s="808"/>
      <c r="D26" s="808"/>
      <c r="E26" s="808"/>
      <c r="F26" s="808"/>
    </row>
    <row r="29" spans="3:5" ht="13.5">
      <c r="C29" s="829"/>
      <c r="D29" s="830"/>
      <c r="E29" s="829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8">
      <selection activeCell="A36" sqref="A36"/>
    </sheetView>
  </sheetViews>
  <sheetFormatPr defaultColWidth="9.140625" defaultRowHeight="12.75"/>
  <cols>
    <col min="1" max="1" width="55.57421875" style="841" customWidth="1"/>
    <col min="2" max="2" width="27.7109375" style="841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 hidden="1">
      <c r="E1" s="1560"/>
      <c r="F1" s="1560"/>
      <c r="G1" s="842"/>
    </row>
    <row r="2" spans="1:7" ht="26.25" customHeight="1" hidden="1">
      <c r="A2" s="1562"/>
      <c r="B2" s="1562"/>
      <c r="C2" s="1562"/>
      <c r="D2" s="1562"/>
      <c r="E2" s="1562"/>
      <c r="F2" s="1562"/>
      <c r="G2" s="843"/>
    </row>
    <row r="3" spans="1:7" ht="21" customHeight="1" hidden="1">
      <c r="A3" s="1561"/>
      <c r="B3" s="1561"/>
      <c r="C3" s="1561"/>
      <c r="D3" s="1561"/>
      <c r="E3" s="1561"/>
      <c r="F3" s="1561"/>
      <c r="G3" s="844"/>
    </row>
    <row r="4" spans="6:7" ht="32.25" customHeight="1" hidden="1" thickBot="1">
      <c r="F4" s="842"/>
      <c r="G4" s="842"/>
    </row>
    <row r="5" spans="1:7" s="846" customFormat="1" ht="13.5" hidden="1" thickBot="1">
      <c r="A5" s="845"/>
      <c r="B5" s="1566"/>
      <c r="C5" s="1564"/>
      <c r="D5" s="1564"/>
      <c r="E5" s="1563"/>
      <c r="F5" s="1564"/>
      <c r="G5" s="1565"/>
    </row>
    <row r="6" ht="12.75" hidden="1">
      <c r="A6" s="23"/>
    </row>
    <row r="7" spans="1:7" ht="12.75" hidden="1">
      <c r="A7" s="847"/>
      <c r="B7" s="847"/>
      <c r="C7" s="848"/>
      <c r="D7" s="848"/>
      <c r="E7" s="849"/>
      <c r="F7" s="848"/>
      <c r="G7" s="848"/>
    </row>
    <row r="8" spans="1:8" ht="20.25" customHeight="1" hidden="1">
      <c r="A8" s="850"/>
      <c r="B8" s="851"/>
      <c r="C8" s="852"/>
      <c r="D8" s="852"/>
      <c r="E8" s="853"/>
      <c r="F8" s="852"/>
      <c r="G8" s="854"/>
      <c r="H8" s="22"/>
    </row>
    <row r="9" spans="1:7" ht="18" customHeight="1" hidden="1">
      <c r="A9" s="1549"/>
      <c r="B9" s="855"/>
      <c r="C9" s="856"/>
      <c r="D9" s="856"/>
      <c r="E9" s="857"/>
      <c r="F9" s="858"/>
      <c r="G9" s="859"/>
    </row>
    <row r="10" spans="1:7" ht="18.75" customHeight="1" hidden="1" thickBot="1">
      <c r="A10" s="1551"/>
      <c r="B10" s="860"/>
      <c r="C10" s="861"/>
      <c r="D10" s="861"/>
      <c r="E10" s="862"/>
      <c r="F10" s="863"/>
      <c r="G10" s="864"/>
    </row>
    <row r="11" spans="1:7" ht="12" customHeight="1" hidden="1">
      <c r="A11" s="865"/>
      <c r="B11" s="866"/>
      <c r="C11" s="867"/>
      <c r="D11" s="867"/>
      <c r="E11" s="868"/>
      <c r="F11" s="869"/>
      <c r="G11" s="869"/>
    </row>
    <row r="12" ht="13.5" hidden="1" thickBot="1"/>
    <row r="13" spans="1:7" ht="12.75" hidden="1">
      <c r="A13" s="870"/>
      <c r="B13" s="871"/>
      <c r="C13" s="872"/>
      <c r="D13" s="872"/>
      <c r="E13" s="873"/>
      <c r="F13" s="872"/>
      <c r="G13" s="874"/>
    </row>
    <row r="14" spans="1:7" ht="12.75" hidden="1">
      <c r="A14" s="1549"/>
      <c r="B14" s="1552"/>
      <c r="C14" s="1554"/>
      <c r="D14" s="1554"/>
      <c r="E14" s="1558"/>
      <c r="F14" s="1556"/>
      <c r="G14" s="1547"/>
    </row>
    <row r="15" spans="1:7" ht="12.75" hidden="1">
      <c r="A15" s="1550"/>
      <c r="B15" s="1553"/>
      <c r="C15" s="1555"/>
      <c r="D15" s="1555"/>
      <c r="E15" s="1559"/>
      <c r="F15" s="1557"/>
      <c r="G15" s="1548"/>
    </row>
    <row r="16" spans="1:7" ht="13.5" hidden="1" thickBot="1">
      <c r="A16" s="1551"/>
      <c r="B16" s="877"/>
      <c r="C16" s="861"/>
      <c r="D16" s="861"/>
      <c r="E16" s="862"/>
      <c r="F16" s="863"/>
      <c r="G16" s="878"/>
    </row>
    <row r="17" spans="1:7" ht="12.75" hidden="1">
      <c r="A17" s="865"/>
      <c r="B17" s="879"/>
      <c r="C17" s="867"/>
      <c r="D17" s="867"/>
      <c r="E17" s="868"/>
      <c r="F17" s="869"/>
      <c r="G17" s="869"/>
    </row>
    <row r="19" spans="1:7" ht="12.75" hidden="1">
      <c r="A19" s="880"/>
      <c r="B19" s="881"/>
      <c r="C19" s="882"/>
      <c r="D19" s="882"/>
      <c r="E19" s="883"/>
      <c r="F19" s="884"/>
      <c r="G19" s="885"/>
    </row>
    <row r="20" spans="1:7" ht="12.75" hidden="1">
      <c r="A20" s="1549"/>
      <c r="B20" s="886"/>
      <c r="C20" s="887"/>
      <c r="D20" s="887"/>
      <c r="E20" s="888"/>
      <c r="F20" s="889"/>
      <c r="G20" s="885"/>
    </row>
    <row r="21" spans="1:7" ht="12.75" hidden="1">
      <c r="A21" s="1550"/>
      <c r="B21" s="855"/>
      <c r="C21" s="856"/>
      <c r="D21" s="856"/>
      <c r="E21" s="857"/>
      <c r="F21" s="859"/>
      <c r="G21" s="890"/>
    </row>
    <row r="22" spans="1:7" ht="13.5" hidden="1" thickBot="1">
      <c r="A22" s="1551"/>
      <c r="B22" s="860"/>
      <c r="C22" s="861"/>
      <c r="D22" s="861"/>
      <c r="E22" s="862"/>
      <c r="F22" s="864"/>
      <c r="G22" s="869"/>
    </row>
    <row r="23" ht="13.5" hidden="1" thickBot="1"/>
    <row r="24" spans="1:7" ht="12.75" hidden="1">
      <c r="A24" s="870"/>
      <c r="B24" s="871"/>
      <c r="C24" s="872"/>
      <c r="D24" s="872"/>
      <c r="E24" s="873"/>
      <c r="F24" s="874"/>
      <c r="G24" s="891"/>
    </row>
    <row r="25" spans="1:7" ht="12.75" hidden="1">
      <c r="A25" s="1549"/>
      <c r="B25" s="1552"/>
      <c r="C25" s="1554"/>
      <c r="D25" s="875"/>
      <c r="E25" s="1558"/>
      <c r="F25" s="1545"/>
      <c r="G25" s="892"/>
    </row>
    <row r="26" spans="1:7" ht="12.75" hidden="1">
      <c r="A26" s="1550"/>
      <c r="B26" s="1553"/>
      <c r="C26" s="1555"/>
      <c r="D26" s="876"/>
      <c r="E26" s="1559"/>
      <c r="F26" s="1546"/>
      <c r="G26" s="892"/>
    </row>
    <row r="27" spans="1:7" ht="13.5" hidden="1" thickBot="1">
      <c r="A27" s="1551"/>
      <c r="B27" s="877"/>
      <c r="C27" s="861"/>
      <c r="D27" s="861"/>
      <c r="E27" s="862"/>
      <c r="F27" s="864"/>
      <c r="G27" s="869"/>
    </row>
    <row r="28" ht="12.75" hidden="1"/>
    <row r="29" ht="12.75" hidden="1"/>
  </sheetData>
  <sheetProtection/>
  <mergeCells count="19">
    <mergeCell ref="A25:A27"/>
    <mergeCell ref="B25:B26"/>
    <mergeCell ref="C25:C26"/>
    <mergeCell ref="E1:F1"/>
    <mergeCell ref="A3:F3"/>
    <mergeCell ref="A9:A10"/>
    <mergeCell ref="A2:F2"/>
    <mergeCell ref="E5:G5"/>
    <mergeCell ref="B5:D5"/>
    <mergeCell ref="F25:F26"/>
    <mergeCell ref="G14:G15"/>
    <mergeCell ref="A14:A16"/>
    <mergeCell ref="B14:B15"/>
    <mergeCell ref="C14:C15"/>
    <mergeCell ref="F14:F15"/>
    <mergeCell ref="A20:A22"/>
    <mergeCell ref="E14:E15"/>
    <mergeCell ref="D14:D15"/>
    <mergeCell ref="E25:E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9">
      <selection activeCell="C27" sqref="C27:D27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6.57421875" style="15" customWidth="1"/>
    <col min="4" max="4" width="15.8515625" style="15" customWidth="1"/>
    <col min="5" max="7" width="15.8515625" style="15" hidden="1" customWidth="1"/>
    <col min="8" max="8" width="40.8515625" style="15" customWidth="1"/>
    <col min="9" max="11" width="15.8515625" style="15" customWidth="1"/>
    <col min="12" max="14" width="15.8515625" style="15" hidden="1" customWidth="1"/>
    <col min="15" max="15" width="15.8515625" style="15" customWidth="1"/>
    <col min="16" max="16384" width="9.140625" style="15" customWidth="1"/>
  </cols>
  <sheetData>
    <row r="1" spans="10:13" ht="12.75">
      <c r="J1" s="1334" t="s">
        <v>21</v>
      </c>
      <c r="K1" s="1334"/>
      <c r="L1" s="1334"/>
      <c r="M1" s="1334"/>
    </row>
    <row r="2" spans="8:11" ht="12.75">
      <c r="H2" s="1334"/>
      <c r="I2" s="1334"/>
      <c r="J2" s="1334"/>
      <c r="K2" s="1334"/>
    </row>
    <row r="3" spans="1:9" ht="19.5">
      <c r="A3" s="1331" t="s">
        <v>15</v>
      </c>
      <c r="B3" s="1331"/>
      <c r="C3" s="1331"/>
      <c r="D3" s="1331"/>
      <c r="E3" s="1331"/>
      <c r="F3" s="1331"/>
      <c r="G3" s="1331"/>
      <c r="H3" s="1331"/>
      <c r="I3" s="1331"/>
    </row>
    <row r="4" spans="1:9" ht="11.25" customHeight="1">
      <c r="A4" s="86"/>
      <c r="B4" s="86"/>
      <c r="C4" s="86"/>
      <c r="D4" s="86"/>
      <c r="E4" s="86"/>
      <c r="F4" s="86"/>
      <c r="G4" s="86"/>
      <c r="H4" s="86"/>
      <c r="I4" s="85" t="s">
        <v>400</v>
      </c>
    </row>
    <row r="5" spans="1:9" ht="17.25" customHeight="1" thickBot="1">
      <c r="A5" s="1332" t="s">
        <v>168</v>
      </c>
      <c r="B5" s="1333"/>
      <c r="C5" s="1333"/>
      <c r="D5" s="1333"/>
      <c r="E5" s="1333"/>
      <c r="F5" s="1333"/>
      <c r="G5" s="1333"/>
      <c r="H5" s="1332"/>
      <c r="I5" s="1333"/>
    </row>
    <row r="6" spans="1:14" ht="33" customHeight="1" thickBot="1">
      <c r="A6" s="407" t="s">
        <v>6</v>
      </c>
      <c r="B6" s="527" t="s">
        <v>197</v>
      </c>
      <c r="C6" s="528" t="s">
        <v>194</v>
      </c>
      <c r="D6" s="528" t="s">
        <v>198</v>
      </c>
      <c r="E6" s="528" t="s">
        <v>201</v>
      </c>
      <c r="F6" s="528" t="s">
        <v>219</v>
      </c>
      <c r="G6" s="529" t="s">
        <v>252</v>
      </c>
      <c r="H6" s="458" t="s">
        <v>7</v>
      </c>
      <c r="I6" s="527" t="s">
        <v>197</v>
      </c>
      <c r="J6" s="528" t="s">
        <v>194</v>
      </c>
      <c r="K6" s="528" t="s">
        <v>198</v>
      </c>
      <c r="L6" s="528" t="s">
        <v>201</v>
      </c>
      <c r="M6" s="528" t="s">
        <v>219</v>
      </c>
      <c r="N6" s="529" t="s">
        <v>252</v>
      </c>
    </row>
    <row r="7" spans="1:14" ht="12.75">
      <c r="A7" s="408" t="s">
        <v>353</v>
      </c>
      <c r="B7" s="530">
        <f>'3.sz.m Önk  bev.'!E7</f>
        <v>2634000</v>
      </c>
      <c r="C7" s="530">
        <f>'3.sz.m Önk  bev.'!F7</f>
        <v>2634000</v>
      </c>
      <c r="D7" s="530">
        <f>'3.sz.m Önk  bev.'!G7</f>
        <v>2634000</v>
      </c>
      <c r="E7" s="530">
        <f>'3.sz.m Önk  bev.'!H7</f>
        <v>0</v>
      </c>
      <c r="F7" s="531"/>
      <c r="G7" s="531"/>
      <c r="H7" s="514" t="s">
        <v>141</v>
      </c>
      <c r="I7" s="556">
        <f>'4.sz.m.ÖNK kiadás'!E7+'üres lap2'!D31+'üres lap3'!D30+'üres lap'!D27</f>
        <v>7795230</v>
      </c>
      <c r="J7" s="556">
        <f>'4.sz.m.ÖNK kiadás'!F7+'üres lap2'!E31+'üres lap3'!E30+'üres lap'!E27</f>
        <v>7795230</v>
      </c>
      <c r="K7" s="556">
        <f>'4.sz.m.ÖNK kiadás'!G7+'üres lap2'!F31+'üres lap3'!F30+'üres lap'!F27</f>
        <v>7795230</v>
      </c>
      <c r="L7" s="556">
        <f>'4.sz.m.ÖNK kiadás'!H7+'üres lap2'!G31+'üres lap3'!G30+'üres lap'!G27</f>
        <v>0</v>
      </c>
      <c r="M7" s="557">
        <f>'4.sz.m.ÖNK kiadás'!I7+'üres lap2'!H31+'üres lap3'!H30+'üres lap'!H27</f>
        <v>0</v>
      </c>
      <c r="N7" s="557">
        <f>'4.sz.m.ÖNK kiadás'!J7+'üres lap2'!I31+'üres lap3'!I30+'üres lap'!I27</f>
        <v>0</v>
      </c>
    </row>
    <row r="8" spans="1:14" ht="12.75">
      <c r="A8" s="409" t="s">
        <v>354</v>
      </c>
      <c r="B8" s="532">
        <f>'3.sz.m Önk  bev.'!E21+'üres lap2'!D9+'üres lap3'!D9</f>
        <v>419207</v>
      </c>
      <c r="C8" s="532">
        <f>'3.sz.m Önk  bev.'!F21+'üres lap2'!E9+'üres lap3'!E9</f>
        <v>254926</v>
      </c>
      <c r="D8" s="532">
        <f>'3.sz.m Önk  bev.'!G21+'üres lap2'!F9+'üres lap3'!F9</f>
        <v>194732</v>
      </c>
      <c r="E8" s="532">
        <f>'3.sz.m Önk  bev.'!H21+'üres lap2'!G9+'üres lap3'!G9</f>
        <v>0</v>
      </c>
      <c r="F8" s="533"/>
      <c r="G8" s="533"/>
      <c r="H8" s="515" t="s">
        <v>142</v>
      </c>
      <c r="I8" s="532">
        <f>'4.sz.m.ÖNK kiadás'!E8+'üres lap2'!D32+'üres lap3'!D31+'üres lap'!D28</f>
        <v>1469555</v>
      </c>
      <c r="J8" s="532">
        <f>'4.sz.m.ÖNK kiadás'!F8+'üres lap2'!E32+'üres lap3'!E31+'üres lap'!E28</f>
        <v>1469555</v>
      </c>
      <c r="K8" s="532">
        <f>'4.sz.m.ÖNK kiadás'!G8+'üres lap2'!F32+'üres lap3'!F31+'üres lap'!F28</f>
        <v>1469555</v>
      </c>
      <c r="L8" s="532">
        <f>'4.sz.m.ÖNK kiadás'!H8+'üres lap2'!G32+'üres lap3'!G31+'üres lap'!G28</f>
        <v>0</v>
      </c>
      <c r="M8" s="533">
        <f>'4.sz.m.ÖNK kiadás'!I8+'üres lap2'!H32+'üres lap3'!H31+'üres lap'!H28</f>
        <v>0</v>
      </c>
      <c r="N8" s="533">
        <f>'4.sz.m.ÖNK kiadás'!J8+'üres lap2'!I32+'üres lap3'!I31+'üres lap'!I28</f>
        <v>0</v>
      </c>
    </row>
    <row r="9" spans="1:14" ht="25.5">
      <c r="A9" s="409" t="s">
        <v>355</v>
      </c>
      <c r="B9" s="532">
        <f>'3.sz.m Önk  bev.'!E32+'üres lap2'!D11+'üres lap3'!D10</f>
        <v>23008850</v>
      </c>
      <c r="C9" s="532">
        <f>'3.sz.m Önk  bev.'!F32+'üres lap2'!E11+'üres lap3'!E10</f>
        <v>23190956</v>
      </c>
      <c r="D9" s="532">
        <f>'3.sz.m Önk  bev.'!G32+'üres lap2'!F11+'üres lap3'!F10</f>
        <v>24765557</v>
      </c>
      <c r="E9" s="532">
        <f>'3.sz.m Önk  bev.'!H32+'üres lap2'!G11+'üres lap3'!G10</f>
        <v>0</v>
      </c>
      <c r="F9" s="533"/>
      <c r="G9" s="533"/>
      <c r="H9" s="515" t="s">
        <v>143</v>
      </c>
      <c r="I9" s="532">
        <f>'4.sz.m.ÖNK kiadás'!E9+'üres lap2'!D33+'üres lap3'!D32+'üres lap'!D29</f>
        <v>12424120</v>
      </c>
      <c r="J9" s="532">
        <f>'4.sz.m.ÖNK kiadás'!F9+'üres lap2'!E33+'üres lap3'!E32+'üres lap'!E29</f>
        <v>12462775</v>
      </c>
      <c r="K9" s="532">
        <f>'4.sz.m.ÖNK kiadás'!G9+'üres lap2'!F33+'üres lap3'!F32+'üres lap'!F29</f>
        <v>12108620</v>
      </c>
      <c r="L9" s="532">
        <f>'4.sz.m.ÖNK kiadás'!H9+'üres lap2'!G33+'üres lap3'!G32+'üres lap'!G29</f>
        <v>0</v>
      </c>
      <c r="M9" s="533">
        <f>'4.sz.m.ÖNK kiadás'!I9+'üres lap2'!H33+'üres lap3'!H32+'üres lap'!H29</f>
        <v>0</v>
      </c>
      <c r="N9" s="533">
        <f>'4.sz.m.ÖNK kiadás'!J9+'üres lap2'!I33+'üres lap3'!I32+'üres lap'!I29</f>
        <v>0</v>
      </c>
    </row>
    <row r="10" spans="1:14" ht="12.75">
      <c r="A10" s="409" t="s">
        <v>356</v>
      </c>
      <c r="B10" s="532">
        <f>'3.sz.m Önk  bev.'!E49+'üres lap2'!D17+'üres lap3'!D16</f>
        <v>0</v>
      </c>
      <c r="C10" s="532">
        <f>'3.sz.m Önk  bev.'!F49+'üres lap2'!E17+'üres lap3'!E16</f>
        <v>40000</v>
      </c>
      <c r="D10" s="532">
        <f>'3.sz.m Önk  bev.'!G49+'üres lap2'!F17+'üres lap3'!F16</f>
        <v>40000</v>
      </c>
      <c r="E10" s="532">
        <f>'3.sz.m Önk  bev.'!H49+'üres lap2'!G17+'üres lap3'!G16</f>
        <v>0</v>
      </c>
      <c r="F10" s="533"/>
      <c r="G10" s="533"/>
      <c r="H10" s="515" t="s">
        <v>144</v>
      </c>
      <c r="I10" s="558">
        <f>'4.sz.m.ÖNK kiadás'!E10+'üres lap2'!D34+'üres lap3'!D33+'üres lap'!D30</f>
        <v>901000</v>
      </c>
      <c r="J10" s="558">
        <f>'4.sz.m.ÖNK kiadás'!F10+'üres lap2'!E34+'üres lap3'!E33+'üres lap'!E30</f>
        <v>901000</v>
      </c>
      <c r="K10" s="558">
        <f>'4.sz.m.ÖNK kiadás'!G10+'üres lap2'!F34+'üres lap3'!F33+'üres lap'!F30</f>
        <v>1314460</v>
      </c>
      <c r="L10" s="558">
        <f>'4.sz.m.ÖNK kiadás'!H10+'üres lap2'!G34+'üres lap3'!G33+'üres lap'!G30</f>
        <v>0</v>
      </c>
      <c r="M10" s="559">
        <f>'4.sz.m.ÖNK kiadás'!I10+'üres lap2'!H34+'üres lap3'!H33+'üres lap'!H30</f>
        <v>0</v>
      </c>
      <c r="N10" s="559">
        <f>'4.sz.m.ÖNK kiadás'!J10+'üres lap2'!I34+'üres lap3'!I33+'üres lap'!I30</f>
        <v>0</v>
      </c>
    </row>
    <row r="11" spans="1:14" ht="12.75">
      <c r="A11" s="409"/>
      <c r="B11" s="532"/>
      <c r="C11" s="532"/>
      <c r="D11" s="532"/>
      <c r="E11" s="532"/>
      <c r="F11" s="533"/>
      <c r="G11" s="533"/>
      <c r="H11" s="516" t="s">
        <v>145</v>
      </c>
      <c r="I11" s="532">
        <f>'4.sz.m.ÖNK kiadás'!E11+'üres lap2'!D35+'üres lap3'!D34+'üres lap'!D31</f>
        <v>1116172</v>
      </c>
      <c r="J11" s="532">
        <f>'4.sz.m.ÖNK kiadás'!F11+'üres lap2'!E35+'üres lap3'!E34+'üres lap'!E31</f>
        <v>1116172</v>
      </c>
      <c r="K11" s="532">
        <f>'4.sz.m.ÖNK kiadás'!G11+'üres lap2'!F35+'üres lap3'!F34+'üres lap'!F31</f>
        <v>1166172</v>
      </c>
      <c r="L11" s="532">
        <f>'4.sz.m.ÖNK kiadás'!H11+'üres lap2'!G35+'üres lap3'!G34+'üres lap'!G31</f>
        <v>0</v>
      </c>
      <c r="M11" s="533">
        <f>'4.sz.m.ÖNK kiadás'!I11+'üres lap2'!H35+'üres lap3'!H34+'üres lap'!H31</f>
        <v>0</v>
      </c>
      <c r="N11" s="533">
        <f>'4.sz.m.ÖNK kiadás'!J11+'üres lap2'!I35+'üres lap3'!I34+'üres lap'!I31</f>
        <v>0</v>
      </c>
    </row>
    <row r="12" spans="1:14" ht="12.75">
      <c r="A12" s="409"/>
      <c r="B12" s="532"/>
      <c r="C12" s="532"/>
      <c r="D12" s="532"/>
      <c r="E12" s="532"/>
      <c r="F12" s="533"/>
      <c r="G12" s="533"/>
      <c r="H12" s="515" t="s">
        <v>146</v>
      </c>
      <c r="I12" s="558">
        <f>'4.sz.m.ÖNK kiadás'!E25</f>
        <v>3797748</v>
      </c>
      <c r="J12" s="558">
        <f>'4.sz.m.ÖNK kiadás'!F25</f>
        <v>3816918</v>
      </c>
      <c r="K12" s="558">
        <f>'4.sz.m.ÖNK kiadás'!G25</f>
        <v>3891618</v>
      </c>
      <c r="L12" s="558">
        <f>'4.sz.m.ÖNK kiadás'!H25</f>
        <v>0</v>
      </c>
      <c r="M12" s="559">
        <f>'4.sz.m.ÖNK kiadás'!I25+'üres lap'!H37</f>
        <v>0</v>
      </c>
      <c r="N12" s="559">
        <f>'4.sz.m.ÖNK kiadás'!J25+'üres lap'!I37</f>
        <v>0</v>
      </c>
    </row>
    <row r="13" spans="1:14" ht="12.75" hidden="1">
      <c r="A13" s="410"/>
      <c r="B13" s="534"/>
      <c r="C13" s="534"/>
      <c r="D13" s="534"/>
      <c r="E13" s="534"/>
      <c r="F13" s="535"/>
      <c r="G13" s="535"/>
      <c r="H13" s="517"/>
      <c r="I13" s="534"/>
      <c r="J13" s="534"/>
      <c r="K13" s="534"/>
      <c r="L13" s="534"/>
      <c r="M13" s="535"/>
      <c r="N13" s="535"/>
    </row>
    <row r="14" spans="1:14" ht="16.5" customHeight="1" hidden="1" thickBot="1">
      <c r="A14" s="411"/>
      <c r="B14" s="536"/>
      <c r="C14" s="536"/>
      <c r="D14" s="536"/>
      <c r="E14" s="536"/>
      <c r="F14" s="537"/>
      <c r="G14" s="537"/>
      <c r="H14" s="518"/>
      <c r="I14" s="536"/>
      <c r="J14" s="536"/>
      <c r="K14" s="536"/>
      <c r="L14" s="536"/>
      <c r="M14" s="537"/>
      <c r="N14" s="537"/>
    </row>
    <row r="15" spans="1:15" ht="24" customHeight="1" thickBot="1">
      <c r="A15" s="412" t="s">
        <v>148</v>
      </c>
      <c r="B15" s="538">
        <f>SUM(B7:B10)</f>
        <v>26062057</v>
      </c>
      <c r="C15" s="538">
        <f>SUM(C7:C10)</f>
        <v>26119882</v>
      </c>
      <c r="D15" s="538">
        <f>SUM(D7:D10)</f>
        <v>27634289</v>
      </c>
      <c r="E15" s="538">
        <f>SUM(E7:E10)</f>
        <v>0</v>
      </c>
      <c r="F15" s="539">
        <f>F7+F10+F11+F12+F14</f>
        <v>0</v>
      </c>
      <c r="G15" s="539">
        <f>G7+G10+G11+G12+G14</f>
        <v>0</v>
      </c>
      <c r="H15" s="913" t="s">
        <v>149</v>
      </c>
      <c r="I15" s="538">
        <f aca="true" t="shared" si="0" ref="I15:N15">SUM(I7:I14)</f>
        <v>27503825</v>
      </c>
      <c r="J15" s="538">
        <f>SUM(J7:J14)</f>
        <v>27561650</v>
      </c>
      <c r="K15" s="538">
        <f>SUM(K7:K14)</f>
        <v>27745655</v>
      </c>
      <c r="L15" s="538">
        <f>SUM(L7:L14)</f>
        <v>0</v>
      </c>
      <c r="M15" s="539">
        <f t="shared" si="0"/>
        <v>0</v>
      </c>
      <c r="N15" s="539">
        <f t="shared" si="0"/>
        <v>0</v>
      </c>
      <c r="O15" s="36"/>
    </row>
    <row r="16" spans="1:14" ht="18.75" customHeight="1">
      <c r="A16" s="413" t="s">
        <v>407</v>
      </c>
      <c r="B16" s="959">
        <f>'3.sz.m Önk  bev.'!E58-B27</f>
        <v>2003810</v>
      </c>
      <c r="C16" s="959">
        <f>'3.sz.m Önk  bev.'!F58-480000</f>
        <v>2004636</v>
      </c>
      <c r="D16" s="959">
        <f>'3.sz.m Önk  bev.'!G58-D27</f>
        <v>2004636</v>
      </c>
      <c r="E16" s="959">
        <f>'3.sz.m Önk  bev.'!H58-E27</f>
        <v>-3186395</v>
      </c>
      <c r="F16" s="959">
        <f>'3.sz.m Önk  bev.'!I58-480000</f>
        <v>-480000</v>
      </c>
      <c r="G16" s="959">
        <f>'3.sz.m Önk  bev.'!J58-480000</f>
        <v>-480000</v>
      </c>
      <c r="H16" s="514" t="s">
        <v>133</v>
      </c>
      <c r="I16" s="530">
        <v>0</v>
      </c>
      <c r="J16" s="530">
        <v>0</v>
      </c>
      <c r="K16" s="530">
        <v>0</v>
      </c>
      <c r="L16" s="530">
        <v>0</v>
      </c>
      <c r="M16" s="531">
        <v>0</v>
      </c>
      <c r="N16" s="531">
        <v>0</v>
      </c>
    </row>
    <row r="17" spans="1:14" ht="15" customHeight="1" thickBot="1">
      <c r="A17" s="414" t="s">
        <v>440</v>
      </c>
      <c r="B17" s="540"/>
      <c r="C17" s="540"/>
      <c r="D17" s="540"/>
      <c r="E17" s="540">
        <f>+'3.sz.m Önk  bev.'!H57</f>
        <v>0</v>
      </c>
      <c r="F17" s="541"/>
      <c r="G17" s="541"/>
      <c r="H17" s="517" t="s">
        <v>401</v>
      </c>
      <c r="I17" s="534">
        <f>'4.sz.m.ÖNK kiadás'!E34</f>
        <v>608646</v>
      </c>
      <c r="J17" s="534">
        <f>'4.sz.m.ÖNK kiadás'!F34</f>
        <v>608646</v>
      </c>
      <c r="K17" s="534">
        <f>'4.sz.m.ÖNK kiadás'!G34</f>
        <v>608646</v>
      </c>
      <c r="L17" s="534">
        <f>'4.sz.m.ÖNK kiadás'!H34</f>
        <v>0</v>
      </c>
      <c r="M17" s="535"/>
      <c r="N17" s="535"/>
    </row>
    <row r="18" spans="1:14" ht="25.5" customHeight="1" thickBot="1">
      <c r="A18" s="415" t="s">
        <v>153</v>
      </c>
      <c r="B18" s="542">
        <f aca="true" t="shared" si="1" ref="B18:G18">SUM(B16:B17)</f>
        <v>2003810</v>
      </c>
      <c r="C18" s="542">
        <f>SUM(C16:C17)</f>
        <v>2004636</v>
      </c>
      <c r="D18" s="542">
        <f>SUM(D16:D17)</f>
        <v>2004636</v>
      </c>
      <c r="E18" s="542">
        <f>SUM(E16:E17)</f>
        <v>-3186395</v>
      </c>
      <c r="F18" s="543">
        <f t="shared" si="1"/>
        <v>-480000</v>
      </c>
      <c r="G18" s="543">
        <f t="shared" si="1"/>
        <v>-480000</v>
      </c>
      <c r="H18" s="519" t="s">
        <v>160</v>
      </c>
      <c r="I18" s="542">
        <f aca="true" t="shared" si="2" ref="I18:N18">SUM(I16:I17)</f>
        <v>608646</v>
      </c>
      <c r="J18" s="542">
        <f>SUM(J16:J17)</f>
        <v>608646</v>
      </c>
      <c r="K18" s="542">
        <f>SUM(K16:K17)</f>
        <v>608646</v>
      </c>
      <c r="L18" s="542">
        <f>SUM(L16:L17)</f>
        <v>0</v>
      </c>
      <c r="M18" s="543">
        <f t="shared" si="2"/>
        <v>0</v>
      </c>
      <c r="N18" s="543">
        <f t="shared" si="2"/>
        <v>0</v>
      </c>
    </row>
    <row r="19" spans="1:14" ht="22.5" customHeight="1" thickBot="1">
      <c r="A19" s="416" t="s">
        <v>132</v>
      </c>
      <c r="B19" s="544">
        <f aca="true" t="shared" si="3" ref="B19:G19">B15+B18</f>
        <v>28065867</v>
      </c>
      <c r="C19" s="544">
        <f>C15+C18</f>
        <v>28124518</v>
      </c>
      <c r="D19" s="544">
        <f>D15+D18</f>
        <v>29638925</v>
      </c>
      <c r="E19" s="544">
        <f>E15+E18</f>
        <v>-3186395</v>
      </c>
      <c r="F19" s="545">
        <f t="shared" si="3"/>
        <v>-480000</v>
      </c>
      <c r="G19" s="545">
        <f t="shared" si="3"/>
        <v>-480000</v>
      </c>
      <c r="H19" s="520" t="s">
        <v>134</v>
      </c>
      <c r="I19" s="544">
        <f aca="true" t="shared" si="4" ref="I19:N19">I15+I18</f>
        <v>28112471</v>
      </c>
      <c r="J19" s="544">
        <f>J15+J18</f>
        <v>28170296</v>
      </c>
      <c r="K19" s="544">
        <f>K15+K18</f>
        <v>28354301</v>
      </c>
      <c r="L19" s="544">
        <f>L15+L18</f>
        <v>0</v>
      </c>
      <c r="M19" s="545">
        <f t="shared" si="4"/>
        <v>0</v>
      </c>
      <c r="N19" s="545">
        <f t="shared" si="4"/>
        <v>0</v>
      </c>
    </row>
    <row r="20" spans="1:11" ht="22.5" customHeight="1" thickBot="1">
      <c r="A20" s="1332" t="s">
        <v>169</v>
      </c>
      <c r="B20" s="1333"/>
      <c r="C20" s="1333"/>
      <c r="D20" s="1333"/>
      <c r="E20" s="1333"/>
      <c r="F20" s="1333"/>
      <c r="G20" s="1333"/>
      <c r="H20" s="1332"/>
      <c r="I20" s="1333"/>
      <c r="J20" s="36"/>
      <c r="K20" s="36"/>
    </row>
    <row r="21" spans="1:14" ht="12.75">
      <c r="A21" s="408" t="s">
        <v>135</v>
      </c>
      <c r="B21" s="546">
        <f>'3.sz.m Önk  bev.'!E42+'üres lap2'!D14+'üres lap3'!D13+'3.sz.m Önk  bev.'!E41</f>
        <v>1324203</v>
      </c>
      <c r="C21" s="546">
        <f>'3.sz.m Önk  bev.'!F42+'üres lap2'!E14+'üres lap3'!E13</f>
        <v>1324203</v>
      </c>
      <c r="D21" s="546">
        <f>'3.sz.m Önk  bev.'!G42+'üres lap2'!F14+'üres lap3'!F13</f>
        <v>2524201</v>
      </c>
      <c r="E21" s="546">
        <f>'3.sz.m Önk  bev.'!H42+'üres lap2'!G14+'üres lap3'!G13+'3.sz.m Önk  bev.'!H41</f>
        <v>0</v>
      </c>
      <c r="F21" s="547"/>
      <c r="G21" s="547"/>
      <c r="H21" s="521" t="s">
        <v>138</v>
      </c>
      <c r="I21" s="556">
        <f>'4.sz.m.ÖNK kiadás'!E18+'üres lap2'!D37+'üres lap3'!D36</f>
        <v>3578425</v>
      </c>
      <c r="J21" s="557">
        <f>'4.sz.m.ÖNK kiadás'!F18+'üres lap2'!E37</f>
        <v>3578425</v>
      </c>
      <c r="K21" s="557">
        <f>'4.sz.m.ÖNK kiadás'!G18+'üres lap2'!F37</f>
        <v>6108825</v>
      </c>
      <c r="L21" s="557">
        <f>'4.sz.m.ÖNK kiadás'!H18+'üres lap2'!G37</f>
        <v>0</v>
      </c>
      <c r="M21" s="557">
        <f>'4.sz.m.ÖNK kiadás'!I18+'üres lap2'!H37</f>
        <v>0</v>
      </c>
      <c r="N21" s="557">
        <f>'4.sz.m.ÖNK kiadás'!J18+'üres lap2'!I37</f>
        <v>0</v>
      </c>
    </row>
    <row r="22" spans="1:14" ht="12.75">
      <c r="A22" s="409" t="s">
        <v>136</v>
      </c>
      <c r="B22" s="532">
        <f>'3.sz.m Önk  bev.'!E50+'üres lap2'!D18+'üres lap3'!D17</f>
        <v>0</v>
      </c>
      <c r="C22" s="532">
        <f>'3.sz.m Önk  bev.'!F50+'üres lap2'!E18+'üres lap3'!E17</f>
        <v>0</v>
      </c>
      <c r="D22" s="532">
        <f>'3.sz.m Önk  bev.'!G50+'üres lap2'!F18+'üres lap3'!F17</f>
        <v>0</v>
      </c>
      <c r="E22" s="532">
        <f>'3.sz.m Önk  bev.'!H50+'üres lap2'!G18+'üres lap3'!G17</f>
        <v>0</v>
      </c>
      <c r="F22" s="533"/>
      <c r="G22" s="533"/>
      <c r="H22" s="515" t="s">
        <v>139</v>
      </c>
      <c r="I22" s="532">
        <f>'4.sz.m.ÖNK kiadás'!E19</f>
        <v>0</v>
      </c>
      <c r="J22" s="533">
        <f>'4.sz.m.ÖNK kiadás'!F19</f>
        <v>0</v>
      </c>
      <c r="K22" s="533">
        <f>'4.sz.m.ÖNK kiadás'!G19</f>
        <v>0</v>
      </c>
      <c r="L22" s="533">
        <f>'4.sz.m.ÖNK kiadás'!H19</f>
        <v>0</v>
      </c>
      <c r="M22" s="533">
        <f>'4.sz.m.ÖNK kiadás'!I19</f>
        <v>0</v>
      </c>
      <c r="N22" s="533">
        <f>'4.sz.m.ÖNK kiadás'!J19</f>
        <v>0</v>
      </c>
    </row>
    <row r="23" spans="1:14" ht="12.75">
      <c r="A23" s="409" t="s">
        <v>137</v>
      </c>
      <c r="B23" s="532">
        <f>'3.sz.m Önk  bev.'!E51</f>
        <v>0</v>
      </c>
      <c r="C23" s="532">
        <f>'3.sz.m Önk  bev.'!F51</f>
        <v>0</v>
      </c>
      <c r="D23" s="532">
        <f>'3.sz.m Önk  bev.'!G51</f>
        <v>0</v>
      </c>
      <c r="E23" s="532">
        <f>'3.sz.m Önk  bev.'!H51</f>
        <v>0</v>
      </c>
      <c r="F23" s="533"/>
      <c r="G23" s="533"/>
      <c r="H23" s="515" t="s">
        <v>140</v>
      </c>
      <c r="I23" s="532">
        <f>'4.sz.m.ÖNK kiadás'!E20</f>
        <v>500000</v>
      </c>
      <c r="J23" s="533">
        <f>'4.sz.m.ÖNK kiadás'!F20</f>
        <v>500000</v>
      </c>
      <c r="K23" s="533">
        <f>'4.sz.m.ÖNK kiadás'!G20</f>
        <v>500000</v>
      </c>
      <c r="L23" s="533">
        <f>'4.sz.m.ÖNK kiadás'!H20</f>
        <v>0</v>
      </c>
      <c r="M23" s="533">
        <f>'4.sz.m.ÖNK kiadás'!I20</f>
        <v>0</v>
      </c>
      <c r="N23" s="533">
        <f>'4.sz.m.ÖNK kiadás'!J20</f>
        <v>0</v>
      </c>
    </row>
    <row r="24" spans="1:14" ht="13.5" thickBot="1">
      <c r="A24" s="409"/>
      <c r="B24" s="532"/>
      <c r="C24" s="532"/>
      <c r="D24" s="532"/>
      <c r="E24" s="532"/>
      <c r="F24" s="533"/>
      <c r="G24" s="533"/>
      <c r="H24" s="515" t="s">
        <v>147</v>
      </c>
      <c r="I24" s="532"/>
      <c r="J24" s="533"/>
      <c r="K24" s="533"/>
      <c r="L24" s="533"/>
      <c r="M24" s="533"/>
      <c r="N24" s="533"/>
    </row>
    <row r="25" spans="1:14" ht="13.5" hidden="1" thickBot="1">
      <c r="A25" s="418"/>
      <c r="B25" s="534"/>
      <c r="C25" s="534"/>
      <c r="D25" s="534"/>
      <c r="E25" s="534"/>
      <c r="F25" s="535"/>
      <c r="G25" s="535"/>
      <c r="H25" s="517"/>
      <c r="I25" s="534"/>
      <c r="J25" s="535"/>
      <c r="K25" s="535"/>
      <c r="L25" s="535"/>
      <c r="M25" s="535"/>
      <c r="N25" s="535"/>
    </row>
    <row r="26" spans="1:14" ht="13.5" thickBot="1">
      <c r="A26" s="419" t="s">
        <v>151</v>
      </c>
      <c r="B26" s="544">
        <f aca="true" t="shared" si="5" ref="B26:G26">SUM(B21:B24)</f>
        <v>1324203</v>
      </c>
      <c r="C26" s="544">
        <f>SUM(C21:C24)</f>
        <v>1324203</v>
      </c>
      <c r="D26" s="544">
        <f>SUM(D21:D24)</f>
        <v>2524201</v>
      </c>
      <c r="E26" s="544">
        <f>SUM(E21:E24)</f>
        <v>0</v>
      </c>
      <c r="F26" s="545">
        <f t="shared" si="5"/>
        <v>0</v>
      </c>
      <c r="G26" s="545">
        <f t="shared" si="5"/>
        <v>0</v>
      </c>
      <c r="H26" s="522" t="s">
        <v>150</v>
      </c>
      <c r="I26" s="560">
        <f aca="true" t="shared" si="6" ref="I26:N26">SUM(I21:I25)</f>
        <v>4078425</v>
      </c>
      <c r="J26" s="561">
        <f t="shared" si="6"/>
        <v>4078425</v>
      </c>
      <c r="K26" s="561">
        <f>SUM(K21:K25)</f>
        <v>6608825</v>
      </c>
      <c r="L26" s="561">
        <f>SUM(L21:L25)</f>
        <v>0</v>
      </c>
      <c r="M26" s="561">
        <f t="shared" si="6"/>
        <v>0</v>
      </c>
      <c r="N26" s="561">
        <f t="shared" si="6"/>
        <v>0</v>
      </c>
    </row>
    <row r="27" spans="1:14" ht="15" customHeight="1">
      <c r="A27" s="413" t="s">
        <v>407</v>
      </c>
      <c r="B27" s="959">
        <v>480826</v>
      </c>
      <c r="C27" s="548">
        <v>480000</v>
      </c>
      <c r="D27" s="548">
        <v>480000</v>
      </c>
      <c r="E27" s="548">
        <v>3186395</v>
      </c>
      <c r="F27" s="549"/>
      <c r="G27" s="549"/>
      <c r="H27" s="523" t="s">
        <v>152</v>
      </c>
      <c r="I27" s="530"/>
      <c r="J27" s="531"/>
      <c r="K27" s="531"/>
      <c r="L27" s="531"/>
      <c r="M27" s="531"/>
      <c r="N27" s="531"/>
    </row>
    <row r="28" spans="1:14" ht="13.5" thickBot="1">
      <c r="A28" s="414" t="s">
        <v>131</v>
      </c>
      <c r="B28" s="550">
        <f>'3.sz.m Önk  bev.'!E56</f>
        <v>2320000</v>
      </c>
      <c r="C28" s="550">
        <f>'3.sz.m Önk  bev.'!F56</f>
        <v>2320000</v>
      </c>
      <c r="D28" s="550">
        <f>'3.sz.m Önk  bev.'!G56</f>
        <v>2320000</v>
      </c>
      <c r="E28" s="550">
        <f>'3.sz.m Önk  bev.'!H56</f>
        <v>0</v>
      </c>
      <c r="F28" s="551"/>
      <c r="G28" s="551"/>
      <c r="H28" s="524"/>
      <c r="I28" s="534"/>
      <c r="J28" s="535"/>
      <c r="K28" s="535"/>
      <c r="L28" s="535"/>
      <c r="M28" s="535"/>
      <c r="N28" s="535"/>
    </row>
    <row r="29" spans="1:14" ht="25.5" customHeight="1" thickBot="1">
      <c r="A29" s="420" t="s">
        <v>154</v>
      </c>
      <c r="B29" s="542">
        <f aca="true" t="shared" si="7" ref="B29:G29">SUM(B27:B28)</f>
        <v>2800826</v>
      </c>
      <c r="C29" s="542">
        <f>SUM(C27:C28)</f>
        <v>2800000</v>
      </c>
      <c r="D29" s="542">
        <f>SUM(D27:D28)</f>
        <v>2800000</v>
      </c>
      <c r="E29" s="542">
        <f>SUM(E27:E28)</f>
        <v>3186395</v>
      </c>
      <c r="F29" s="543">
        <f t="shared" si="7"/>
        <v>0</v>
      </c>
      <c r="G29" s="543">
        <f t="shared" si="7"/>
        <v>0</v>
      </c>
      <c r="H29" s="522" t="s">
        <v>155</v>
      </c>
      <c r="I29" s="544">
        <f aca="true" t="shared" si="8" ref="I29:N29">SUM(I27:I28)</f>
        <v>0</v>
      </c>
      <c r="J29" s="545">
        <f t="shared" si="8"/>
        <v>0</v>
      </c>
      <c r="K29" s="545">
        <f>SUM(K27:K28)</f>
        <v>0</v>
      </c>
      <c r="L29" s="545">
        <f>SUM(L27:L28)</f>
        <v>0</v>
      </c>
      <c r="M29" s="545">
        <f t="shared" si="8"/>
        <v>0</v>
      </c>
      <c r="N29" s="545">
        <f t="shared" si="8"/>
        <v>0</v>
      </c>
    </row>
    <row r="30" spans="1:14" ht="26.25" customHeight="1" thickBot="1">
      <c r="A30" s="417" t="s">
        <v>156</v>
      </c>
      <c r="B30" s="544">
        <f aca="true" t="shared" si="9" ref="B30:G30">B26+B29</f>
        <v>4125029</v>
      </c>
      <c r="C30" s="544">
        <f>C26+C29</f>
        <v>4124203</v>
      </c>
      <c r="D30" s="544">
        <f>D26+D29</f>
        <v>5324201</v>
      </c>
      <c r="E30" s="544">
        <f>E26+E29</f>
        <v>3186395</v>
      </c>
      <c r="F30" s="545">
        <f t="shared" si="9"/>
        <v>0</v>
      </c>
      <c r="G30" s="545">
        <f t="shared" si="9"/>
        <v>0</v>
      </c>
      <c r="H30" s="525" t="s">
        <v>157</v>
      </c>
      <c r="I30" s="544">
        <f aca="true" t="shared" si="10" ref="I30:N30">I29+I26</f>
        <v>4078425</v>
      </c>
      <c r="J30" s="545">
        <f t="shared" si="10"/>
        <v>4078425</v>
      </c>
      <c r="K30" s="545">
        <f>K29+K26</f>
        <v>6608825</v>
      </c>
      <c r="L30" s="545">
        <f>L29+L26</f>
        <v>0</v>
      </c>
      <c r="M30" s="545">
        <f t="shared" si="10"/>
        <v>0</v>
      </c>
      <c r="N30" s="545">
        <f t="shared" si="10"/>
        <v>0</v>
      </c>
    </row>
    <row r="31" spans="1:14" ht="26.25" customHeight="1" hidden="1" thickBot="1">
      <c r="A31" s="417" t="s">
        <v>210</v>
      </c>
      <c r="B31" s="552"/>
      <c r="C31" s="552"/>
      <c r="D31" s="552"/>
      <c r="E31" s="552"/>
      <c r="F31" s="553"/>
      <c r="G31" s="553"/>
      <c r="H31" s="525" t="s">
        <v>209</v>
      </c>
      <c r="I31" s="544"/>
      <c r="J31" s="545"/>
      <c r="K31" s="545"/>
      <c r="L31" s="545"/>
      <c r="M31" s="545"/>
      <c r="N31" s="545"/>
    </row>
    <row r="32" spans="1:14" ht="29.25" customHeight="1" thickBot="1">
      <c r="A32" s="421" t="s">
        <v>158</v>
      </c>
      <c r="B32" s="554">
        <f>B19+B30</f>
        <v>32190896</v>
      </c>
      <c r="C32" s="554">
        <f>C19+C30</f>
        <v>32248721</v>
      </c>
      <c r="D32" s="554">
        <f>D19+D30</f>
        <v>34963126</v>
      </c>
      <c r="E32" s="554">
        <f>E19+E30</f>
        <v>0</v>
      </c>
      <c r="F32" s="555">
        <f>F19+F30+F31</f>
        <v>-480000</v>
      </c>
      <c r="G32" s="555">
        <f>G19+G30+G31</f>
        <v>-480000</v>
      </c>
      <c r="H32" s="526" t="s">
        <v>159</v>
      </c>
      <c r="I32" s="562">
        <f>I30+I19</f>
        <v>32190896</v>
      </c>
      <c r="J32" s="563">
        <f>J30+J19</f>
        <v>32248721</v>
      </c>
      <c r="K32" s="563">
        <f>K30+K19</f>
        <v>34963126</v>
      </c>
      <c r="L32" s="563">
        <f>L30+L19</f>
        <v>0</v>
      </c>
      <c r="M32" s="563">
        <f>M30+M19+M31</f>
        <v>0</v>
      </c>
      <c r="N32" s="563">
        <f>N30+N19+N31</f>
        <v>0</v>
      </c>
    </row>
    <row r="34" spans="2:9" ht="12.75">
      <c r="B34" s="36"/>
      <c r="C34" s="36"/>
      <c r="D34" s="36"/>
      <c r="E34" s="36"/>
      <c r="F34" s="36"/>
      <c r="G34" s="36"/>
      <c r="I34" s="36"/>
    </row>
    <row r="35" spans="6:13" ht="12.75">
      <c r="F35" s="36"/>
      <c r="M35" s="36"/>
    </row>
  </sheetData>
  <sheetProtection/>
  <mergeCells count="5">
    <mergeCell ref="A3:I3"/>
    <mergeCell ref="A20:I20"/>
    <mergeCell ref="A5:I5"/>
    <mergeCell ref="H2:K2"/>
    <mergeCell ref="J1:M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85" zoomScaleNormal="85" zoomScalePageLayoutView="0" workbookViewId="0" topLeftCell="A45">
      <selection activeCell="M64" sqref="M64"/>
    </sheetView>
  </sheetViews>
  <sheetFormatPr defaultColWidth="9.140625" defaultRowHeight="12.75"/>
  <cols>
    <col min="1" max="2" width="5.7109375" style="130" customWidth="1"/>
    <col min="3" max="3" width="8.8515625" style="130" customWidth="1"/>
    <col min="4" max="4" width="56.00390625" style="23" bestFit="1" customWidth="1"/>
    <col min="5" max="5" width="17.28125" style="393" bestFit="1" customWidth="1"/>
    <col min="6" max="6" width="14.57421875" style="393" customWidth="1"/>
    <col min="7" max="7" width="14.421875" style="393" customWidth="1"/>
    <col min="8" max="10" width="14.421875" style="393" hidden="1" customWidth="1"/>
    <col min="11" max="13" width="14.421875" style="394" customWidth="1"/>
    <col min="14" max="16" width="14.421875" style="394" hidden="1" customWidth="1"/>
    <col min="17" max="17" width="14.421875" style="395" customWidth="1"/>
    <col min="18" max="19" width="14.421875" style="394" customWidth="1"/>
    <col min="20" max="20" width="14.421875" style="394" hidden="1" customWidth="1"/>
    <col min="21" max="22" width="14.421875" style="395" hidden="1" customWidth="1"/>
    <col min="23" max="23" width="14.421875" style="395" customWidth="1"/>
    <col min="24" max="16384" width="9.140625" style="395" customWidth="1"/>
  </cols>
  <sheetData>
    <row r="1" spans="1:19" ht="12.75">
      <c r="A1" s="127"/>
      <c r="B1" s="127"/>
      <c r="C1" s="127"/>
      <c r="D1" s="128"/>
      <c r="M1" s="1286" t="s">
        <v>55</v>
      </c>
      <c r="N1" s="1286"/>
      <c r="O1" s="1286"/>
      <c r="P1" s="1286"/>
      <c r="Q1" s="1286"/>
      <c r="R1" s="1286"/>
      <c r="S1" s="1286"/>
    </row>
    <row r="2" spans="1:20" s="397" customFormat="1" ht="34.5" customHeight="1">
      <c r="A2" s="1289" t="s">
        <v>492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289"/>
      <c r="O2" s="1289"/>
      <c r="P2" s="1289"/>
      <c r="Q2" s="1289"/>
      <c r="R2" s="286"/>
      <c r="S2" s="396"/>
      <c r="T2" s="396"/>
    </row>
    <row r="3" spans="1:17" ht="13.5" thickBot="1">
      <c r="A3" s="129"/>
      <c r="B3" s="129"/>
      <c r="C3" s="129"/>
      <c r="D3" s="125"/>
      <c r="K3" s="101"/>
      <c r="L3" s="101"/>
      <c r="M3" s="101"/>
      <c r="N3" s="101"/>
      <c r="O3" s="101"/>
      <c r="P3" s="101"/>
      <c r="Q3" s="58" t="s">
        <v>400</v>
      </c>
    </row>
    <row r="4" spans="1:22" ht="45.75" customHeight="1" thickBot="1">
      <c r="A4" s="1290" t="s">
        <v>5</v>
      </c>
      <c r="B4" s="1291"/>
      <c r="C4" s="1291"/>
      <c r="D4" s="405" t="s">
        <v>8</v>
      </c>
      <c r="E4" s="1335" t="s">
        <v>4</v>
      </c>
      <c r="F4" s="1336"/>
      <c r="G4" s="1336"/>
      <c r="H4" s="1336"/>
      <c r="I4" s="1336"/>
      <c r="J4" s="1337"/>
      <c r="K4" s="1335" t="s">
        <v>66</v>
      </c>
      <c r="L4" s="1336"/>
      <c r="M4" s="1336"/>
      <c r="N4" s="1336"/>
      <c r="O4" s="1336"/>
      <c r="P4" s="1337"/>
      <c r="Q4" s="1335" t="s">
        <v>67</v>
      </c>
      <c r="R4" s="1336"/>
      <c r="S4" s="1336"/>
      <c r="T4" s="1336"/>
      <c r="U4" s="1336"/>
      <c r="V4" s="1337"/>
    </row>
    <row r="5" spans="1:22" ht="45.75" customHeight="1" thickBot="1">
      <c r="A5" s="359"/>
      <c r="B5" s="360"/>
      <c r="C5" s="360"/>
      <c r="D5" s="405"/>
      <c r="E5" s="439" t="s">
        <v>72</v>
      </c>
      <c r="F5" s="440" t="s">
        <v>193</v>
      </c>
      <c r="G5" s="441" t="s">
        <v>199</v>
      </c>
      <c r="H5" s="1047" t="s">
        <v>202</v>
      </c>
      <c r="I5" s="440" t="s">
        <v>220</v>
      </c>
      <c r="J5" s="441" t="s">
        <v>253</v>
      </c>
      <c r="K5" s="439" t="s">
        <v>72</v>
      </c>
      <c r="L5" s="440" t="s">
        <v>193</v>
      </c>
      <c r="M5" s="441" t="s">
        <v>199</v>
      </c>
      <c r="N5" s="1047" t="s">
        <v>202</v>
      </c>
      <c r="O5" s="440" t="s">
        <v>220</v>
      </c>
      <c r="P5" s="441" t="s">
        <v>253</v>
      </c>
      <c r="Q5" s="439" t="s">
        <v>72</v>
      </c>
      <c r="R5" s="440" t="s">
        <v>193</v>
      </c>
      <c r="S5" s="441" t="s">
        <v>199</v>
      </c>
      <c r="T5" s="1047" t="s">
        <v>202</v>
      </c>
      <c r="U5" s="440" t="s">
        <v>220</v>
      </c>
      <c r="V5" s="441" t="s">
        <v>253</v>
      </c>
    </row>
    <row r="6" spans="1:22" s="7" customFormat="1" ht="21.75" customHeight="1" thickBot="1">
      <c r="A6" s="140"/>
      <c r="B6" s="1266"/>
      <c r="C6" s="1266"/>
      <c r="D6" s="1266"/>
      <c r="E6" s="442"/>
      <c r="F6" s="333"/>
      <c r="G6" s="1049"/>
      <c r="H6" s="1048"/>
      <c r="I6" s="333"/>
      <c r="J6" s="333"/>
      <c r="K6" s="442"/>
      <c r="L6" s="333"/>
      <c r="M6" s="333"/>
      <c r="N6" s="1048"/>
      <c r="O6" s="333"/>
      <c r="P6" s="333"/>
      <c r="Q6" s="442"/>
      <c r="R6" s="333"/>
      <c r="S6" s="1049"/>
      <c r="T6" s="1048"/>
      <c r="U6" s="333"/>
      <c r="V6" s="333"/>
    </row>
    <row r="7" spans="1:25" s="7" customFormat="1" ht="21.75" customHeight="1" thickBot="1">
      <c r="A7" s="140" t="s">
        <v>25</v>
      </c>
      <c r="B7" s="1266" t="s">
        <v>301</v>
      </c>
      <c r="C7" s="1266"/>
      <c r="D7" s="1266"/>
      <c r="E7" s="442">
        <f>E8+E13+E16+E17+E20</f>
        <v>2634000</v>
      </c>
      <c r="F7" s="442">
        <f>F8+F13+F16+F17+F20</f>
        <v>2634000</v>
      </c>
      <c r="G7" s="442">
        <f>G8+G13+G16+G17+G20</f>
        <v>2634000</v>
      </c>
      <c r="H7" s="442">
        <f>H8+H13+H16+H17+H20</f>
        <v>0</v>
      </c>
      <c r="I7" s="333">
        <f>I8+I13+I16</f>
        <v>0</v>
      </c>
      <c r="J7" s="333">
        <f>J8+J13+J16</f>
        <v>0</v>
      </c>
      <c r="K7" s="442">
        <f aca="true" t="shared" si="0" ref="K7:T7">K8+K13+K16+K17+K20</f>
        <v>1253688</v>
      </c>
      <c r="L7" s="442">
        <f>L8+L13+L16+L17+L20</f>
        <v>1253688</v>
      </c>
      <c r="M7" s="442">
        <f>M8+M13+M16+M17+M20</f>
        <v>1203688</v>
      </c>
      <c r="N7" s="442">
        <f>N8+N13+N16+N17+N20</f>
        <v>6880002</v>
      </c>
      <c r="O7" s="442">
        <f>O8+O13+O16+O17+O20</f>
        <v>6880003</v>
      </c>
      <c r="P7" s="442">
        <f>P8+P13+P16+P17+P20</f>
        <v>5979004</v>
      </c>
      <c r="Q7" s="442">
        <f t="shared" si="0"/>
        <v>1380312</v>
      </c>
      <c r="R7" s="442">
        <f>R8+R13+R16+R17+R20</f>
        <v>1380312</v>
      </c>
      <c r="S7" s="442">
        <f>S8+S13+S16+S17+S20</f>
        <v>1430312</v>
      </c>
      <c r="T7" s="442">
        <f>T8+T13+T16+T17+T20</f>
        <v>-6880002</v>
      </c>
      <c r="U7" s="442">
        <f>U8+U13+U16+U17+U20</f>
        <v>-6880003</v>
      </c>
      <c r="V7" s="442">
        <f>V8+V13+V16+V17+V20</f>
        <v>-5979004</v>
      </c>
      <c r="Y7" s="7" t="s">
        <v>217</v>
      </c>
    </row>
    <row r="8" spans="1:22" ht="21.75" customHeight="1">
      <c r="A8" s="902"/>
      <c r="B8" s="288" t="s">
        <v>34</v>
      </c>
      <c r="C8" s="1287" t="s">
        <v>302</v>
      </c>
      <c r="D8" s="1287"/>
      <c r="E8" s="572">
        <f aca="true" t="shared" si="1" ref="E8:J8">SUM(E9:E12)</f>
        <v>1294000</v>
      </c>
      <c r="F8" s="572">
        <f>SUM(F9:F12)</f>
        <v>1294000</v>
      </c>
      <c r="G8" s="572">
        <f>SUM(G9:G12)</f>
        <v>1294000</v>
      </c>
      <c r="H8" s="572">
        <f t="shared" si="1"/>
        <v>0</v>
      </c>
      <c r="I8" s="573">
        <f t="shared" si="1"/>
        <v>0</v>
      </c>
      <c r="J8" s="573">
        <f t="shared" si="1"/>
        <v>0</v>
      </c>
      <c r="K8" s="572">
        <f aca="true" t="shared" si="2" ref="K8:P8">SUM(K9:K12)</f>
        <v>413688</v>
      </c>
      <c r="L8" s="572">
        <f>SUM(L9:L12)</f>
        <v>413689</v>
      </c>
      <c r="M8" s="572">
        <f>SUM(M9:M12)</f>
        <v>363688</v>
      </c>
      <c r="N8" s="572">
        <f>SUM(N9:N12)</f>
        <v>7380005</v>
      </c>
      <c r="O8" s="572">
        <f>SUM(O9:O12)</f>
        <v>7380007</v>
      </c>
      <c r="P8" s="572">
        <f>SUM(P9:P12)</f>
        <v>6479009</v>
      </c>
      <c r="Q8" s="572">
        <f>SUM(Q9:Q12)</f>
        <v>880312</v>
      </c>
      <c r="R8" s="572">
        <f>SUM(R9:R12)</f>
        <v>880311</v>
      </c>
      <c r="S8" s="572">
        <f>SUM(S9:S12)</f>
        <v>930312</v>
      </c>
      <c r="T8" s="572">
        <f>SUM(T9:T12)</f>
        <v>-7380005</v>
      </c>
      <c r="U8" s="572">
        <f>SUM(U9:U12)</f>
        <v>-7380007</v>
      </c>
      <c r="V8" s="572">
        <f>SUM(V9:V12)</f>
        <v>-6479009</v>
      </c>
    </row>
    <row r="9" spans="1:22" ht="21.75" customHeight="1">
      <c r="A9" s="137"/>
      <c r="B9" s="133"/>
      <c r="C9" s="133" t="s">
        <v>307</v>
      </c>
      <c r="D9" s="406" t="s">
        <v>303</v>
      </c>
      <c r="E9" s="444"/>
      <c r="F9" s="444"/>
      <c r="G9" s="444"/>
      <c r="H9" s="444"/>
      <c r="I9" s="335"/>
      <c r="J9" s="335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</row>
    <row r="10" spans="1:22" ht="21.75" customHeight="1">
      <c r="A10" s="137"/>
      <c r="B10" s="133"/>
      <c r="C10" s="133" t="s">
        <v>308</v>
      </c>
      <c r="D10" s="406" t="s">
        <v>288</v>
      </c>
      <c r="E10" s="444">
        <v>1294000</v>
      </c>
      <c r="F10" s="444">
        <v>1294000</v>
      </c>
      <c r="G10" s="444">
        <v>1294000</v>
      </c>
      <c r="H10" s="444"/>
      <c r="I10" s="335"/>
      <c r="J10" s="335"/>
      <c r="K10" s="444">
        <f aca="true" t="shared" si="3" ref="K10:M11">E10-Q10</f>
        <v>413688</v>
      </c>
      <c r="L10" s="444">
        <f t="shared" si="3"/>
        <v>413689</v>
      </c>
      <c r="M10" s="444">
        <f>G10-S10</f>
        <v>363688</v>
      </c>
      <c r="N10" s="444">
        <f>H10-T10</f>
        <v>7380005</v>
      </c>
      <c r="O10" s="444">
        <f>I10-U10</f>
        <v>7380007</v>
      </c>
      <c r="P10" s="444">
        <f>J10-V10</f>
        <v>6479009</v>
      </c>
      <c r="Q10" s="444">
        <f>'4.sz.m.ÖNK kiadás'!Q36-Q38-Q20</f>
        <v>880312</v>
      </c>
      <c r="R10" s="444">
        <f>'4.sz.m.ÖNK kiadás'!R36-R38-R20</f>
        <v>880311</v>
      </c>
      <c r="S10" s="444">
        <f>'4.sz.m.ÖNK kiadás'!S36-S38-S20</f>
        <v>930312</v>
      </c>
      <c r="T10" s="444">
        <f>'4.sz.m.ÖNK kiadás'!T36-T38-T20</f>
        <v>-7380005</v>
      </c>
      <c r="U10" s="444">
        <f>'4.sz.m.ÖNK kiadás'!U36-U38-U20</f>
        <v>-7380007</v>
      </c>
      <c r="V10" s="444">
        <f>'4.sz.m.ÖNK kiadás'!V36-V38-V20</f>
        <v>-6479009</v>
      </c>
    </row>
    <row r="11" spans="1:22" ht="21.75" customHeight="1">
      <c r="A11" s="137"/>
      <c r="B11" s="133"/>
      <c r="C11" s="133" t="s">
        <v>309</v>
      </c>
      <c r="D11" s="406" t="s">
        <v>285</v>
      </c>
      <c r="E11" s="444"/>
      <c r="F11" s="444"/>
      <c r="G11" s="444"/>
      <c r="H11" s="444"/>
      <c r="I11" s="335"/>
      <c r="J11" s="335"/>
      <c r="K11" s="444">
        <f t="shared" si="3"/>
        <v>0</v>
      </c>
      <c r="L11" s="444">
        <f t="shared" si="3"/>
        <v>0</v>
      </c>
      <c r="M11" s="444">
        <f>G11-S11</f>
        <v>0</v>
      </c>
      <c r="N11" s="444">
        <f>H11-T11</f>
        <v>0</v>
      </c>
      <c r="O11" s="444">
        <f>I11-U11</f>
        <v>0</v>
      </c>
      <c r="P11" s="444">
        <f>J11-V11</f>
        <v>0</v>
      </c>
      <c r="Q11" s="444"/>
      <c r="R11" s="444"/>
      <c r="S11" s="444"/>
      <c r="T11" s="444"/>
      <c r="U11" s="444"/>
      <c r="V11" s="444"/>
    </row>
    <row r="12" spans="1:32" ht="21.75" customHeight="1" hidden="1">
      <c r="A12" s="137"/>
      <c r="B12" s="133"/>
      <c r="C12" s="133"/>
      <c r="D12" s="406"/>
      <c r="E12" s="444"/>
      <c r="F12" s="444"/>
      <c r="G12" s="444"/>
      <c r="H12" s="444"/>
      <c r="I12" s="335"/>
      <c r="J12" s="335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AF12" s="395" t="s">
        <v>217</v>
      </c>
    </row>
    <row r="13" spans="1:22" ht="21.75" customHeight="1">
      <c r="A13" s="137"/>
      <c r="B13" s="133" t="s">
        <v>35</v>
      </c>
      <c r="C13" s="1288" t="s">
        <v>304</v>
      </c>
      <c r="D13" s="1288"/>
      <c r="E13" s="444">
        <f>SUM(E14:E15)</f>
        <v>0</v>
      </c>
      <c r="F13" s="444">
        <f>SUM(F14:F15)</f>
        <v>0</v>
      </c>
      <c r="G13" s="444">
        <f>SUM(G14:G15)</f>
        <v>0</v>
      </c>
      <c r="H13" s="444">
        <f>SUM(H14:H15)</f>
        <v>0</v>
      </c>
      <c r="I13" s="335"/>
      <c r="J13" s="335"/>
      <c r="K13" s="444">
        <f aca="true" t="shared" si="4" ref="K13:T13">SUM(K14:K15)</f>
        <v>0</v>
      </c>
      <c r="L13" s="444">
        <f>SUM(L14:L15)</f>
        <v>0</v>
      </c>
      <c r="M13" s="444">
        <f>SUM(M14:M15)</f>
        <v>0</v>
      </c>
      <c r="N13" s="444">
        <f>SUM(N14:N15)</f>
        <v>0</v>
      </c>
      <c r="O13" s="444">
        <f>SUM(O14:O15)</f>
        <v>0</v>
      </c>
      <c r="P13" s="444">
        <f>SUM(P14:P15)</f>
        <v>0</v>
      </c>
      <c r="Q13" s="444">
        <f t="shared" si="4"/>
        <v>0</v>
      </c>
      <c r="R13" s="444">
        <f>SUM(R14:R15)</f>
        <v>0</v>
      </c>
      <c r="S13" s="444">
        <f>SUM(S14:S15)</f>
        <v>0</v>
      </c>
      <c r="T13" s="444">
        <f>SUM(T14:T15)</f>
        <v>0</v>
      </c>
      <c r="U13" s="444">
        <f>SUM(U14:U15)</f>
        <v>0</v>
      </c>
      <c r="V13" s="444">
        <f>SUM(V14:V15)</f>
        <v>0</v>
      </c>
    </row>
    <row r="14" spans="1:22" ht="21.75" customHeight="1">
      <c r="A14" s="137"/>
      <c r="B14" s="133"/>
      <c r="C14" s="133" t="s">
        <v>305</v>
      </c>
      <c r="D14" s="743" t="s">
        <v>450</v>
      </c>
      <c r="E14" s="444"/>
      <c r="F14" s="444"/>
      <c r="G14" s="444"/>
      <c r="H14" s="444"/>
      <c r="I14" s="335"/>
      <c r="J14" s="335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</row>
    <row r="15" spans="1:22" ht="21.75" customHeight="1">
      <c r="A15" s="137"/>
      <c r="B15" s="133"/>
      <c r="C15" s="133" t="s">
        <v>306</v>
      </c>
      <c r="D15" s="743" t="s">
        <v>311</v>
      </c>
      <c r="E15" s="444"/>
      <c r="F15" s="444"/>
      <c r="G15" s="444"/>
      <c r="H15" s="444"/>
      <c r="I15" s="335"/>
      <c r="J15" s="335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</row>
    <row r="16" spans="1:22" ht="21.75" customHeight="1">
      <c r="A16" s="137"/>
      <c r="B16" s="133" t="s">
        <v>115</v>
      </c>
      <c r="C16" s="1288" t="s">
        <v>312</v>
      </c>
      <c r="D16" s="1288"/>
      <c r="E16" s="444">
        <v>300000</v>
      </c>
      <c r="F16" s="444">
        <v>300000</v>
      </c>
      <c r="G16" s="444">
        <v>300000</v>
      </c>
      <c r="H16" s="444"/>
      <c r="I16" s="903"/>
      <c r="J16" s="903"/>
      <c r="K16" s="444">
        <f aca="true" t="shared" si="5" ref="K16:P16">E16-Q16</f>
        <v>300000</v>
      </c>
      <c r="L16" s="444">
        <f t="shared" si="5"/>
        <v>300000</v>
      </c>
      <c r="M16" s="444">
        <f>G16-S16</f>
        <v>300000</v>
      </c>
      <c r="N16" s="444">
        <f>H16-T16</f>
        <v>0</v>
      </c>
      <c r="O16" s="444">
        <f>I16-U16</f>
        <v>0</v>
      </c>
      <c r="P16" s="444">
        <f>J16-V16</f>
        <v>0</v>
      </c>
      <c r="Q16" s="444"/>
      <c r="R16" s="444"/>
      <c r="S16" s="444"/>
      <c r="T16" s="444"/>
      <c r="U16" s="444"/>
      <c r="V16" s="444"/>
    </row>
    <row r="17" spans="1:22" ht="21.75" customHeight="1">
      <c r="A17" s="137"/>
      <c r="B17" s="133" t="s">
        <v>49</v>
      </c>
      <c r="C17" s="1267" t="s">
        <v>313</v>
      </c>
      <c r="D17" s="1268"/>
      <c r="E17" s="444">
        <f>SUM(E18:E19)</f>
        <v>0</v>
      </c>
      <c r="F17" s="444">
        <f>SUM(F18:F19)</f>
        <v>0</v>
      </c>
      <c r="G17" s="444">
        <f>SUM(G18:G19)</f>
        <v>0</v>
      </c>
      <c r="H17" s="444">
        <f>SUM(H18:H19)</f>
        <v>0</v>
      </c>
      <c r="I17" s="903"/>
      <c r="J17" s="903"/>
      <c r="K17" s="444">
        <f aca="true" t="shared" si="6" ref="K17:T17">SUM(K18:K19)</f>
        <v>0</v>
      </c>
      <c r="L17" s="444">
        <f>SUM(L18:L19)</f>
        <v>0</v>
      </c>
      <c r="M17" s="444">
        <f>SUM(M18:M19)</f>
        <v>0</v>
      </c>
      <c r="N17" s="444">
        <f>SUM(N18:N19)</f>
        <v>0</v>
      </c>
      <c r="O17" s="444">
        <f>SUM(O18:O19)</f>
        <v>0</v>
      </c>
      <c r="P17" s="444">
        <f>SUM(P18:P19)</f>
        <v>0</v>
      </c>
      <c r="Q17" s="444">
        <f t="shared" si="6"/>
        <v>0</v>
      </c>
      <c r="R17" s="444">
        <f>SUM(R18:R19)</f>
        <v>0</v>
      </c>
      <c r="S17" s="444">
        <f>SUM(S18:S19)</f>
        <v>0</v>
      </c>
      <c r="T17" s="444">
        <f>SUM(T18:T19)</f>
        <v>0</v>
      </c>
      <c r="U17" s="444">
        <f>SUM(U18:U19)</f>
        <v>0</v>
      </c>
      <c r="V17" s="444">
        <f>SUM(V18:V19)</f>
        <v>0</v>
      </c>
    </row>
    <row r="18" spans="1:22" ht="21.75" customHeight="1">
      <c r="A18" s="137"/>
      <c r="B18" s="133"/>
      <c r="C18" s="133" t="s">
        <v>314</v>
      </c>
      <c r="D18" s="743" t="s">
        <v>316</v>
      </c>
      <c r="E18" s="444"/>
      <c r="F18" s="444"/>
      <c r="G18" s="444"/>
      <c r="H18" s="444"/>
      <c r="I18" s="903"/>
      <c r="J18" s="903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</row>
    <row r="19" spans="1:22" ht="21.75" customHeight="1">
      <c r="A19" s="137"/>
      <c r="B19" s="133"/>
      <c r="C19" s="133" t="s">
        <v>315</v>
      </c>
      <c r="D19" s="743" t="s">
        <v>289</v>
      </c>
      <c r="E19" s="444"/>
      <c r="F19" s="444"/>
      <c r="G19" s="444"/>
      <c r="H19" s="444"/>
      <c r="I19" s="903"/>
      <c r="J19" s="903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</row>
    <row r="20" spans="1:22" ht="21.75" customHeight="1" thickBot="1">
      <c r="A20" s="575"/>
      <c r="B20" s="904" t="s">
        <v>50</v>
      </c>
      <c r="C20" s="1269" t="s">
        <v>317</v>
      </c>
      <c r="D20" s="1270"/>
      <c r="E20" s="574">
        <v>1040000</v>
      </c>
      <c r="F20" s="574">
        <v>1040000</v>
      </c>
      <c r="G20" s="574">
        <v>1040000</v>
      </c>
      <c r="H20" s="574"/>
      <c r="I20" s="905"/>
      <c r="J20" s="905"/>
      <c r="K20" s="574">
        <f aca="true" t="shared" si="7" ref="K20:P20">E20-Q20</f>
        <v>540000</v>
      </c>
      <c r="L20" s="574">
        <f t="shared" si="7"/>
        <v>539999</v>
      </c>
      <c r="M20" s="574">
        <f>G20-S20</f>
        <v>540000</v>
      </c>
      <c r="N20" s="574">
        <f>H20-T20</f>
        <v>-500003</v>
      </c>
      <c r="O20" s="574">
        <f>I20-U20</f>
        <v>-500004</v>
      </c>
      <c r="P20" s="574">
        <f>J20-V20</f>
        <v>-500005</v>
      </c>
      <c r="Q20" s="574">
        <v>500000</v>
      </c>
      <c r="R20" s="574">
        <v>500001</v>
      </c>
      <c r="S20" s="574">
        <v>500000</v>
      </c>
      <c r="T20" s="574">
        <v>500003</v>
      </c>
      <c r="U20" s="574">
        <v>500004</v>
      </c>
      <c r="V20" s="574">
        <v>500005</v>
      </c>
    </row>
    <row r="21" spans="1:22" ht="21.75" customHeight="1" thickBot="1">
      <c r="A21" s="140" t="s">
        <v>318</v>
      </c>
      <c r="B21" s="1266" t="s">
        <v>319</v>
      </c>
      <c r="C21" s="1266"/>
      <c r="D21" s="1266"/>
      <c r="E21" s="442">
        <f>E22+E23+E24+E28+E29+E30+E31</f>
        <v>419207</v>
      </c>
      <c r="F21" s="442">
        <f>F22+F23+F24+F28+F29+F30+F31</f>
        <v>254926</v>
      </c>
      <c r="G21" s="442">
        <f>G22+G23+G24+G28+G29+G30+G31</f>
        <v>194732</v>
      </c>
      <c r="H21" s="442">
        <f>H22+H23+H24+H28+H29+H30+H31</f>
        <v>0</v>
      </c>
      <c r="I21" s="508">
        <f>SUM(I22:I31)</f>
        <v>0</v>
      </c>
      <c r="J21" s="508">
        <f>SUM(J22:J31)</f>
        <v>0</v>
      </c>
      <c r="K21" s="442">
        <f aca="true" t="shared" si="8" ref="K21:T21">K22+K23+K24+K28+K29+K30+K31</f>
        <v>419207</v>
      </c>
      <c r="L21" s="442">
        <f>L22+L23+L24+L28+L29+L30+L31</f>
        <v>254926</v>
      </c>
      <c r="M21" s="442">
        <f>M22+M23+M24+M28+M29+M30+M31</f>
        <v>194732</v>
      </c>
      <c r="N21" s="442">
        <f>N22+N23+N24+N28+N29+N30+N31</f>
        <v>0</v>
      </c>
      <c r="O21" s="442">
        <f>O22+O23+O24+O28+O29+O30+O31</f>
        <v>0</v>
      </c>
      <c r="P21" s="442">
        <f>P22+P23+P24+P28+P29+P30+P31</f>
        <v>0</v>
      </c>
      <c r="Q21" s="442">
        <f t="shared" si="8"/>
        <v>0</v>
      </c>
      <c r="R21" s="442">
        <f>R22+R23+R24+R28+R29+R30+R31</f>
        <v>0</v>
      </c>
      <c r="S21" s="442">
        <f>S22+S23+S24+S28+S29+S30+S31</f>
        <v>0</v>
      </c>
      <c r="T21" s="442">
        <f>T22+T23+T24+T28+T29+T30+T31</f>
        <v>0</v>
      </c>
      <c r="U21" s="442">
        <f>U22+U23+U24+U28+U29+U30+U31</f>
        <v>0</v>
      </c>
      <c r="V21" s="442">
        <f>V22+V23+V24+V28+V29+V30+V31</f>
        <v>0</v>
      </c>
    </row>
    <row r="22" spans="1:22" ht="21.75" customHeight="1">
      <c r="A22" s="138"/>
      <c r="B22" s="139" t="s">
        <v>37</v>
      </c>
      <c r="C22" s="1271" t="s">
        <v>320</v>
      </c>
      <c r="D22" s="1271"/>
      <c r="E22" s="443">
        <v>50000</v>
      </c>
      <c r="F22" s="443">
        <v>50000</v>
      </c>
      <c r="G22" s="443">
        <v>50000</v>
      </c>
      <c r="H22" s="443"/>
      <c r="I22" s="509"/>
      <c r="J22" s="509"/>
      <c r="K22" s="448">
        <f aca="true" t="shared" si="9" ref="K22:P22">E22-Q22</f>
        <v>50000</v>
      </c>
      <c r="L22" s="448">
        <f t="shared" si="9"/>
        <v>50000</v>
      </c>
      <c r="M22" s="448">
        <f>G22-S22</f>
        <v>50000</v>
      </c>
      <c r="N22" s="448">
        <f>H22-T22</f>
        <v>0</v>
      </c>
      <c r="O22" s="448">
        <f>I22-U22</f>
        <v>0</v>
      </c>
      <c r="P22" s="448">
        <f>J22-V22</f>
        <v>0</v>
      </c>
      <c r="Q22" s="443"/>
      <c r="R22" s="443"/>
      <c r="S22" s="443"/>
      <c r="T22" s="443"/>
      <c r="U22" s="443"/>
      <c r="V22" s="443"/>
    </row>
    <row r="23" spans="1:22" ht="21.75" customHeight="1">
      <c r="A23" s="137"/>
      <c r="B23" s="133" t="s">
        <v>38</v>
      </c>
      <c r="C23" s="1264" t="s">
        <v>357</v>
      </c>
      <c r="D23" s="1264"/>
      <c r="E23" s="448"/>
      <c r="F23" s="448"/>
      <c r="G23" s="448"/>
      <c r="H23" s="448"/>
      <c r="I23" s="337"/>
      <c r="J23" s="337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</row>
    <row r="24" spans="1:22" ht="21.75" customHeight="1">
      <c r="A24" s="137"/>
      <c r="B24" s="133" t="s">
        <v>39</v>
      </c>
      <c r="C24" s="1264" t="s">
        <v>322</v>
      </c>
      <c r="D24" s="1264"/>
      <c r="E24" s="337">
        <f>SUM(E25:E27)</f>
        <v>0</v>
      </c>
      <c r="F24" s="337">
        <f>SUM(F25:F27)</f>
        <v>17805</v>
      </c>
      <c r="G24" s="337">
        <f>SUM(G25:G27)</f>
        <v>17805</v>
      </c>
      <c r="H24" s="337">
        <f>SUM(H25:H27)</f>
        <v>0</v>
      </c>
      <c r="I24" s="337"/>
      <c r="J24" s="337"/>
      <c r="K24" s="337">
        <f aca="true" t="shared" si="10" ref="K24:T24">SUM(K25:K27)</f>
        <v>0</v>
      </c>
      <c r="L24" s="337">
        <f>SUM(L25:L27)</f>
        <v>17805</v>
      </c>
      <c r="M24" s="337">
        <f>SUM(M25:M27)</f>
        <v>17805</v>
      </c>
      <c r="N24" s="337">
        <f>SUM(N25:N27)</f>
        <v>0</v>
      </c>
      <c r="O24" s="337">
        <f>SUM(O25:O27)</f>
        <v>0</v>
      </c>
      <c r="P24" s="337">
        <f>SUM(P25:P27)</f>
        <v>0</v>
      </c>
      <c r="Q24" s="337">
        <f t="shared" si="10"/>
        <v>0</v>
      </c>
      <c r="R24" s="337">
        <f>SUM(R25:R27)</f>
        <v>0</v>
      </c>
      <c r="S24" s="337">
        <f>SUM(S25:S27)</f>
        <v>0</v>
      </c>
      <c r="T24" s="337">
        <f>SUM(T25:T27)</f>
        <v>0</v>
      </c>
      <c r="U24" s="337">
        <f>SUM(U25:U27)</f>
        <v>0</v>
      </c>
      <c r="V24" s="337">
        <f>SUM(V25:V27)</f>
        <v>0</v>
      </c>
    </row>
    <row r="25" spans="1:22" ht="42.75" customHeight="1">
      <c r="A25" s="137"/>
      <c r="B25" s="133"/>
      <c r="C25" s="133" t="s">
        <v>104</v>
      </c>
      <c r="D25" s="406" t="s">
        <v>483</v>
      </c>
      <c r="E25" s="448"/>
      <c r="F25" s="448"/>
      <c r="G25" s="448"/>
      <c r="H25" s="448"/>
      <c r="I25" s="337"/>
      <c r="J25" s="337"/>
      <c r="K25" s="448">
        <f aca="true" t="shared" si="11" ref="K25:L27">E25-Q25</f>
        <v>0</v>
      </c>
      <c r="L25" s="448">
        <f t="shared" si="11"/>
        <v>0</v>
      </c>
      <c r="M25" s="448">
        <f>G25-S25</f>
        <v>0</v>
      </c>
      <c r="N25" s="448">
        <f>H25-T25</f>
        <v>0</v>
      </c>
      <c r="O25" s="448">
        <f>I25-U25</f>
        <v>0</v>
      </c>
      <c r="P25" s="448">
        <f>J25-V25</f>
        <v>0</v>
      </c>
      <c r="Q25" s="448"/>
      <c r="R25" s="448"/>
      <c r="S25" s="448"/>
      <c r="T25" s="448"/>
      <c r="U25" s="448"/>
      <c r="V25" s="448"/>
    </row>
    <row r="26" spans="1:22" ht="41.25" customHeight="1">
      <c r="A26" s="137"/>
      <c r="B26" s="133"/>
      <c r="C26" s="133" t="s">
        <v>105</v>
      </c>
      <c r="D26" s="406" t="s">
        <v>323</v>
      </c>
      <c r="E26" s="448"/>
      <c r="F26" s="448">
        <v>17805</v>
      </c>
      <c r="G26" s="448">
        <v>17805</v>
      </c>
      <c r="H26" s="448"/>
      <c r="I26" s="337"/>
      <c r="J26" s="337"/>
      <c r="K26" s="448">
        <f t="shared" si="11"/>
        <v>0</v>
      </c>
      <c r="L26" s="448">
        <f t="shared" si="11"/>
        <v>17805</v>
      </c>
      <c r="M26" s="448">
        <f>G26-S26</f>
        <v>17805</v>
      </c>
      <c r="N26" s="448">
        <f>H26-T26</f>
        <v>0</v>
      </c>
      <c r="O26" s="448">
        <f>I26-U26</f>
        <v>0</v>
      </c>
      <c r="P26" s="448">
        <f>J26-V26</f>
        <v>0</v>
      </c>
      <c r="Q26" s="448"/>
      <c r="R26" s="448"/>
      <c r="S26" s="448"/>
      <c r="T26" s="448"/>
      <c r="U26" s="448"/>
      <c r="V26" s="448"/>
    </row>
    <row r="27" spans="1:22" ht="21.75" customHeight="1">
      <c r="A27" s="137"/>
      <c r="B27" s="133"/>
      <c r="C27" s="133" t="s">
        <v>106</v>
      </c>
      <c r="D27" s="406" t="s">
        <v>425</v>
      </c>
      <c r="E27" s="448"/>
      <c r="F27" s="448"/>
      <c r="G27" s="448"/>
      <c r="H27" s="448"/>
      <c r="I27" s="337"/>
      <c r="J27" s="337"/>
      <c r="K27" s="448">
        <f t="shared" si="11"/>
        <v>0</v>
      </c>
      <c r="L27" s="448">
        <f t="shared" si="11"/>
        <v>0</v>
      </c>
      <c r="M27" s="448">
        <f>G27-S27</f>
        <v>0</v>
      </c>
      <c r="N27" s="448">
        <f>H27-T27</f>
        <v>0</v>
      </c>
      <c r="O27" s="448">
        <f>I27-U27</f>
        <v>0</v>
      </c>
      <c r="P27" s="448">
        <f>J27-V27</f>
        <v>0</v>
      </c>
      <c r="Q27" s="448"/>
      <c r="R27" s="448"/>
      <c r="S27" s="448"/>
      <c r="T27" s="448"/>
      <c r="U27" s="448"/>
      <c r="V27" s="448"/>
    </row>
    <row r="28" spans="1:22" ht="21.75" customHeight="1">
      <c r="A28" s="137"/>
      <c r="B28" s="133" t="s">
        <v>294</v>
      </c>
      <c r="C28" s="1264" t="s">
        <v>325</v>
      </c>
      <c r="D28" s="1264"/>
      <c r="E28" s="448"/>
      <c r="F28" s="448"/>
      <c r="G28" s="448"/>
      <c r="H28" s="448"/>
      <c r="I28" s="337"/>
      <c r="J28" s="337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</row>
    <row r="29" spans="1:22" ht="21.75" customHeight="1">
      <c r="A29" s="141"/>
      <c r="B29" s="142" t="s">
        <v>326</v>
      </c>
      <c r="C29" s="1264" t="s">
        <v>327</v>
      </c>
      <c r="D29" s="1265"/>
      <c r="E29" s="448"/>
      <c r="F29" s="448"/>
      <c r="G29" s="448"/>
      <c r="H29" s="448"/>
      <c r="I29" s="337"/>
      <c r="J29" s="337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</row>
    <row r="30" spans="1:22" ht="21.75" customHeight="1">
      <c r="A30" s="141"/>
      <c r="B30" s="142" t="s">
        <v>328</v>
      </c>
      <c r="C30" s="1264" t="s">
        <v>329</v>
      </c>
      <c r="D30" s="1265"/>
      <c r="E30" s="448"/>
      <c r="F30" s="448">
        <v>20</v>
      </c>
      <c r="G30" s="448">
        <v>20</v>
      </c>
      <c r="H30" s="448"/>
      <c r="I30" s="337"/>
      <c r="J30" s="337"/>
      <c r="K30" s="448">
        <f aca="true" t="shared" si="12" ref="K30:M31">E30-Q30</f>
        <v>0</v>
      </c>
      <c r="L30" s="448">
        <f t="shared" si="12"/>
        <v>20</v>
      </c>
      <c r="M30" s="448">
        <f>G30-S30</f>
        <v>20</v>
      </c>
      <c r="N30" s="448">
        <f>H30-T30</f>
        <v>0</v>
      </c>
      <c r="O30" s="448">
        <f>I30-U30</f>
        <v>0</v>
      </c>
      <c r="P30" s="448">
        <f>J30-V30</f>
        <v>0</v>
      </c>
      <c r="Q30" s="448"/>
      <c r="R30" s="448"/>
      <c r="S30" s="448"/>
      <c r="T30" s="448"/>
      <c r="U30" s="448"/>
      <c r="V30" s="448"/>
    </row>
    <row r="31" spans="1:22" ht="21.75" customHeight="1" thickBot="1">
      <c r="A31" s="141"/>
      <c r="B31" s="142" t="s">
        <v>77</v>
      </c>
      <c r="C31" s="1283" t="s">
        <v>78</v>
      </c>
      <c r="D31" s="1283"/>
      <c r="E31" s="448">
        <v>369207</v>
      </c>
      <c r="F31" s="448">
        <f>369207-182106</f>
        <v>187101</v>
      </c>
      <c r="G31" s="448">
        <f>369207-182106-60194</f>
        <v>126907</v>
      </c>
      <c r="H31" s="448"/>
      <c r="I31" s="337"/>
      <c r="J31" s="337"/>
      <c r="K31" s="448">
        <f t="shared" si="12"/>
        <v>369207</v>
      </c>
      <c r="L31" s="448">
        <f t="shared" si="12"/>
        <v>187101</v>
      </c>
      <c r="M31" s="448">
        <f>G31-S31</f>
        <v>126907</v>
      </c>
      <c r="N31" s="448">
        <f>H31-T31</f>
        <v>0</v>
      </c>
      <c r="O31" s="448">
        <f>I31-U31</f>
        <v>0</v>
      </c>
      <c r="P31" s="448">
        <f>J31-V31</f>
        <v>0</v>
      </c>
      <c r="Q31" s="448"/>
      <c r="R31" s="448"/>
      <c r="S31" s="448"/>
      <c r="T31" s="448"/>
      <c r="U31" s="448"/>
      <c r="V31" s="448"/>
    </row>
    <row r="32" spans="1:22" ht="21.75" customHeight="1" thickBot="1">
      <c r="A32" s="144" t="s">
        <v>9</v>
      </c>
      <c r="B32" s="1266" t="s">
        <v>330</v>
      </c>
      <c r="C32" s="1266"/>
      <c r="D32" s="1266"/>
      <c r="E32" s="437">
        <f>SUM(E33:E36)</f>
        <v>23008850</v>
      </c>
      <c r="F32" s="437">
        <f>SUM(F33:F36)</f>
        <v>23190956</v>
      </c>
      <c r="G32" s="437">
        <f>SUM(G33:G36)</f>
        <v>24765557</v>
      </c>
      <c r="H32" s="437">
        <f>SUM(H33:H36)</f>
        <v>0</v>
      </c>
      <c r="I32" s="147"/>
      <c r="J32" s="147"/>
      <c r="K32" s="437">
        <f aca="true" t="shared" si="13" ref="K32:T32">SUM(K33:K36)</f>
        <v>16128850</v>
      </c>
      <c r="L32" s="437">
        <f>SUM(L33:L36)</f>
        <v>16310956</v>
      </c>
      <c r="M32" s="437">
        <f>SUM(M33:M36)</f>
        <v>17885557</v>
      </c>
      <c r="N32" s="437">
        <f>SUM(N33:N36)</f>
        <v>0</v>
      </c>
      <c r="O32" s="437">
        <f>SUM(O33:O36)</f>
        <v>0</v>
      </c>
      <c r="P32" s="437">
        <f>SUM(P33:P36)</f>
        <v>0</v>
      </c>
      <c r="Q32" s="437">
        <f t="shared" si="13"/>
        <v>6880000</v>
      </c>
      <c r="R32" s="437">
        <f>SUM(R33:R36)</f>
        <v>6880000</v>
      </c>
      <c r="S32" s="437">
        <f>SUM(S33:S36)</f>
        <v>6880000</v>
      </c>
      <c r="T32" s="437">
        <f>SUM(T33:T36)</f>
        <v>6880002</v>
      </c>
      <c r="U32" s="437">
        <f>SUM(U33:U36)</f>
        <v>6880003</v>
      </c>
      <c r="V32" s="437">
        <f>SUM(V33:V36)</f>
        <v>6880004</v>
      </c>
    </row>
    <row r="33" spans="1:22" ht="21.75" customHeight="1">
      <c r="A33" s="138"/>
      <c r="B33" s="142" t="s">
        <v>40</v>
      </c>
      <c r="C33" s="1284" t="s">
        <v>331</v>
      </c>
      <c r="D33" s="1285"/>
      <c r="E33" s="1016">
        <v>15216162</v>
      </c>
      <c r="F33" s="1016">
        <f>15216162+182106</f>
        <v>15398268</v>
      </c>
      <c r="G33" s="1016">
        <f>1800000+8206482+6541786+30351+29843</f>
        <v>16608462</v>
      </c>
      <c r="H33" s="1016"/>
      <c r="I33" s="1017"/>
      <c r="J33" s="1017"/>
      <c r="K33" s="1016">
        <f>E33-Q33</f>
        <v>15216162</v>
      </c>
      <c r="L33" s="1016">
        <f>F33-R33</f>
        <v>15398268</v>
      </c>
      <c r="M33" s="1016">
        <f>G33-S33</f>
        <v>16608462</v>
      </c>
      <c r="N33" s="1016">
        <f>H33-T33</f>
        <v>0</v>
      </c>
      <c r="O33" s="1016">
        <f>I33-U33</f>
        <v>0</v>
      </c>
      <c r="P33" s="1016">
        <f>J33-V33</f>
        <v>0</v>
      </c>
      <c r="Q33" s="907"/>
      <c r="R33" s="907"/>
      <c r="S33" s="907"/>
      <c r="T33" s="907"/>
      <c r="U33" s="907"/>
      <c r="V33" s="907"/>
    </row>
    <row r="34" spans="1:22" ht="33" customHeight="1">
      <c r="A34" s="137"/>
      <c r="B34" s="142" t="s">
        <v>41</v>
      </c>
      <c r="C34" s="1264" t="s">
        <v>408</v>
      </c>
      <c r="D34" s="1265"/>
      <c r="E34" s="448"/>
      <c r="F34" s="448"/>
      <c r="G34" s="448">
        <v>259080</v>
      </c>
      <c r="H34" s="448"/>
      <c r="I34" s="337"/>
      <c r="J34" s="337"/>
      <c r="K34" s="448"/>
      <c r="L34" s="448"/>
      <c r="M34" s="448">
        <f>+G34-S34</f>
        <v>259080</v>
      </c>
      <c r="N34" s="448"/>
      <c r="O34" s="448"/>
      <c r="P34" s="448"/>
      <c r="Q34" s="909"/>
      <c r="R34" s="909"/>
      <c r="S34" s="909"/>
      <c r="T34" s="909"/>
      <c r="U34" s="909"/>
      <c r="V34" s="909"/>
    </row>
    <row r="35" spans="1:22" ht="21.75" customHeight="1">
      <c r="A35" s="137"/>
      <c r="B35" s="142" t="s">
        <v>75</v>
      </c>
      <c r="C35" s="1264" t="s">
        <v>332</v>
      </c>
      <c r="D35" s="1265"/>
      <c r="E35" s="909"/>
      <c r="F35" s="909"/>
      <c r="G35" s="909"/>
      <c r="H35" s="909"/>
      <c r="I35" s="910"/>
      <c r="J35" s="910"/>
      <c r="K35" s="909"/>
      <c r="L35" s="909"/>
      <c r="M35" s="909"/>
      <c r="N35" s="909"/>
      <c r="O35" s="909"/>
      <c r="P35" s="909"/>
      <c r="Q35" s="909"/>
      <c r="R35" s="909"/>
      <c r="S35" s="909"/>
      <c r="T35" s="909"/>
      <c r="U35" s="909"/>
      <c r="V35" s="909"/>
    </row>
    <row r="36" spans="1:22" ht="21.75" customHeight="1">
      <c r="A36" s="137"/>
      <c r="B36" s="142" t="s">
        <v>76</v>
      </c>
      <c r="C36" s="1264" t="s">
        <v>333</v>
      </c>
      <c r="D36" s="1265"/>
      <c r="E36" s="910">
        <f>SUM(E37:E39)</f>
        <v>7792688</v>
      </c>
      <c r="F36" s="910">
        <f>SUM(F37:F39)</f>
        <v>7792688</v>
      </c>
      <c r="G36" s="910">
        <f>SUM(G37:G39)</f>
        <v>7898015</v>
      </c>
      <c r="H36" s="910">
        <f>SUM(H37:H39)</f>
        <v>0</v>
      </c>
      <c r="I36" s="910"/>
      <c r="J36" s="910"/>
      <c r="K36" s="910">
        <f aca="true" t="shared" si="14" ref="K36:T36">SUM(K37:K39)</f>
        <v>912688</v>
      </c>
      <c r="L36" s="910">
        <f>SUM(L37:L39)</f>
        <v>912688</v>
      </c>
      <c r="M36" s="910">
        <f>SUM(M37:M39)</f>
        <v>1018015</v>
      </c>
      <c r="N36" s="910">
        <f>SUM(N37:N39)</f>
        <v>0</v>
      </c>
      <c r="O36" s="910">
        <f>SUM(O37:O39)</f>
        <v>0</v>
      </c>
      <c r="P36" s="910">
        <f>SUM(P37:P39)</f>
        <v>0</v>
      </c>
      <c r="Q36" s="909">
        <f t="shared" si="14"/>
        <v>6880000</v>
      </c>
      <c r="R36" s="909">
        <f>SUM(R37:R39)</f>
        <v>6880000</v>
      </c>
      <c r="S36" s="909">
        <f>SUM(S37:S39)</f>
        <v>6880000</v>
      </c>
      <c r="T36" s="909">
        <f>SUM(T37:T39)</f>
        <v>6880002</v>
      </c>
      <c r="U36" s="909">
        <f>SUM(U37:U39)</f>
        <v>6880003</v>
      </c>
      <c r="V36" s="909">
        <f>SUM(V37:V39)</f>
        <v>6880004</v>
      </c>
    </row>
    <row r="37" spans="1:22" ht="33" customHeight="1">
      <c r="A37" s="137"/>
      <c r="B37" s="142"/>
      <c r="C37" s="139" t="s">
        <v>334</v>
      </c>
      <c r="D37" s="906" t="s">
        <v>30</v>
      </c>
      <c r="E37" s="448"/>
      <c r="F37" s="448"/>
      <c r="G37" s="448"/>
      <c r="H37" s="448"/>
      <c r="I37" s="337"/>
      <c r="J37" s="337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</row>
    <row r="38" spans="1:22" ht="21.75" customHeight="1">
      <c r="A38" s="137"/>
      <c r="B38" s="142"/>
      <c r="C38" s="133" t="s">
        <v>335</v>
      </c>
      <c r="D38" s="406" t="s">
        <v>29</v>
      </c>
      <c r="E38" s="448">
        <v>6880000</v>
      </c>
      <c r="F38" s="448">
        <v>6880000</v>
      </c>
      <c r="G38" s="448">
        <v>6880000</v>
      </c>
      <c r="H38" s="448"/>
      <c r="I38" s="337"/>
      <c r="J38" s="337"/>
      <c r="K38" s="448"/>
      <c r="L38" s="448"/>
      <c r="M38" s="448"/>
      <c r="N38" s="448"/>
      <c r="O38" s="448"/>
      <c r="P38" s="448"/>
      <c r="Q38" s="448">
        <v>6880000</v>
      </c>
      <c r="R38" s="448">
        <v>6880000</v>
      </c>
      <c r="S38" s="448">
        <v>6880000</v>
      </c>
      <c r="T38" s="448">
        <v>6880002</v>
      </c>
      <c r="U38" s="448">
        <v>6880003</v>
      </c>
      <c r="V38" s="448">
        <v>6880004</v>
      </c>
    </row>
    <row r="39" spans="1:22" ht="21.75" customHeight="1" thickBot="1">
      <c r="A39" s="137"/>
      <c r="B39" s="142"/>
      <c r="C39" s="133" t="s">
        <v>336</v>
      </c>
      <c r="D39" s="406" t="s">
        <v>31</v>
      </c>
      <c r="E39" s="745">
        <v>912688</v>
      </c>
      <c r="F39" s="745">
        <v>912688</v>
      </c>
      <c r="G39" s="745">
        <f>912688+105327</f>
        <v>1018015</v>
      </c>
      <c r="H39" s="745"/>
      <c r="I39" s="746"/>
      <c r="J39" s="746"/>
      <c r="K39" s="745">
        <f aca="true" t="shared" si="15" ref="K39:P39">E39-Q39</f>
        <v>912688</v>
      </c>
      <c r="L39" s="745">
        <f t="shared" si="15"/>
        <v>912688</v>
      </c>
      <c r="M39" s="745">
        <f>G39-S39</f>
        <v>1018015</v>
      </c>
      <c r="N39" s="745">
        <f>H39-T39</f>
        <v>0</v>
      </c>
      <c r="O39" s="745">
        <f>I39-U39</f>
        <v>0</v>
      </c>
      <c r="P39" s="745">
        <f>J39-V39</f>
        <v>0</v>
      </c>
      <c r="Q39" s="911"/>
      <c r="R39" s="911"/>
      <c r="S39" s="911"/>
      <c r="T39" s="911"/>
      <c r="U39" s="911"/>
      <c r="V39" s="911"/>
    </row>
    <row r="40" spans="1:22" ht="39.75" customHeight="1" thickBot="1">
      <c r="A40" s="144" t="s">
        <v>10</v>
      </c>
      <c r="B40" s="1272" t="s">
        <v>337</v>
      </c>
      <c r="C40" s="1272"/>
      <c r="D40" s="1272"/>
      <c r="E40" s="437">
        <f>SUM(E41:E42)</f>
        <v>1324203</v>
      </c>
      <c r="F40" s="437">
        <f>SUM(F41:F42)</f>
        <v>1324203</v>
      </c>
      <c r="G40" s="437">
        <f>SUM(G41:G42)</f>
        <v>2524201</v>
      </c>
      <c r="H40" s="437">
        <f>SUM(H41:H42)</f>
        <v>0</v>
      </c>
      <c r="I40" s="147">
        <f>SUM(I41:I45)</f>
        <v>0</v>
      </c>
      <c r="J40" s="147">
        <f>SUM(J41:J47)</f>
        <v>0</v>
      </c>
      <c r="K40" s="437">
        <f>SUM(K41:K42)</f>
        <v>1324203</v>
      </c>
      <c r="L40" s="437">
        <f>SUM(L41:L42)</f>
        <v>1324203</v>
      </c>
      <c r="M40" s="437">
        <f>SUM(M41:M42)</f>
        <v>2524201</v>
      </c>
      <c r="N40" s="437">
        <f>SUM(N41:N42)</f>
        <v>2</v>
      </c>
      <c r="O40" s="437">
        <f>SUM(O41:O42)</f>
        <v>3</v>
      </c>
      <c r="P40" s="437">
        <f>SUM(P41:P42)</f>
        <v>4</v>
      </c>
      <c r="Q40" s="437">
        <f aca="true" t="shared" si="16" ref="M40:T40">SUM(Q41:Q42)</f>
        <v>0</v>
      </c>
      <c r="R40" s="437">
        <f>SUM(R41:R42)</f>
        <v>0</v>
      </c>
      <c r="S40" s="437">
        <f>SUM(S41:S42)</f>
        <v>0</v>
      </c>
      <c r="T40" s="437">
        <f>SUM(T41:T42)</f>
        <v>2</v>
      </c>
      <c r="U40" s="437">
        <f>SUM(U41:U42)</f>
        <v>3</v>
      </c>
      <c r="V40" s="437">
        <f>SUM(V41:V42)</f>
        <v>4</v>
      </c>
    </row>
    <row r="41" spans="1:22" ht="21.75" customHeight="1">
      <c r="A41" s="138"/>
      <c r="B41" s="145" t="s">
        <v>338</v>
      </c>
      <c r="C41" s="1271" t="s">
        <v>340</v>
      </c>
      <c r="D41" s="1271"/>
      <c r="E41" s="445"/>
      <c r="F41" s="445"/>
      <c r="G41" s="445"/>
      <c r="H41" s="445"/>
      <c r="I41" s="446"/>
      <c r="J41" s="446"/>
      <c r="K41" s="448">
        <f>E41-Q41</f>
        <v>0</v>
      </c>
      <c r="L41" s="448">
        <f>F41-R41</f>
        <v>0</v>
      </c>
      <c r="M41" s="448">
        <f>G41-S41</f>
        <v>0</v>
      </c>
      <c r="N41" s="448">
        <f>H41-T41</f>
        <v>0</v>
      </c>
      <c r="O41" s="448">
        <f>I41-U41</f>
        <v>0</v>
      </c>
      <c r="P41" s="448">
        <f>J41-V41</f>
        <v>0</v>
      </c>
      <c r="Q41" s="445"/>
      <c r="R41" s="445"/>
      <c r="S41" s="445"/>
      <c r="T41" s="445"/>
      <c r="U41" s="445"/>
      <c r="V41" s="445"/>
    </row>
    <row r="42" spans="1:22" ht="21.75" customHeight="1">
      <c r="A42" s="137"/>
      <c r="B42" s="134" t="s">
        <v>339</v>
      </c>
      <c r="C42" s="1264" t="s">
        <v>439</v>
      </c>
      <c r="D42" s="1264"/>
      <c r="E42" s="448">
        <f>SUM(E43:E45)</f>
        <v>1324203</v>
      </c>
      <c r="F42" s="448">
        <f>SUM(F43:F45)</f>
        <v>1324203</v>
      </c>
      <c r="G42" s="448">
        <f>SUM(G43:G45)</f>
        <v>2524201</v>
      </c>
      <c r="H42" s="448">
        <f>SUM(H43:H45)</f>
        <v>0</v>
      </c>
      <c r="I42" s="337"/>
      <c r="J42" s="337"/>
      <c r="K42" s="448">
        <f>SUM(K43:K45)</f>
        <v>1324203</v>
      </c>
      <c r="L42" s="448">
        <f>SUM(L43:L45)</f>
        <v>1324203</v>
      </c>
      <c r="M42" s="448">
        <f>SUM(M43:M45)</f>
        <v>2524201</v>
      </c>
      <c r="N42" s="448">
        <f>SUM(N43:N45)</f>
        <v>2</v>
      </c>
      <c r="O42" s="448">
        <f>SUM(O43:O45)</f>
        <v>3</v>
      </c>
      <c r="P42" s="448">
        <f>SUM(P43:P45)</f>
        <v>4</v>
      </c>
      <c r="Q42" s="448">
        <f aca="true" t="shared" si="17" ref="M42:T42">SUM(Q43:Q45)</f>
        <v>0</v>
      </c>
      <c r="R42" s="448">
        <f>SUM(R43:R45)</f>
        <v>0</v>
      </c>
      <c r="S42" s="448">
        <f>SUM(S43:S45)</f>
        <v>0</v>
      </c>
      <c r="T42" s="448">
        <f>SUM(T43:T45)</f>
        <v>2</v>
      </c>
      <c r="U42" s="448">
        <f>SUM(U43:U45)</f>
        <v>3</v>
      </c>
      <c r="V42" s="448">
        <f>SUM(V43:V45)</f>
        <v>4</v>
      </c>
    </row>
    <row r="43" spans="1:22" ht="31.5" customHeight="1">
      <c r="A43" s="137"/>
      <c r="B43" s="145"/>
      <c r="C43" s="139" t="s">
        <v>342</v>
      </c>
      <c r="D43" s="906" t="s">
        <v>30</v>
      </c>
      <c r="E43" s="448"/>
      <c r="F43" s="448"/>
      <c r="G43" s="448"/>
      <c r="H43" s="448"/>
      <c r="I43" s="337"/>
      <c r="J43" s="337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</row>
    <row r="44" spans="1:22" ht="21.75" customHeight="1">
      <c r="A44" s="137"/>
      <c r="B44" s="134"/>
      <c r="C44" s="133" t="s">
        <v>343</v>
      </c>
      <c r="D44" s="906" t="s">
        <v>29</v>
      </c>
      <c r="E44" s="448">
        <v>1324203</v>
      </c>
      <c r="F44" s="448">
        <v>1324203</v>
      </c>
      <c r="G44" s="448">
        <f>1324203+1199998</f>
        <v>2524201</v>
      </c>
      <c r="H44" s="448"/>
      <c r="I44" s="337"/>
      <c r="J44" s="744"/>
      <c r="K44" s="448">
        <f aca="true" t="shared" si="18" ref="K44:P44">E44-Q44</f>
        <v>1324203</v>
      </c>
      <c r="L44" s="448">
        <f t="shared" si="18"/>
        <v>1324203</v>
      </c>
      <c r="M44" s="448">
        <f>G44-S44</f>
        <v>2524201</v>
      </c>
      <c r="N44" s="448">
        <f>H44-T44</f>
        <v>0</v>
      </c>
      <c r="O44" s="448">
        <f>I44-U44</f>
        <v>0</v>
      </c>
      <c r="P44" s="448">
        <f>J44-V44</f>
        <v>0</v>
      </c>
      <c r="Q44" s="448"/>
      <c r="R44" s="448"/>
      <c r="S44" s="448"/>
      <c r="T44" s="448"/>
      <c r="U44" s="448"/>
      <c r="V44" s="448"/>
    </row>
    <row r="45" spans="1:22" ht="21.75" customHeight="1" thickBot="1">
      <c r="A45" s="141"/>
      <c r="B45" s="145"/>
      <c r="C45" s="139" t="s">
        <v>344</v>
      </c>
      <c r="D45" s="906" t="s">
        <v>345</v>
      </c>
      <c r="E45" s="448">
        <v>0</v>
      </c>
      <c r="F45" s="448">
        <v>0</v>
      </c>
      <c r="G45" s="448">
        <v>0</v>
      </c>
      <c r="H45" s="448">
        <v>0</v>
      </c>
      <c r="I45" s="337"/>
      <c r="J45" s="744"/>
      <c r="K45" s="448">
        <v>0</v>
      </c>
      <c r="L45" s="448">
        <v>0</v>
      </c>
      <c r="M45" s="448">
        <v>0</v>
      </c>
      <c r="N45" s="448">
        <v>2</v>
      </c>
      <c r="O45" s="448">
        <v>3</v>
      </c>
      <c r="P45" s="448">
        <v>4</v>
      </c>
      <c r="Q45" s="448">
        <v>0</v>
      </c>
      <c r="R45" s="448">
        <v>0</v>
      </c>
      <c r="S45" s="448">
        <v>0</v>
      </c>
      <c r="T45" s="448">
        <v>2</v>
      </c>
      <c r="U45" s="448">
        <v>3</v>
      </c>
      <c r="V45" s="448">
        <v>4</v>
      </c>
    </row>
    <row r="46" spans="1:22" ht="21.75" customHeight="1" hidden="1">
      <c r="A46" s="457"/>
      <c r="B46" s="134"/>
      <c r="C46" s="1264"/>
      <c r="D46" s="1265"/>
      <c r="E46" s="448"/>
      <c r="F46" s="448"/>
      <c r="G46" s="448"/>
      <c r="H46" s="448"/>
      <c r="I46" s="337"/>
      <c r="J46" s="744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</row>
    <row r="47" spans="1:22" ht="21.75" customHeight="1" hidden="1" thickBot="1">
      <c r="A47" s="457"/>
      <c r="B47" s="145"/>
      <c r="C47" s="1273"/>
      <c r="D47" s="1274"/>
      <c r="E47" s="745"/>
      <c r="F47" s="745"/>
      <c r="G47" s="745"/>
      <c r="H47" s="745"/>
      <c r="I47" s="746"/>
      <c r="J47" s="747"/>
      <c r="K47" s="745"/>
      <c r="L47" s="745"/>
      <c r="M47" s="745"/>
      <c r="N47" s="745"/>
      <c r="O47" s="745"/>
      <c r="P47" s="745"/>
      <c r="Q47" s="745"/>
      <c r="R47" s="745"/>
      <c r="S47" s="745"/>
      <c r="T47" s="745"/>
      <c r="U47" s="745"/>
      <c r="V47" s="745"/>
    </row>
    <row r="48" spans="1:22" ht="21.75" customHeight="1" thickBot="1">
      <c r="A48" s="144" t="s">
        <v>11</v>
      </c>
      <c r="B48" s="1266" t="s">
        <v>82</v>
      </c>
      <c r="C48" s="1266"/>
      <c r="D48" s="1266"/>
      <c r="E48" s="437">
        <f aca="true" t="shared" si="19" ref="E48:V48">E49+E50</f>
        <v>0</v>
      </c>
      <c r="F48" s="437">
        <f>F49+F50</f>
        <v>40000</v>
      </c>
      <c r="G48" s="437">
        <f>G49+G50</f>
        <v>40000</v>
      </c>
      <c r="H48" s="437">
        <f t="shared" si="19"/>
        <v>0</v>
      </c>
      <c r="I48" s="147">
        <f t="shared" si="19"/>
        <v>0</v>
      </c>
      <c r="J48" s="147">
        <f t="shared" si="19"/>
        <v>0</v>
      </c>
      <c r="K48" s="437">
        <f>K49+K50</f>
        <v>0</v>
      </c>
      <c r="L48" s="437">
        <f>L49+L50</f>
        <v>40000</v>
      </c>
      <c r="M48" s="437">
        <f>M49+M50</f>
        <v>40000</v>
      </c>
      <c r="N48" s="437">
        <f>N49+N50</f>
        <v>0</v>
      </c>
      <c r="O48" s="437">
        <f>O49+O50</f>
        <v>0</v>
      </c>
      <c r="P48" s="437">
        <f>P49+P50</f>
        <v>0</v>
      </c>
      <c r="Q48" s="437">
        <f t="shared" si="19"/>
        <v>0</v>
      </c>
      <c r="R48" s="437">
        <f>R49+R50</f>
        <v>0</v>
      </c>
      <c r="S48" s="437">
        <f>S49+S50</f>
        <v>0</v>
      </c>
      <c r="T48" s="437">
        <f>T49+T50</f>
        <v>0</v>
      </c>
      <c r="U48" s="437">
        <f>U49+U50</f>
        <v>0</v>
      </c>
      <c r="V48" s="437">
        <f>V49+V50</f>
        <v>0</v>
      </c>
    </row>
    <row r="49" spans="1:22" s="7" customFormat="1" ht="21.75" customHeight="1">
      <c r="A49" s="146"/>
      <c r="B49" s="145" t="s">
        <v>42</v>
      </c>
      <c r="C49" s="1271" t="s">
        <v>358</v>
      </c>
      <c r="D49" s="1271"/>
      <c r="E49" s="447"/>
      <c r="F49" s="1262">
        <v>40000</v>
      </c>
      <c r="G49" s="1262">
        <v>40000</v>
      </c>
      <c r="H49" s="447"/>
      <c r="I49" s="336"/>
      <c r="J49" s="336"/>
      <c r="K49" s="447"/>
      <c r="L49" s="1262">
        <f>+F49-R49</f>
        <v>40000</v>
      </c>
      <c r="M49" s="1262">
        <f>+G49-S49</f>
        <v>40000</v>
      </c>
      <c r="N49" s="1262">
        <f>+H49-T49</f>
        <v>0</v>
      </c>
      <c r="O49" s="1262">
        <f>+I49-U49</f>
        <v>0</v>
      </c>
      <c r="P49" s="1262">
        <f>+J49-V49</f>
        <v>0</v>
      </c>
      <c r="Q49" s="447"/>
      <c r="R49" s="447"/>
      <c r="S49" s="447"/>
      <c r="T49" s="447"/>
      <c r="U49" s="447"/>
      <c r="V49" s="447"/>
    </row>
    <row r="50" spans="1:22" ht="21.75" customHeight="1" thickBot="1">
      <c r="A50" s="137"/>
      <c r="B50" s="133" t="s">
        <v>43</v>
      </c>
      <c r="C50" s="1264" t="s">
        <v>359</v>
      </c>
      <c r="D50" s="1264"/>
      <c r="E50" s="427"/>
      <c r="F50" s="427"/>
      <c r="G50" s="427"/>
      <c r="H50" s="427"/>
      <c r="I50" s="338"/>
      <c r="J50" s="338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</row>
    <row r="51" spans="1:22" ht="21.75" customHeight="1" thickBot="1">
      <c r="A51" s="144" t="s">
        <v>12</v>
      </c>
      <c r="B51" s="1266" t="s">
        <v>346</v>
      </c>
      <c r="C51" s="1266"/>
      <c r="D51" s="1266"/>
      <c r="E51" s="432">
        <f aca="true" t="shared" si="20" ref="E51:V51">SUM(E52:E53)</f>
        <v>0</v>
      </c>
      <c r="F51" s="432">
        <f>SUM(F52:F53)</f>
        <v>0</v>
      </c>
      <c r="G51" s="432">
        <f>SUM(G52:G53)</f>
        <v>0</v>
      </c>
      <c r="H51" s="432">
        <f t="shared" si="20"/>
        <v>0</v>
      </c>
      <c r="I51" s="340">
        <f t="shared" si="20"/>
        <v>0</v>
      </c>
      <c r="J51" s="340">
        <f t="shared" si="20"/>
        <v>0</v>
      </c>
      <c r="K51" s="432">
        <f>SUM(K52:K53)</f>
        <v>0</v>
      </c>
      <c r="L51" s="432">
        <f>SUM(L52:L53)</f>
        <v>0</v>
      </c>
      <c r="M51" s="432">
        <f>SUM(M52:M53)</f>
        <v>0</v>
      </c>
      <c r="N51" s="432">
        <f>SUM(N52:N53)</f>
        <v>0</v>
      </c>
      <c r="O51" s="432">
        <f>SUM(O52:O53)</f>
        <v>0</v>
      </c>
      <c r="P51" s="432">
        <f>SUM(P52:P53)</f>
        <v>0</v>
      </c>
      <c r="Q51" s="432">
        <f t="shared" si="20"/>
        <v>0</v>
      </c>
      <c r="R51" s="432">
        <f>SUM(R52:R53)</f>
        <v>0</v>
      </c>
      <c r="S51" s="432">
        <f>SUM(S52:S53)</f>
        <v>0</v>
      </c>
      <c r="T51" s="432">
        <f>SUM(T52:T53)</f>
        <v>2</v>
      </c>
      <c r="U51" s="432">
        <f>SUM(U52:U53)</f>
        <v>3</v>
      </c>
      <c r="V51" s="432">
        <f>SUM(V52:V53)</f>
        <v>4</v>
      </c>
    </row>
    <row r="52" spans="1:22" s="7" customFormat="1" ht="21.75" customHeight="1">
      <c r="A52" s="146"/>
      <c r="B52" s="139" t="s">
        <v>44</v>
      </c>
      <c r="C52" s="1271" t="s">
        <v>348</v>
      </c>
      <c r="D52" s="1271"/>
      <c r="E52" s="433">
        <v>0</v>
      </c>
      <c r="F52" s="433">
        <v>0</v>
      </c>
      <c r="G52" s="433">
        <v>0</v>
      </c>
      <c r="H52" s="433">
        <v>0</v>
      </c>
      <c r="I52" s="341"/>
      <c r="J52" s="341"/>
      <c r="K52" s="433">
        <v>0</v>
      </c>
      <c r="L52" s="433">
        <v>0</v>
      </c>
      <c r="M52" s="433">
        <v>0</v>
      </c>
      <c r="N52" s="433">
        <v>0</v>
      </c>
      <c r="O52" s="433">
        <v>0</v>
      </c>
      <c r="P52" s="433">
        <v>0</v>
      </c>
      <c r="Q52" s="451"/>
      <c r="R52" s="451"/>
      <c r="S52" s="451"/>
      <c r="T52" s="451"/>
      <c r="U52" s="451"/>
      <c r="V52" s="451"/>
    </row>
    <row r="53" spans="1:22" ht="21.75" customHeight="1" thickBot="1">
      <c r="A53" s="141"/>
      <c r="B53" s="142" t="s">
        <v>347</v>
      </c>
      <c r="C53" s="1283" t="s">
        <v>349</v>
      </c>
      <c r="D53" s="1283"/>
      <c r="E53" s="449">
        <v>0</v>
      </c>
      <c r="F53" s="449">
        <v>0</v>
      </c>
      <c r="G53" s="449">
        <v>0</v>
      </c>
      <c r="H53" s="449">
        <v>0</v>
      </c>
      <c r="I53" s="450">
        <v>0</v>
      </c>
      <c r="J53" s="450">
        <v>0</v>
      </c>
      <c r="K53" s="449">
        <v>0</v>
      </c>
      <c r="L53" s="449">
        <v>0</v>
      </c>
      <c r="M53" s="449">
        <v>0</v>
      </c>
      <c r="N53" s="449">
        <v>0</v>
      </c>
      <c r="O53" s="449">
        <v>0</v>
      </c>
      <c r="P53" s="449">
        <v>0</v>
      </c>
      <c r="Q53" s="449">
        <v>0</v>
      </c>
      <c r="R53" s="449">
        <v>0</v>
      </c>
      <c r="S53" s="449">
        <v>0</v>
      </c>
      <c r="T53" s="449">
        <v>2</v>
      </c>
      <c r="U53" s="449">
        <v>3</v>
      </c>
      <c r="V53" s="449">
        <v>4</v>
      </c>
    </row>
    <row r="54" spans="1:22" ht="21.75" customHeight="1" thickBot="1">
      <c r="A54" s="144" t="s">
        <v>13</v>
      </c>
      <c r="B54" s="1277" t="s">
        <v>84</v>
      </c>
      <c r="C54" s="1277"/>
      <c r="D54" s="1277"/>
      <c r="E54" s="432">
        <f aca="true" t="shared" si="21" ref="E54:K54">E7+E21+E40+E48+E51+E32</f>
        <v>27386260</v>
      </c>
      <c r="F54" s="432">
        <f>F7+F21+F40+F48+F51+F32</f>
        <v>27444085</v>
      </c>
      <c r="G54" s="432">
        <f>G7+G21+G40+G48+G51+G32</f>
        <v>30158490</v>
      </c>
      <c r="H54" s="432">
        <f t="shared" si="21"/>
        <v>0</v>
      </c>
      <c r="I54" s="432">
        <f t="shared" si="21"/>
        <v>0</v>
      </c>
      <c r="J54" s="432">
        <f t="shared" si="21"/>
        <v>0</v>
      </c>
      <c r="K54" s="432">
        <f t="shared" si="21"/>
        <v>19125948</v>
      </c>
      <c r="L54" s="432">
        <f>L7+L21+L40+L48+L51+L32</f>
        <v>19183773</v>
      </c>
      <c r="M54" s="432">
        <f>M7+M21+M40+M48+M51+M32</f>
        <v>21848178</v>
      </c>
      <c r="N54" s="432">
        <f>N7+N21+N40+N48+N51+N32</f>
        <v>6880004</v>
      </c>
      <c r="O54" s="432">
        <f>O7+O21+O40+O48+O51+O32</f>
        <v>6880006</v>
      </c>
      <c r="P54" s="432">
        <f>P7+P21+P40+P48+P51+P32</f>
        <v>5979008</v>
      </c>
      <c r="Q54" s="432">
        <f aca="true" t="shared" si="22" ref="M54:T54">Q7+Q21+Q40+Q48+Q51+Q32</f>
        <v>8260312</v>
      </c>
      <c r="R54" s="432">
        <f>R7+R21+R40+R48+R51+R32</f>
        <v>8260312</v>
      </c>
      <c r="S54" s="432">
        <f>S7+S21+S40+S48+S51+S32</f>
        <v>8310312</v>
      </c>
      <c r="T54" s="432">
        <f>T7+T21+T40+T48+T51+T32</f>
        <v>4</v>
      </c>
      <c r="U54" s="432">
        <f>U7+U21+U40+U48+U51+U32</f>
        <v>6</v>
      </c>
      <c r="V54" s="432">
        <f>V7+V21+V40+V48+V51+V32</f>
        <v>901008</v>
      </c>
    </row>
    <row r="55" spans="1:22" ht="24" customHeight="1" thickBot="1">
      <c r="A55" s="140" t="s">
        <v>58</v>
      </c>
      <c r="B55" s="1266" t="s">
        <v>350</v>
      </c>
      <c r="C55" s="1266"/>
      <c r="D55" s="1266"/>
      <c r="E55" s="432">
        <f aca="true" t="shared" si="23" ref="E55:K55">SUM(E56:E58)</f>
        <v>4804636</v>
      </c>
      <c r="F55" s="432">
        <f>SUM(F56:F58)</f>
        <v>4804636</v>
      </c>
      <c r="G55" s="432">
        <f>SUM(G56:G58)</f>
        <v>4804636</v>
      </c>
      <c r="H55" s="432">
        <f t="shared" si="23"/>
        <v>0</v>
      </c>
      <c r="I55" s="432">
        <f t="shared" si="23"/>
        <v>0</v>
      </c>
      <c r="J55" s="432">
        <f t="shared" si="23"/>
        <v>0</v>
      </c>
      <c r="K55" s="432">
        <f t="shared" si="23"/>
        <v>4804636</v>
      </c>
      <c r="L55" s="432">
        <f>SUM(L56:L58)</f>
        <v>4804636</v>
      </c>
      <c r="M55" s="432">
        <f>SUM(M56:M58)</f>
        <v>4804636</v>
      </c>
      <c r="N55" s="432">
        <f>SUM(N56:N58)</f>
        <v>0</v>
      </c>
      <c r="O55" s="432">
        <f>SUM(O56:O58)</f>
        <v>0</v>
      </c>
      <c r="P55" s="432">
        <f>SUM(P56:P58)</f>
        <v>0</v>
      </c>
      <c r="Q55" s="432">
        <f aca="true" t="shared" si="24" ref="M55:V55">SUM(Q56:Q58)</f>
        <v>0</v>
      </c>
      <c r="R55" s="432">
        <f>SUM(R56:R58)</f>
        <v>0</v>
      </c>
      <c r="S55" s="432">
        <f>SUM(S56:S58)</f>
        <v>0</v>
      </c>
      <c r="T55" s="432">
        <f>SUM(T56:T58)</f>
        <v>0</v>
      </c>
      <c r="U55" s="432">
        <f>SUM(U56:U58)</f>
        <v>0</v>
      </c>
      <c r="V55" s="432">
        <f>SUM(V56:V58)</f>
        <v>0</v>
      </c>
    </row>
    <row r="56" spans="1:22" ht="21.75" customHeight="1">
      <c r="A56" s="138"/>
      <c r="B56" s="139" t="s">
        <v>45</v>
      </c>
      <c r="C56" s="1271" t="s">
        <v>351</v>
      </c>
      <c r="D56" s="1271"/>
      <c r="E56" s="451">
        <v>2320000</v>
      </c>
      <c r="F56" s="451">
        <v>2320000</v>
      </c>
      <c r="G56" s="451">
        <v>2320000</v>
      </c>
      <c r="H56" s="451"/>
      <c r="I56" s="341"/>
      <c r="J56" s="341"/>
      <c r="K56" s="451">
        <f>+E56-Q56</f>
        <v>2320000</v>
      </c>
      <c r="L56" s="451">
        <f>+F56-R56</f>
        <v>2320000</v>
      </c>
      <c r="M56" s="451">
        <f>+G56-S56</f>
        <v>2320000</v>
      </c>
      <c r="N56" s="451">
        <f>+H56-T56</f>
        <v>0</v>
      </c>
      <c r="O56" s="451">
        <f>+I56-U56</f>
        <v>0</v>
      </c>
      <c r="P56" s="451">
        <f>+J56-V56</f>
        <v>0</v>
      </c>
      <c r="Q56" s="451"/>
      <c r="R56" s="451"/>
      <c r="S56" s="451"/>
      <c r="T56" s="451"/>
      <c r="U56" s="451"/>
      <c r="V56" s="451"/>
    </row>
    <row r="57" spans="1:22" ht="21.75" customHeight="1">
      <c r="A57" s="137"/>
      <c r="B57" s="134" t="s">
        <v>46</v>
      </c>
      <c r="C57" s="1271" t="s">
        <v>440</v>
      </c>
      <c r="D57" s="1271"/>
      <c r="E57" s="428"/>
      <c r="F57" s="428"/>
      <c r="G57" s="428"/>
      <c r="H57" s="428"/>
      <c r="I57" s="339"/>
      <c r="J57" s="339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</row>
    <row r="58" spans="1:22" ht="21.75" customHeight="1" thickBot="1">
      <c r="A58" s="137"/>
      <c r="B58" s="134" t="s">
        <v>83</v>
      </c>
      <c r="C58" s="1271" t="s">
        <v>352</v>
      </c>
      <c r="D58" s="1271"/>
      <c r="E58" s="428">
        <v>2484636</v>
      </c>
      <c r="F58" s="428">
        <v>2484636</v>
      </c>
      <c r="G58" s="428">
        <v>2484636</v>
      </c>
      <c r="H58" s="428"/>
      <c r="I58" s="339"/>
      <c r="J58" s="339"/>
      <c r="K58" s="428">
        <f aca="true" t="shared" si="25" ref="K58:P58">E58-Q58</f>
        <v>2484636</v>
      </c>
      <c r="L58" s="428">
        <f t="shared" si="25"/>
        <v>2484636</v>
      </c>
      <c r="M58" s="428">
        <f>G58-S58</f>
        <v>2484636</v>
      </c>
      <c r="N58" s="428">
        <f>H58-T58</f>
        <v>0</v>
      </c>
      <c r="O58" s="428">
        <f>I58-U58</f>
        <v>0</v>
      </c>
      <c r="P58" s="428">
        <f>J58-V58</f>
        <v>0</v>
      </c>
      <c r="Q58" s="428"/>
      <c r="R58" s="428"/>
      <c r="S58" s="428"/>
      <c r="T58" s="428"/>
      <c r="U58" s="428"/>
      <c r="V58" s="428"/>
    </row>
    <row r="59" spans="1:22" ht="35.25" customHeight="1" thickBot="1">
      <c r="A59" s="144" t="s">
        <v>59</v>
      </c>
      <c r="B59" s="1276" t="s">
        <v>85</v>
      </c>
      <c r="C59" s="1276"/>
      <c r="D59" s="1276"/>
      <c r="E59" s="434">
        <f aca="true" t="shared" si="26" ref="E59:K59">E54+E55</f>
        <v>32190896</v>
      </c>
      <c r="F59" s="434">
        <f>F54+F55</f>
        <v>32248721</v>
      </c>
      <c r="G59" s="434">
        <f>G54+G55</f>
        <v>34963126</v>
      </c>
      <c r="H59" s="434">
        <f t="shared" si="26"/>
        <v>0</v>
      </c>
      <c r="I59" s="97">
        <f t="shared" si="26"/>
        <v>0</v>
      </c>
      <c r="J59" s="97">
        <f t="shared" si="26"/>
        <v>0</v>
      </c>
      <c r="K59" s="434">
        <f t="shared" si="26"/>
        <v>23930584</v>
      </c>
      <c r="L59" s="434">
        <f>L54+L55</f>
        <v>23988409</v>
      </c>
      <c r="M59" s="434">
        <f>M54+M55</f>
        <v>26652814</v>
      </c>
      <c r="N59" s="434">
        <f>N54+N55</f>
        <v>6880004</v>
      </c>
      <c r="O59" s="434">
        <f>O54+O55</f>
        <v>6880006</v>
      </c>
      <c r="P59" s="434">
        <f>P54+P55</f>
        <v>5979008</v>
      </c>
      <c r="Q59" s="434">
        <f aca="true" t="shared" si="27" ref="M59:V59">Q54+Q55</f>
        <v>8260312</v>
      </c>
      <c r="R59" s="434">
        <f>R54+R55</f>
        <v>8260312</v>
      </c>
      <c r="S59" s="434">
        <f>S54+S55</f>
        <v>8310312</v>
      </c>
      <c r="T59" s="434">
        <f>T54+T55</f>
        <v>4</v>
      </c>
      <c r="U59" s="434">
        <f>U54+U55</f>
        <v>6</v>
      </c>
      <c r="V59" s="434">
        <f>V54+V55</f>
        <v>901008</v>
      </c>
    </row>
    <row r="60" spans="1:22" ht="21.75" customHeight="1" hidden="1" thickBot="1">
      <c r="A60" s="1278" t="s">
        <v>218</v>
      </c>
      <c r="B60" s="1279"/>
      <c r="C60" s="1279"/>
      <c r="D60" s="1279"/>
      <c r="E60" s="748"/>
      <c r="F60" s="748"/>
      <c r="G60" s="748"/>
      <c r="H60" s="749"/>
      <c r="I60" s="749"/>
      <c r="J60" s="750"/>
      <c r="K60" s="748"/>
      <c r="L60" s="748"/>
      <c r="M60" s="749"/>
      <c r="N60" s="749"/>
      <c r="O60" s="749"/>
      <c r="P60" s="750"/>
      <c r="Q60" s="748"/>
      <c r="R60" s="749"/>
      <c r="S60" s="749"/>
      <c r="T60" s="749"/>
      <c r="U60" s="749"/>
      <c r="V60" s="749"/>
    </row>
    <row r="61" spans="1:22" ht="21.75" customHeight="1" hidden="1" thickBot="1">
      <c r="A61" s="1275" t="s">
        <v>6</v>
      </c>
      <c r="B61" s="1276"/>
      <c r="C61" s="1276"/>
      <c r="D61" s="1276"/>
      <c r="E61" s="510"/>
      <c r="F61" s="510"/>
      <c r="G61" s="510"/>
      <c r="H61" s="511"/>
      <c r="I61" s="511"/>
      <c r="J61" s="512"/>
      <c r="K61" s="510"/>
      <c r="L61" s="510"/>
      <c r="M61" s="511"/>
      <c r="N61" s="511"/>
      <c r="O61" s="511"/>
      <c r="P61" s="512"/>
      <c r="Q61" s="510"/>
      <c r="R61" s="511"/>
      <c r="S61" s="511"/>
      <c r="T61" s="511"/>
      <c r="U61" s="511"/>
      <c r="V61" s="511"/>
    </row>
    <row r="62" spans="1:22" ht="21.75" customHeight="1">
      <c r="A62" s="751"/>
      <c r="B62" s="752"/>
      <c r="C62" s="752"/>
      <c r="D62" s="752"/>
      <c r="E62" s="753"/>
      <c r="F62" s="753"/>
      <c r="G62" s="753"/>
      <c r="H62" s="753"/>
      <c r="I62" s="753"/>
      <c r="J62" s="753"/>
      <c r="K62" s="753"/>
      <c r="L62" s="753"/>
      <c r="M62" s="753"/>
      <c r="N62" s="753"/>
      <c r="O62" s="753"/>
      <c r="P62" s="753"/>
      <c r="Q62" s="753"/>
      <c r="R62" s="753"/>
      <c r="S62" s="753"/>
      <c r="T62" s="753"/>
      <c r="U62" s="753"/>
      <c r="V62" s="753"/>
    </row>
    <row r="63" spans="1:22" ht="21.75" customHeight="1">
      <c r="A63" s="122"/>
      <c r="B63" s="169"/>
      <c r="C63" s="169"/>
      <c r="D63" s="169"/>
      <c r="E63" s="395"/>
      <c r="F63" s="395"/>
      <c r="G63" s="395"/>
      <c r="H63" s="395"/>
      <c r="I63" s="395"/>
      <c r="J63" s="395"/>
      <c r="K63" s="395"/>
      <c r="L63" s="395"/>
      <c r="U63" s="394"/>
      <c r="V63" s="394"/>
    </row>
    <row r="64" spans="1:20" ht="35.25" customHeight="1">
      <c r="A64" s="122"/>
      <c r="B64" s="169"/>
      <c r="C64" s="169"/>
      <c r="D64" s="169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R64" s="395"/>
      <c r="S64" s="395"/>
      <c r="T64" s="395"/>
    </row>
    <row r="65" spans="1:20" ht="35.25" customHeight="1">
      <c r="A65" s="122"/>
      <c r="B65" s="169"/>
      <c r="C65" s="169"/>
      <c r="D65" s="169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R65" s="395"/>
      <c r="S65" s="395"/>
      <c r="T65" s="395"/>
    </row>
    <row r="66" spans="5:20" ht="12.75"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R66" s="395"/>
      <c r="S66" s="395"/>
      <c r="T66" s="395"/>
    </row>
    <row r="67" spans="5:20" ht="12.75"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R67" s="395"/>
      <c r="S67" s="395"/>
      <c r="T67" s="395"/>
    </row>
    <row r="68" spans="5:20" ht="12.75"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R68" s="395"/>
      <c r="S68" s="395"/>
      <c r="T68" s="395"/>
    </row>
    <row r="69" spans="4:20" ht="12.75">
      <c r="D69" s="131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R69" s="395"/>
      <c r="S69" s="395"/>
      <c r="T69" s="395"/>
    </row>
    <row r="70" spans="4:20" ht="48.75" customHeight="1">
      <c r="D70" s="131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R70" s="395"/>
      <c r="S70" s="395"/>
      <c r="T70" s="395"/>
    </row>
    <row r="71" spans="4:20" ht="46.5" customHeight="1">
      <c r="D71" s="131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R71" s="395"/>
      <c r="S71" s="395"/>
      <c r="T71" s="395"/>
    </row>
    <row r="72" spans="5:20" ht="41.25" customHeight="1"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R72" s="395"/>
      <c r="S72" s="395"/>
      <c r="T72" s="395"/>
    </row>
    <row r="73" spans="5:20" ht="12.75"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R73" s="395"/>
      <c r="S73" s="395"/>
      <c r="T73" s="395"/>
    </row>
    <row r="74" spans="5:20" ht="12.75"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R74" s="395"/>
      <c r="S74" s="395"/>
      <c r="T74" s="395"/>
    </row>
    <row r="75" spans="5:20" ht="12.75"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R75" s="395"/>
      <c r="S75" s="395"/>
      <c r="T75" s="395"/>
    </row>
    <row r="76" spans="5:20" ht="12.75"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R76" s="395"/>
      <c r="S76" s="395"/>
      <c r="T76" s="395"/>
    </row>
    <row r="77" spans="5:20" ht="12.75"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R77" s="395"/>
      <c r="S77" s="395"/>
      <c r="T77" s="395"/>
    </row>
    <row r="78" spans="5:20" ht="12.75"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R78" s="395"/>
      <c r="S78" s="395"/>
      <c r="T78" s="395"/>
    </row>
    <row r="79" spans="5:20" ht="12.75"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R79" s="395"/>
      <c r="S79" s="395"/>
      <c r="T79" s="395"/>
    </row>
    <row r="80" spans="5:20" ht="12.75"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R80" s="395"/>
      <c r="S80" s="395"/>
      <c r="T80" s="395"/>
    </row>
    <row r="81" spans="5:20" ht="12.75"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R81" s="395"/>
      <c r="S81" s="395"/>
      <c r="T81" s="395"/>
    </row>
    <row r="82" spans="5:20" ht="12.75"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R82" s="395"/>
      <c r="S82" s="395"/>
      <c r="T82" s="395"/>
    </row>
    <row r="83" spans="5:20" ht="12.75"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R83" s="395"/>
      <c r="S83" s="395"/>
      <c r="T83" s="395"/>
    </row>
    <row r="84" spans="5:20" ht="12.75"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R84" s="395"/>
      <c r="S84" s="395"/>
      <c r="T84" s="395"/>
    </row>
    <row r="85" spans="5:20" ht="12.75"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R85" s="395"/>
      <c r="S85" s="395"/>
      <c r="T85" s="395"/>
    </row>
    <row r="86" spans="5:20" ht="12.75"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R86" s="395"/>
      <c r="S86" s="395"/>
      <c r="T86" s="395"/>
    </row>
    <row r="87" spans="5:20" ht="12.75"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R87" s="395"/>
      <c r="S87" s="395"/>
      <c r="T87" s="395"/>
    </row>
    <row r="88" spans="5:20" ht="12.75"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R88" s="395"/>
      <c r="S88" s="395"/>
      <c r="T88" s="395"/>
    </row>
    <row r="89" spans="5:20" ht="12.75"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R89" s="395"/>
      <c r="S89" s="395"/>
      <c r="T89" s="395"/>
    </row>
    <row r="90" spans="5:20" ht="12.75"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R90" s="395"/>
      <c r="S90" s="395"/>
      <c r="T90" s="395"/>
    </row>
    <row r="91" spans="5:20" ht="12.75">
      <c r="E91" s="395"/>
      <c r="F91" s="395"/>
      <c r="G91" s="395"/>
      <c r="H91" s="395"/>
      <c r="I91" s="395"/>
      <c r="J91" s="395"/>
      <c r="K91" s="395"/>
      <c r="L91" s="395"/>
      <c r="M91" s="395"/>
      <c r="N91" s="395"/>
      <c r="O91" s="395"/>
      <c r="P91" s="395"/>
      <c r="R91" s="395"/>
      <c r="S91" s="395"/>
      <c r="T91" s="395"/>
    </row>
    <row r="92" spans="5:20" ht="12.75"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R92" s="395"/>
      <c r="S92" s="395"/>
      <c r="T92" s="395"/>
    </row>
    <row r="93" spans="5:20" ht="12.75"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R93" s="395"/>
      <c r="S93" s="395"/>
      <c r="T93" s="395"/>
    </row>
    <row r="94" spans="5:20" ht="12.75">
      <c r="E94" s="395"/>
      <c r="F94" s="395"/>
      <c r="G94" s="395"/>
      <c r="H94" s="395"/>
      <c r="I94" s="395"/>
      <c r="J94" s="395"/>
      <c r="K94" s="395"/>
      <c r="L94" s="395"/>
      <c r="M94" s="395"/>
      <c r="N94" s="395"/>
      <c r="O94" s="395"/>
      <c r="P94" s="395"/>
      <c r="R94" s="395"/>
      <c r="S94" s="395"/>
      <c r="T94" s="395"/>
    </row>
    <row r="95" spans="5:20" ht="12.75">
      <c r="E95" s="395"/>
      <c r="F95" s="395"/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R95" s="395"/>
      <c r="S95" s="395"/>
      <c r="T95" s="395"/>
    </row>
    <row r="96" spans="5:20" ht="12.75"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R96" s="395"/>
      <c r="S96" s="395"/>
      <c r="T96" s="395"/>
    </row>
    <row r="97" spans="5:20" ht="12.75"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R97" s="395"/>
      <c r="S97" s="395"/>
      <c r="T97" s="395"/>
    </row>
    <row r="98" spans="5:20" ht="12.75">
      <c r="E98" s="395"/>
      <c r="F98" s="395"/>
      <c r="G98" s="395"/>
      <c r="H98" s="395"/>
      <c r="I98" s="395"/>
      <c r="J98" s="395"/>
      <c r="K98" s="395"/>
      <c r="L98" s="395"/>
      <c r="M98" s="395"/>
      <c r="N98" s="395"/>
      <c r="O98" s="395"/>
      <c r="P98" s="395"/>
      <c r="R98" s="395"/>
      <c r="S98" s="395"/>
      <c r="T98" s="395"/>
    </row>
    <row r="99" spans="5:20" ht="12.75">
      <c r="E99" s="395"/>
      <c r="F99" s="395"/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R99" s="395"/>
      <c r="S99" s="395"/>
      <c r="T99" s="395"/>
    </row>
    <row r="100" spans="5:20" ht="12.75">
      <c r="E100" s="395"/>
      <c r="F100" s="395"/>
      <c r="G100" s="395"/>
      <c r="H100" s="395"/>
      <c r="I100" s="395"/>
      <c r="J100" s="395"/>
      <c r="K100" s="395"/>
      <c r="L100" s="395"/>
      <c r="M100" s="395"/>
      <c r="N100" s="395"/>
      <c r="O100" s="395"/>
      <c r="P100" s="395"/>
      <c r="R100" s="395"/>
      <c r="S100" s="395"/>
      <c r="T100" s="395"/>
    </row>
    <row r="101" spans="5:20" ht="12.75">
      <c r="E101" s="395"/>
      <c r="F101" s="395"/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R101" s="395"/>
      <c r="S101" s="395"/>
      <c r="T101" s="395"/>
    </row>
    <row r="102" spans="5:20" ht="12.75">
      <c r="E102" s="395"/>
      <c r="F102" s="395"/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R102" s="395"/>
      <c r="S102" s="395"/>
      <c r="T102" s="395"/>
    </row>
    <row r="103" spans="5:20" ht="12.75"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R103" s="395"/>
      <c r="S103" s="395"/>
      <c r="T103" s="395"/>
    </row>
    <row r="104" spans="5:20" ht="12.75"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R104" s="395"/>
      <c r="S104" s="395"/>
      <c r="T104" s="395"/>
    </row>
    <row r="105" spans="5:20" ht="12.75"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R105" s="395"/>
      <c r="S105" s="395"/>
      <c r="T105" s="395"/>
    </row>
    <row r="106" spans="5:20" ht="12.75">
      <c r="E106" s="395"/>
      <c r="F106" s="395"/>
      <c r="G106" s="395"/>
      <c r="H106" s="395"/>
      <c r="I106" s="395"/>
      <c r="J106" s="395"/>
      <c r="K106" s="395"/>
      <c r="L106" s="395"/>
      <c r="M106" s="395"/>
      <c r="N106" s="395"/>
      <c r="O106" s="395"/>
      <c r="P106" s="395"/>
      <c r="R106" s="395"/>
      <c r="S106" s="395"/>
      <c r="T106" s="395"/>
    </row>
    <row r="107" spans="5:20" ht="12.75"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R107" s="395"/>
      <c r="S107" s="395"/>
      <c r="T107" s="395"/>
    </row>
    <row r="108" spans="5:20" ht="12.75"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R108" s="395"/>
      <c r="S108" s="395"/>
      <c r="T108" s="395"/>
    </row>
    <row r="109" spans="5:20" ht="12.75">
      <c r="E109" s="395"/>
      <c r="F109" s="39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R109" s="395"/>
      <c r="S109" s="395"/>
      <c r="T109" s="395"/>
    </row>
    <row r="110" spans="5:20" ht="12.75">
      <c r="E110" s="395"/>
      <c r="F110" s="395"/>
      <c r="G110" s="395"/>
      <c r="H110" s="395"/>
      <c r="I110" s="395"/>
      <c r="J110" s="395"/>
      <c r="K110" s="395"/>
      <c r="L110" s="395"/>
      <c r="M110" s="395"/>
      <c r="N110" s="395"/>
      <c r="O110" s="395"/>
      <c r="P110" s="395"/>
      <c r="R110" s="395"/>
      <c r="S110" s="395"/>
      <c r="T110" s="395"/>
    </row>
  </sheetData>
  <sheetProtection/>
  <mergeCells count="45">
    <mergeCell ref="M1:S1"/>
    <mergeCell ref="C49:D49"/>
    <mergeCell ref="C50:D50"/>
    <mergeCell ref="C58:D58"/>
    <mergeCell ref="B54:D54"/>
    <mergeCell ref="B55:D55"/>
    <mergeCell ref="C56:D56"/>
    <mergeCell ref="C42:D42"/>
    <mergeCell ref="C46:D46"/>
    <mergeCell ref="C33:D33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  <mergeCell ref="C34:D34"/>
    <mergeCell ref="C35:D35"/>
    <mergeCell ref="C36:D36"/>
    <mergeCell ref="C30:D30"/>
    <mergeCell ref="B32:D32"/>
    <mergeCell ref="B40:D40"/>
    <mergeCell ref="C41:D41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C8:D8"/>
    <mergeCell ref="C28:D28"/>
    <mergeCell ref="A2:Q2"/>
    <mergeCell ref="A4:C4"/>
    <mergeCell ref="B6:D6"/>
    <mergeCell ref="B7:D7"/>
    <mergeCell ref="E4:J4"/>
    <mergeCell ref="K4:P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5" zoomScaleNormal="85" zoomScalePageLayoutView="0" workbookViewId="0" topLeftCell="A14">
      <selection activeCell="G26" sqref="G26"/>
    </sheetView>
  </sheetViews>
  <sheetFormatPr defaultColWidth="9.140625" defaultRowHeight="12.75"/>
  <cols>
    <col min="1" max="1" width="5.8515625" style="152" customWidth="1"/>
    <col min="2" max="2" width="8.140625" style="159" customWidth="1"/>
    <col min="3" max="3" width="6.8515625" style="159" customWidth="1"/>
    <col min="4" max="4" width="50.140625" style="160" bestFit="1" customWidth="1"/>
    <col min="5" max="5" width="17.421875" style="1" customWidth="1"/>
    <col min="6" max="7" width="16.28125" style="1" customWidth="1"/>
    <col min="8" max="10" width="16.28125" style="1" hidden="1" customWidth="1"/>
    <col min="11" max="13" width="16.28125" style="99" customWidth="1"/>
    <col min="14" max="16" width="16.28125" style="99" hidden="1" customWidth="1"/>
    <col min="17" max="18" width="16.28125" style="99" customWidth="1"/>
    <col min="19" max="19" width="16.28125" style="1" customWidth="1"/>
    <col min="20" max="22" width="16.28125" style="1" hidden="1" customWidth="1"/>
    <col min="23" max="23" width="16.28125" style="1" customWidth="1"/>
    <col min="24" max="16384" width="9.140625" style="1" customWidth="1"/>
  </cols>
  <sheetData>
    <row r="1" spans="5:17" ht="15.75">
      <c r="E1" s="1342" t="s">
        <v>56</v>
      </c>
      <c r="F1" s="1342"/>
      <c r="G1" s="1342"/>
      <c r="H1" s="1342"/>
      <c r="I1" s="1342"/>
      <c r="J1" s="1342"/>
      <c r="K1" s="1342"/>
      <c r="L1" s="1342"/>
      <c r="M1" s="1342"/>
      <c r="N1" s="1342"/>
      <c r="O1" s="1342"/>
      <c r="P1" s="1342"/>
      <c r="Q1" s="1342"/>
    </row>
    <row r="2" spans="1:18" ht="37.5" customHeight="1">
      <c r="A2" s="1341" t="s">
        <v>493</v>
      </c>
      <c r="B2" s="1341"/>
      <c r="C2" s="1341"/>
      <c r="D2" s="1341"/>
      <c r="E2" s="1341"/>
      <c r="F2" s="1341"/>
      <c r="G2" s="1341"/>
      <c r="H2" s="1341"/>
      <c r="I2" s="1341"/>
      <c r="J2" s="1341"/>
      <c r="K2" s="1341"/>
      <c r="L2" s="1341"/>
      <c r="M2" s="1341"/>
      <c r="N2" s="1341"/>
      <c r="O2" s="1341"/>
      <c r="P2" s="1341"/>
      <c r="Q2" s="1341"/>
      <c r="R2" s="287"/>
    </row>
    <row r="3" spans="1:17" ht="14.25" customHeight="1" thickBot="1">
      <c r="A3" s="122"/>
      <c r="B3" s="151"/>
      <c r="C3" s="151"/>
      <c r="D3" s="161"/>
      <c r="Q3" s="958" t="s">
        <v>400</v>
      </c>
    </row>
    <row r="4" spans="1:22" s="2" customFormat="1" ht="48.75" customHeight="1" thickBot="1">
      <c r="A4" s="1316" t="s">
        <v>3</v>
      </c>
      <c r="B4" s="1277"/>
      <c r="C4" s="1277"/>
      <c r="D4" s="1277"/>
      <c r="E4" s="356" t="s">
        <v>4</v>
      </c>
      <c r="F4" s="356"/>
      <c r="G4" s="356"/>
      <c r="H4" s="356"/>
      <c r="I4" s="356"/>
      <c r="J4" s="356"/>
      <c r="K4" s="356" t="s">
        <v>66</v>
      </c>
      <c r="L4" s="356"/>
      <c r="M4" s="356"/>
      <c r="N4" s="356"/>
      <c r="O4" s="356"/>
      <c r="P4" s="356"/>
      <c r="Q4" s="1316" t="s">
        <v>67</v>
      </c>
      <c r="R4" s="1277"/>
      <c r="S4" s="1277"/>
      <c r="T4" s="1277"/>
      <c r="U4" s="1277"/>
      <c r="V4" s="1318"/>
    </row>
    <row r="5" spans="1:22" s="2" customFormat="1" ht="16.5" thickBot="1">
      <c r="A5" s="352"/>
      <c r="B5" s="350"/>
      <c r="C5" s="350"/>
      <c r="D5" s="350"/>
      <c r="E5" s="500" t="s">
        <v>72</v>
      </c>
      <c r="F5" s="501" t="s">
        <v>194</v>
      </c>
      <c r="G5" s="502" t="s">
        <v>198</v>
      </c>
      <c r="H5" s="1065" t="s">
        <v>203</v>
      </c>
      <c r="I5" s="501" t="s">
        <v>219</v>
      </c>
      <c r="J5" s="507" t="s">
        <v>252</v>
      </c>
      <c r="K5" s="500" t="s">
        <v>72</v>
      </c>
      <c r="L5" s="501" t="s">
        <v>194</v>
      </c>
      <c r="M5" s="501" t="s">
        <v>198</v>
      </c>
      <c r="N5" s="501" t="s">
        <v>203</v>
      </c>
      <c r="O5" s="501" t="s">
        <v>219</v>
      </c>
      <c r="P5" s="507" t="s">
        <v>252</v>
      </c>
      <c r="Q5" s="500" t="s">
        <v>72</v>
      </c>
      <c r="R5" s="501" t="s">
        <v>194</v>
      </c>
      <c r="S5" s="501" t="s">
        <v>198</v>
      </c>
      <c r="T5" s="501" t="s">
        <v>203</v>
      </c>
      <c r="U5" s="501" t="s">
        <v>219</v>
      </c>
      <c r="V5" s="507" t="s">
        <v>252</v>
      </c>
    </row>
    <row r="6" spans="1:22" s="98" customFormat="1" ht="22.5" customHeight="1" thickBot="1">
      <c r="A6" s="144" t="s">
        <v>25</v>
      </c>
      <c r="B6" s="1295" t="s">
        <v>86</v>
      </c>
      <c r="C6" s="1295"/>
      <c r="D6" s="1295"/>
      <c r="E6" s="432">
        <f aca="true" t="shared" si="0" ref="E6:V6">SUM(E7:E11)</f>
        <v>23706077</v>
      </c>
      <c r="F6" s="432">
        <f t="shared" si="0"/>
        <v>23744732</v>
      </c>
      <c r="G6" s="432">
        <f t="shared" si="0"/>
        <v>23854037</v>
      </c>
      <c r="H6" s="432">
        <f t="shared" si="0"/>
        <v>0</v>
      </c>
      <c r="I6" s="340">
        <f t="shared" si="0"/>
        <v>0</v>
      </c>
      <c r="J6" s="340">
        <f t="shared" si="0"/>
        <v>0</v>
      </c>
      <c r="K6" s="432">
        <f t="shared" si="0"/>
        <v>16025765</v>
      </c>
      <c r="L6" s="432">
        <f t="shared" si="0"/>
        <v>16064420</v>
      </c>
      <c r="M6" s="432">
        <f>SUM(M7:M11)</f>
        <v>16123725</v>
      </c>
      <c r="N6" s="432">
        <f>SUM(N7:N11)</f>
        <v>0</v>
      </c>
      <c r="O6" s="432">
        <f>SUM(O7:O11)</f>
        <v>0</v>
      </c>
      <c r="P6" s="432">
        <f>SUM(P7:P11)</f>
        <v>901000</v>
      </c>
      <c r="Q6" s="432">
        <f t="shared" si="0"/>
        <v>7680312</v>
      </c>
      <c r="R6" s="432">
        <f t="shared" si="0"/>
        <v>7680312</v>
      </c>
      <c r="S6" s="432">
        <f>SUM(S7:S11)</f>
        <v>7730312</v>
      </c>
      <c r="T6" s="340">
        <f t="shared" si="0"/>
        <v>0</v>
      </c>
      <c r="U6" s="340">
        <f t="shared" si="0"/>
        <v>0</v>
      </c>
      <c r="V6" s="340">
        <f t="shared" si="0"/>
        <v>901000</v>
      </c>
    </row>
    <row r="7" spans="1:22" s="5" customFormat="1" ht="22.5" customHeight="1">
      <c r="A7" s="143"/>
      <c r="B7" s="148" t="s">
        <v>34</v>
      </c>
      <c r="C7" s="148"/>
      <c r="D7" s="422" t="s">
        <v>0</v>
      </c>
      <c r="E7" s="433">
        <v>7795230</v>
      </c>
      <c r="F7" s="433">
        <v>7795230</v>
      </c>
      <c r="G7" s="433">
        <v>7795230</v>
      </c>
      <c r="H7" s="433"/>
      <c r="I7" s="342"/>
      <c r="J7" s="342"/>
      <c r="K7" s="342">
        <f aca="true" t="shared" si="1" ref="K7:N9">E7-Q7</f>
        <v>6995230</v>
      </c>
      <c r="L7" s="342">
        <f t="shared" si="1"/>
        <v>6995230</v>
      </c>
      <c r="M7" s="342">
        <f>G7-S7</f>
        <v>6995230</v>
      </c>
      <c r="N7" s="342">
        <f>H7-T7</f>
        <v>0</v>
      </c>
      <c r="O7" s="342">
        <f>I7-U7</f>
        <v>0</v>
      </c>
      <c r="P7" s="342">
        <f>J7-V7</f>
        <v>0</v>
      </c>
      <c r="Q7" s="342">
        <v>800000</v>
      </c>
      <c r="R7" s="342">
        <v>800000</v>
      </c>
      <c r="S7" s="342">
        <v>800000</v>
      </c>
      <c r="T7" s="342"/>
      <c r="U7" s="342"/>
      <c r="V7" s="342"/>
    </row>
    <row r="8" spans="1:22" s="5" customFormat="1" ht="22.5" customHeight="1">
      <c r="A8" s="126"/>
      <c r="B8" s="135" t="s">
        <v>35</v>
      </c>
      <c r="C8" s="135"/>
      <c r="D8" s="423" t="s">
        <v>87</v>
      </c>
      <c r="E8" s="503">
        <v>1469555</v>
      </c>
      <c r="F8" s="503">
        <v>1469555</v>
      </c>
      <c r="G8" s="503">
        <v>1469555</v>
      </c>
      <c r="H8" s="503"/>
      <c r="I8" s="504"/>
      <c r="J8" s="504"/>
      <c r="K8" s="342">
        <f t="shared" si="1"/>
        <v>1309555</v>
      </c>
      <c r="L8" s="342">
        <f t="shared" si="1"/>
        <v>1309555</v>
      </c>
      <c r="M8" s="342">
        <f>G8-S8</f>
        <v>1309555</v>
      </c>
      <c r="N8" s="342">
        <f>H8-T8</f>
        <v>0</v>
      </c>
      <c r="O8" s="342">
        <f>I8-U8</f>
        <v>0</v>
      </c>
      <c r="P8" s="342">
        <f>J8-V8</f>
        <v>0</v>
      </c>
      <c r="Q8" s="504">
        <v>160000</v>
      </c>
      <c r="R8" s="504">
        <v>160000</v>
      </c>
      <c r="S8" s="504">
        <v>160000</v>
      </c>
      <c r="T8" s="504"/>
      <c r="U8" s="504"/>
      <c r="V8" s="504"/>
    </row>
    <row r="9" spans="1:22" s="5" customFormat="1" ht="22.5" customHeight="1">
      <c r="A9" s="126"/>
      <c r="B9" s="135" t="s">
        <v>36</v>
      </c>
      <c r="C9" s="135"/>
      <c r="D9" s="423" t="s">
        <v>88</v>
      </c>
      <c r="E9" s="503">
        <v>12424120</v>
      </c>
      <c r="F9" s="503">
        <v>12462775</v>
      </c>
      <c r="G9" s="503">
        <f>12743620-635000</f>
        <v>12108620</v>
      </c>
      <c r="H9" s="503"/>
      <c r="I9" s="504"/>
      <c r="J9" s="504"/>
      <c r="K9" s="342">
        <f>+'7.sz.m.Dologi kiadás (2)'!J23</f>
        <v>6504120</v>
      </c>
      <c r="L9" s="342">
        <f>+'7.sz.m.Dologi kiadás (2)'!K23</f>
        <v>6542775</v>
      </c>
      <c r="M9" s="342">
        <f>+'7.sz.m.Dologi kiadás (2)'!L23</f>
        <v>6188620</v>
      </c>
      <c r="N9" s="342">
        <f>+'7.sz.m.Dologi kiadás (2)'!M23</f>
        <v>0</v>
      </c>
      <c r="O9" s="342">
        <f>+'7.sz.m.Dologi kiadás (2)'!N23</f>
        <v>0</v>
      </c>
      <c r="P9" s="342">
        <f>+'7.sz.m.Dologi kiadás (2)'!O23</f>
        <v>0</v>
      </c>
      <c r="Q9" s="504">
        <f>+'7.sz.m.Dologi kiadás (2)'!P23</f>
        <v>5920000</v>
      </c>
      <c r="R9" s="504">
        <f>+'7.sz.m.Dologi kiadás (2)'!Q23</f>
        <v>5920000</v>
      </c>
      <c r="S9" s="504">
        <f>+'7.sz.m.Dologi kiadás (2)'!R23</f>
        <v>5920000</v>
      </c>
      <c r="T9" s="504"/>
      <c r="U9" s="504"/>
      <c r="V9" s="504"/>
    </row>
    <row r="10" spans="1:22" s="5" customFormat="1" ht="22.5" customHeight="1">
      <c r="A10" s="126"/>
      <c r="B10" s="135" t="s">
        <v>49</v>
      </c>
      <c r="C10" s="135"/>
      <c r="D10" s="423" t="s">
        <v>89</v>
      </c>
      <c r="E10" s="428">
        <v>901000</v>
      </c>
      <c r="F10" s="428">
        <v>901000</v>
      </c>
      <c r="G10" s="428">
        <f>901000+413460</f>
        <v>1314460</v>
      </c>
      <c r="H10" s="428"/>
      <c r="I10" s="339"/>
      <c r="J10" s="339"/>
      <c r="K10" s="339">
        <f>+'8.sz.m.szociális kiadások'!C17</f>
        <v>901000</v>
      </c>
      <c r="L10" s="339">
        <f>+'8.sz.m.szociális kiadások'!D17</f>
        <v>901000</v>
      </c>
      <c r="M10" s="339">
        <f>+'8.sz.m.szociális kiadások'!E17</f>
        <v>1314460</v>
      </c>
      <c r="N10" s="339">
        <f>+'8.sz.m.szociális kiadások'!F17</f>
        <v>0</v>
      </c>
      <c r="O10" s="339">
        <f>+'8.sz.m.szociális kiadások'!G17</f>
        <v>0</v>
      </c>
      <c r="P10" s="339">
        <f>+'8.sz.m.szociális kiadások'!H17</f>
        <v>901000</v>
      </c>
      <c r="Q10" s="339"/>
      <c r="R10" s="339"/>
      <c r="S10" s="339"/>
      <c r="T10" s="339"/>
      <c r="U10" s="339">
        <f>'8.sz.m.szociális kiadások'!G17</f>
        <v>0</v>
      </c>
      <c r="V10" s="339">
        <f>'8.sz.m.szociális kiadások'!H17</f>
        <v>901000</v>
      </c>
    </row>
    <row r="11" spans="1:22" s="5" customFormat="1" ht="22.5" customHeight="1">
      <c r="A11" s="126"/>
      <c r="B11" s="135" t="s">
        <v>50</v>
      </c>
      <c r="C11" s="135"/>
      <c r="D11" s="424" t="s">
        <v>91</v>
      </c>
      <c r="E11" s="503">
        <f>SUM(E12:E14)</f>
        <v>1116172</v>
      </c>
      <c r="F11" s="503">
        <f>SUM(F12:F14)</f>
        <v>1116172</v>
      </c>
      <c r="G11" s="503">
        <f>SUM(G12:G14)</f>
        <v>1166172</v>
      </c>
      <c r="H11" s="503">
        <f>SUM(H12:H14)</f>
        <v>0</v>
      </c>
      <c r="I11" s="504">
        <f>SUM(I12:I16)</f>
        <v>0</v>
      </c>
      <c r="J11" s="504">
        <f>SUM(J12:J16)</f>
        <v>0</v>
      </c>
      <c r="K11" s="504">
        <f>E11-Q11</f>
        <v>315860</v>
      </c>
      <c r="L11" s="504">
        <f>F11-R11</f>
        <v>315860</v>
      </c>
      <c r="M11" s="504">
        <f>G11-S11</f>
        <v>315860</v>
      </c>
      <c r="N11" s="504">
        <f>H11-T11</f>
        <v>0</v>
      </c>
      <c r="O11" s="504">
        <f>I11-U11</f>
        <v>0</v>
      </c>
      <c r="P11" s="504">
        <f>J11-V11</f>
        <v>0</v>
      </c>
      <c r="Q11" s="504">
        <f aca="true" t="shared" si="2" ref="Q11:V11">SUM(Q12:Q16)</f>
        <v>800312</v>
      </c>
      <c r="R11" s="504">
        <f>SUM(R12:R16)</f>
        <v>800312</v>
      </c>
      <c r="S11" s="504">
        <f>SUM(S12:S16)</f>
        <v>850312</v>
      </c>
      <c r="T11" s="504">
        <f t="shared" si="2"/>
        <v>0</v>
      </c>
      <c r="U11" s="504">
        <f t="shared" si="2"/>
        <v>0</v>
      </c>
      <c r="V11" s="504">
        <f t="shared" si="2"/>
        <v>0</v>
      </c>
    </row>
    <row r="12" spans="1:22" s="5" customFormat="1" ht="22.5" customHeight="1">
      <c r="A12" s="126"/>
      <c r="B12" s="158"/>
      <c r="C12" s="135" t="s">
        <v>90</v>
      </c>
      <c r="D12" s="425" t="s">
        <v>295</v>
      </c>
      <c r="E12" s="428"/>
      <c r="F12" s="428"/>
      <c r="G12" s="428"/>
      <c r="H12" s="428"/>
      <c r="I12" s="339"/>
      <c r="J12" s="339"/>
      <c r="K12" s="339">
        <v>0</v>
      </c>
      <c r="L12" s="339">
        <v>0</v>
      </c>
      <c r="M12" s="339">
        <v>0</v>
      </c>
      <c r="N12" s="339">
        <v>2</v>
      </c>
      <c r="O12" s="339">
        <v>3</v>
      </c>
      <c r="P12" s="339">
        <v>4</v>
      </c>
      <c r="Q12" s="339">
        <v>0</v>
      </c>
      <c r="R12" s="339">
        <v>0</v>
      </c>
      <c r="S12" s="339">
        <v>0</v>
      </c>
      <c r="T12" s="339"/>
      <c r="U12" s="339"/>
      <c r="V12" s="339"/>
    </row>
    <row r="13" spans="1:22" s="5" customFormat="1" ht="31.5" customHeight="1">
      <c r="A13" s="126"/>
      <c r="B13" s="135"/>
      <c r="C13" s="135" t="s">
        <v>92</v>
      </c>
      <c r="D13" s="423" t="s">
        <v>296</v>
      </c>
      <c r="E13" s="428">
        <v>252000</v>
      </c>
      <c r="F13" s="428">
        <v>252000</v>
      </c>
      <c r="G13" s="428">
        <f>272000+50000-20000</f>
        <v>302000</v>
      </c>
      <c r="H13" s="428"/>
      <c r="I13" s="339"/>
      <c r="J13" s="339"/>
      <c r="K13" s="339">
        <f>'9.sz.m.átadott pe (2)'!B27</f>
        <v>0</v>
      </c>
      <c r="L13" s="339">
        <f>'9.sz.m.átadott pe (2)'!C27</f>
        <v>0</v>
      </c>
      <c r="M13" s="339">
        <f>'9.sz.m.átadott pe (2)'!D27</f>
        <v>0</v>
      </c>
      <c r="N13" s="339">
        <f>'9.sz.m.átadott pe (2)'!E27</f>
        <v>0</v>
      </c>
      <c r="O13" s="339">
        <f>'9.sz.m.átadott pe (2)'!F27</f>
        <v>0</v>
      </c>
      <c r="P13" s="339">
        <f>'9.sz.m.átadott pe (2)'!G27</f>
        <v>252000</v>
      </c>
      <c r="Q13" s="339">
        <f>'9.sz.m.átadott pe (2)'!G27</f>
        <v>252000</v>
      </c>
      <c r="R13" s="339">
        <f>'9.sz.m.átadott pe (2)'!H27</f>
        <v>252000</v>
      </c>
      <c r="S13" s="339">
        <f>'9.sz.m.átadott pe (2)'!I27</f>
        <v>302000</v>
      </c>
      <c r="T13" s="339">
        <f>'9.sz.m.átadott pe (2)'!J27</f>
        <v>0</v>
      </c>
      <c r="U13" s="339">
        <f>'9.sz.m.átadott pe (2)'!K27</f>
        <v>0</v>
      </c>
      <c r="V13" s="339">
        <f>'9.sz.m.átadott pe (2)'!L27</f>
        <v>0</v>
      </c>
    </row>
    <row r="14" spans="1:22" s="5" customFormat="1" ht="36.75" customHeight="1" thickBot="1">
      <c r="A14" s="154"/>
      <c r="B14" s="155"/>
      <c r="C14" s="135" t="s">
        <v>93</v>
      </c>
      <c r="D14" s="423" t="s">
        <v>297</v>
      </c>
      <c r="E14" s="428">
        <v>864172</v>
      </c>
      <c r="F14" s="428">
        <v>864172</v>
      </c>
      <c r="G14" s="428">
        <v>864172</v>
      </c>
      <c r="H14" s="428"/>
      <c r="I14" s="339"/>
      <c r="J14" s="761"/>
      <c r="K14" s="339">
        <f>'9.sz.m.átadott pe (2)'!B52</f>
        <v>315860</v>
      </c>
      <c r="L14" s="339">
        <f>'9.sz.m.átadott pe (2)'!C52</f>
        <v>315860</v>
      </c>
      <c r="M14" s="339">
        <f>'9.sz.m.átadott pe (2)'!D52</f>
        <v>315860</v>
      </c>
      <c r="N14" s="339">
        <f>'9.sz.m.átadott pe (2)'!E52</f>
        <v>70000</v>
      </c>
      <c r="O14" s="339">
        <f>'9.sz.m.átadott pe (2)'!F52</f>
        <v>0</v>
      </c>
      <c r="P14" s="339">
        <f>'9.sz.m.átadott pe (2)'!G52</f>
        <v>548312</v>
      </c>
      <c r="Q14" s="339">
        <f>'9.sz.m.átadott pe (2)'!G52</f>
        <v>548312</v>
      </c>
      <c r="R14" s="339">
        <f>'9.sz.m.átadott pe (2)'!H52</f>
        <v>548312</v>
      </c>
      <c r="S14" s="339">
        <f>'9.sz.m.átadott pe (2)'!I52</f>
        <v>548312</v>
      </c>
      <c r="T14" s="339"/>
      <c r="U14" s="339">
        <f>'9.sz.m.átadott pe (2)'!K52</f>
        <v>0</v>
      </c>
      <c r="V14" s="339">
        <f>'9.sz.m.átadott pe (2)'!L52</f>
        <v>0</v>
      </c>
    </row>
    <row r="15" spans="1:22" s="5" customFormat="1" ht="22.5" customHeight="1" hidden="1">
      <c r="A15" s="126"/>
      <c r="B15" s="135"/>
      <c r="C15" s="135" t="s">
        <v>96</v>
      </c>
      <c r="D15" s="423" t="s">
        <v>98</v>
      </c>
      <c r="E15" s="503"/>
      <c r="F15" s="503"/>
      <c r="G15" s="503"/>
      <c r="H15" s="503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</row>
    <row r="16" spans="1:22" s="5" customFormat="1" ht="22.5" customHeight="1" hidden="1" thickBot="1">
      <c r="A16" s="162"/>
      <c r="B16" s="149"/>
      <c r="C16" s="149" t="s">
        <v>97</v>
      </c>
      <c r="D16" s="426" t="s">
        <v>99</v>
      </c>
      <c r="E16" s="438"/>
      <c r="F16" s="438"/>
      <c r="G16" s="438"/>
      <c r="H16" s="438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</row>
    <row r="17" spans="1:22" s="5" customFormat="1" ht="22.5" customHeight="1" thickBot="1">
      <c r="A17" s="144" t="s">
        <v>26</v>
      </c>
      <c r="B17" s="1295" t="s">
        <v>100</v>
      </c>
      <c r="C17" s="1295"/>
      <c r="D17" s="1295"/>
      <c r="E17" s="434">
        <f>SUM(E18:E20)</f>
        <v>4078425</v>
      </c>
      <c r="F17" s="434">
        <f>SUM(F18:F20)</f>
        <v>4078425</v>
      </c>
      <c r="G17" s="434">
        <f>SUM(G18:G20)</f>
        <v>6608825</v>
      </c>
      <c r="H17" s="434">
        <f>SUM(H18:H20)</f>
        <v>0</v>
      </c>
      <c r="I17" s="97">
        <f aca="true" t="shared" si="3" ref="I17:P17">SUM(I18:I20)</f>
        <v>0</v>
      </c>
      <c r="J17" s="97">
        <f t="shared" si="3"/>
        <v>0</v>
      </c>
      <c r="K17" s="97">
        <f>SUM(K18:K20)</f>
        <v>3498425</v>
      </c>
      <c r="L17" s="97">
        <f>SUM(L18:L20)</f>
        <v>3498425</v>
      </c>
      <c r="M17" s="97">
        <f>SUM(M18:M20)</f>
        <v>6028825</v>
      </c>
      <c r="N17" s="97">
        <f>SUM(N18:N20)</f>
        <v>0</v>
      </c>
      <c r="O17" s="97">
        <f>SUM(O18:O20)</f>
        <v>1.7071267387188498</v>
      </c>
      <c r="P17" s="97">
        <f>SUM(P18:P20)</f>
        <v>1368221</v>
      </c>
      <c r="Q17" s="97">
        <f aca="true" t="shared" si="4" ref="Q17:V17">SUM(Q18:Q20)</f>
        <v>580000</v>
      </c>
      <c r="R17" s="97">
        <f>SUM(R18:R20)</f>
        <v>580000</v>
      </c>
      <c r="S17" s="97">
        <f>SUM(S18:S20)</f>
        <v>580000</v>
      </c>
      <c r="T17" s="97">
        <f t="shared" si="4"/>
        <v>0</v>
      </c>
      <c r="U17" s="97">
        <f t="shared" si="4"/>
        <v>0</v>
      </c>
      <c r="V17" s="97">
        <f t="shared" si="4"/>
        <v>0</v>
      </c>
    </row>
    <row r="18" spans="1:22" s="5" customFormat="1" ht="22.5" customHeight="1">
      <c r="A18" s="143"/>
      <c r="B18" s="148" t="s">
        <v>37</v>
      </c>
      <c r="C18" s="1296" t="s">
        <v>101</v>
      </c>
      <c r="D18" s="1296"/>
      <c r="E18" s="433">
        <v>3578425</v>
      </c>
      <c r="F18" s="433">
        <v>3578425</v>
      </c>
      <c r="G18" s="433">
        <f>5108825+2500000-1500000</f>
        <v>6108825</v>
      </c>
      <c r="H18" s="433"/>
      <c r="I18" s="342"/>
      <c r="J18" s="342"/>
      <c r="K18" s="342">
        <f>'6.sz.m.fejlesztés (2)'!D12-Q18</f>
        <v>3498425</v>
      </c>
      <c r="L18" s="342">
        <f>'6.sz.m.fejlesztés (2)'!E12-R18</f>
        <v>3498425</v>
      </c>
      <c r="M18" s="342">
        <f>'6.sz.m.fejlesztés (2)'!F12-S18</f>
        <v>6028825</v>
      </c>
      <c r="N18" s="342">
        <f>'6.sz.m.fejlesztés (2)'!G12-T18</f>
        <v>0</v>
      </c>
      <c r="O18" s="342">
        <f>'6.sz.m.fejlesztés (2)'!H12-U18</f>
        <v>1.7071267387188498</v>
      </c>
      <c r="P18" s="342">
        <f>'6.sz.m.fejlesztés (2)'!I12-V18</f>
        <v>1368221</v>
      </c>
      <c r="Q18" s="342">
        <f>+'6.sz.m.fejlesztés (2)'!D8</f>
        <v>80000</v>
      </c>
      <c r="R18" s="342">
        <f>+'6.sz.m.fejlesztés (2)'!E8</f>
        <v>80000</v>
      </c>
      <c r="S18" s="342">
        <f>+'6.sz.m.fejlesztés (2)'!F8</f>
        <v>80000</v>
      </c>
      <c r="T18" s="342"/>
      <c r="U18" s="342"/>
      <c r="V18" s="342"/>
    </row>
    <row r="19" spans="1:22" s="5" customFormat="1" ht="22.5" customHeight="1">
      <c r="A19" s="126"/>
      <c r="B19" s="135" t="s">
        <v>38</v>
      </c>
      <c r="C19" s="1311" t="s">
        <v>102</v>
      </c>
      <c r="D19" s="1311"/>
      <c r="E19" s="428">
        <v>0</v>
      </c>
      <c r="F19" s="428">
        <v>0</v>
      </c>
      <c r="G19" s="428">
        <v>0</v>
      </c>
      <c r="H19" s="428"/>
      <c r="I19" s="339"/>
      <c r="J19" s="339"/>
      <c r="K19" s="339">
        <f>'6.sz.m.fejlesztés (2)'!D29</f>
        <v>0</v>
      </c>
      <c r="L19" s="339">
        <f>'6.sz.m.fejlesztés (2)'!E29</f>
        <v>0</v>
      </c>
      <c r="M19" s="339">
        <f>'6.sz.m.fejlesztés (2)'!F29</f>
        <v>0</v>
      </c>
      <c r="N19" s="339">
        <f>'6.sz.m.fejlesztés (2)'!G29</f>
        <v>0</v>
      </c>
      <c r="O19" s="339">
        <f>'6.sz.m.fejlesztés (2)'!H29</f>
        <v>0</v>
      </c>
      <c r="P19" s="339">
        <f>'6.sz.m.fejlesztés (2)'!I29</f>
        <v>0</v>
      </c>
      <c r="Q19" s="339">
        <v>0</v>
      </c>
      <c r="R19" s="339">
        <v>0</v>
      </c>
      <c r="S19" s="339">
        <v>0</v>
      </c>
      <c r="T19" s="339"/>
      <c r="U19" s="339"/>
      <c r="V19" s="339"/>
    </row>
    <row r="20" spans="1:22" s="5" customFormat="1" ht="22.5" customHeight="1">
      <c r="A20" s="156"/>
      <c r="B20" s="135" t="s">
        <v>39</v>
      </c>
      <c r="C20" s="1294" t="s">
        <v>103</v>
      </c>
      <c r="D20" s="1294"/>
      <c r="E20" s="503">
        <f aca="true" t="shared" si="5" ref="E20:M20">SUM(E21:E24)</f>
        <v>500000</v>
      </c>
      <c r="F20" s="503">
        <f>SUM(F21:F24)</f>
        <v>500000</v>
      </c>
      <c r="G20" s="503">
        <f>SUM(G21:G24)</f>
        <v>500000</v>
      </c>
      <c r="H20" s="503">
        <f>SUM(H21:H24)</f>
        <v>0</v>
      </c>
      <c r="I20" s="504">
        <f t="shared" si="5"/>
        <v>0</v>
      </c>
      <c r="J20" s="504">
        <f t="shared" si="5"/>
        <v>0</v>
      </c>
      <c r="K20" s="504">
        <f t="shared" si="5"/>
        <v>0</v>
      </c>
      <c r="L20" s="504">
        <f>SUM(L21:L24)</f>
        <v>0</v>
      </c>
      <c r="M20" s="504">
        <f>SUM(M21:M24)</f>
        <v>0</v>
      </c>
      <c r="N20" s="504">
        <f>SUM(N21:N24)</f>
        <v>0</v>
      </c>
      <c r="O20" s="504">
        <f>SUM(O21:O24)</f>
        <v>0</v>
      </c>
      <c r="P20" s="504">
        <f>SUM(P21:P24)</f>
        <v>0</v>
      </c>
      <c r="Q20" s="504">
        <f aca="true" t="shared" si="6" ref="Q20:V20">SUM(Q21:Q24)</f>
        <v>500000</v>
      </c>
      <c r="R20" s="504">
        <f>SUM(R21:R24)</f>
        <v>500000</v>
      </c>
      <c r="S20" s="504">
        <f>SUM(S21:S24)</f>
        <v>500000</v>
      </c>
      <c r="T20" s="504">
        <f t="shared" si="6"/>
        <v>0</v>
      </c>
      <c r="U20" s="504">
        <f t="shared" si="6"/>
        <v>0</v>
      </c>
      <c r="V20" s="504">
        <f t="shared" si="6"/>
        <v>0</v>
      </c>
    </row>
    <row r="21" spans="1:22" s="5" customFormat="1" ht="22.5" customHeight="1">
      <c r="A21" s="132"/>
      <c r="B21" s="136"/>
      <c r="C21" s="136" t="s">
        <v>104</v>
      </c>
      <c r="D21" s="290" t="s">
        <v>94</v>
      </c>
      <c r="E21" s="428">
        <v>500000</v>
      </c>
      <c r="F21" s="428">
        <v>500000</v>
      </c>
      <c r="G21" s="428">
        <v>500000</v>
      </c>
      <c r="H21" s="428"/>
      <c r="I21" s="339"/>
      <c r="J21" s="339"/>
      <c r="K21" s="339">
        <v>0</v>
      </c>
      <c r="L21" s="339">
        <v>0</v>
      </c>
      <c r="M21" s="339">
        <v>0</v>
      </c>
      <c r="N21" s="339">
        <v>0</v>
      </c>
      <c r="O21" s="339">
        <v>0</v>
      </c>
      <c r="P21" s="339">
        <v>0</v>
      </c>
      <c r="Q21" s="339">
        <f>'9.sz.m.átadott pe (2)'!Q27</f>
        <v>500000</v>
      </c>
      <c r="R21" s="339">
        <f>'9.sz.m.átadott pe (2)'!R27</f>
        <v>500000</v>
      </c>
      <c r="S21" s="339">
        <f>'9.sz.m.átadott pe (2)'!S27</f>
        <v>500000</v>
      </c>
      <c r="T21" s="339">
        <f>'9.sz.m.átadott pe (2)'!T27</f>
        <v>0</v>
      </c>
      <c r="U21" s="339">
        <f>'9.sz.m.átadott pe (2)'!U27</f>
        <v>0</v>
      </c>
      <c r="V21" s="339">
        <f>'9.sz.m.átadott pe (2)'!V27</f>
        <v>0</v>
      </c>
    </row>
    <row r="22" spans="1:22" s="5" customFormat="1" ht="22.5" customHeight="1">
      <c r="A22" s="132"/>
      <c r="B22" s="136"/>
      <c r="C22" s="136" t="s">
        <v>105</v>
      </c>
      <c r="D22" s="290" t="s">
        <v>95</v>
      </c>
      <c r="E22" s="428">
        <v>0</v>
      </c>
      <c r="F22" s="428">
        <v>0</v>
      </c>
      <c r="G22" s="428">
        <v>0</v>
      </c>
      <c r="H22" s="428">
        <v>0</v>
      </c>
      <c r="I22" s="339">
        <v>0</v>
      </c>
      <c r="J22" s="339">
        <v>0</v>
      </c>
      <c r="K22" s="339">
        <v>0</v>
      </c>
      <c r="L22" s="339">
        <v>0</v>
      </c>
      <c r="M22" s="339">
        <v>0</v>
      </c>
      <c r="N22" s="339">
        <v>0</v>
      </c>
      <c r="O22" s="339">
        <v>0</v>
      </c>
      <c r="P22" s="339">
        <v>0</v>
      </c>
      <c r="Q22" s="339">
        <v>0</v>
      </c>
      <c r="R22" s="339">
        <v>0</v>
      </c>
      <c r="S22" s="339">
        <v>0</v>
      </c>
      <c r="T22" s="339">
        <v>0</v>
      </c>
      <c r="U22" s="339">
        <v>0</v>
      </c>
      <c r="V22" s="339">
        <v>0</v>
      </c>
    </row>
    <row r="23" spans="1:22" s="5" customFormat="1" ht="22.5" customHeight="1">
      <c r="A23" s="156"/>
      <c r="B23" s="290"/>
      <c r="C23" s="136" t="s">
        <v>106</v>
      </c>
      <c r="D23" s="290" t="s">
        <v>98</v>
      </c>
      <c r="E23" s="503">
        <v>0</v>
      </c>
      <c r="F23" s="503">
        <v>0</v>
      </c>
      <c r="G23" s="503">
        <v>0</v>
      </c>
      <c r="H23" s="503">
        <v>0</v>
      </c>
      <c r="I23" s="504">
        <v>0</v>
      </c>
      <c r="J23" s="504">
        <v>0</v>
      </c>
      <c r="K23" s="504">
        <v>0</v>
      </c>
      <c r="L23" s="504">
        <v>0</v>
      </c>
      <c r="M23" s="504">
        <v>0</v>
      </c>
      <c r="N23" s="504">
        <v>0</v>
      </c>
      <c r="O23" s="504">
        <v>0</v>
      </c>
      <c r="P23" s="504">
        <v>0</v>
      </c>
      <c r="Q23" s="504">
        <v>0</v>
      </c>
      <c r="R23" s="504">
        <v>0</v>
      </c>
      <c r="S23" s="504">
        <v>0</v>
      </c>
      <c r="T23" s="504">
        <v>0</v>
      </c>
      <c r="U23" s="504">
        <v>0</v>
      </c>
      <c r="V23" s="504">
        <v>0</v>
      </c>
    </row>
    <row r="24" spans="1:22" s="5" customFormat="1" ht="22.5" customHeight="1" thickBot="1">
      <c r="A24" s="320"/>
      <c r="B24" s="321"/>
      <c r="C24" s="322" t="s">
        <v>179</v>
      </c>
      <c r="D24" s="321" t="s">
        <v>180</v>
      </c>
      <c r="E24" s="506">
        <v>0</v>
      </c>
      <c r="F24" s="506">
        <v>0</v>
      </c>
      <c r="G24" s="506">
        <v>0</v>
      </c>
      <c r="H24" s="506">
        <v>0</v>
      </c>
      <c r="I24" s="505">
        <v>0</v>
      </c>
      <c r="J24" s="505">
        <v>0</v>
      </c>
      <c r="K24" s="505">
        <v>0</v>
      </c>
      <c r="L24" s="505">
        <v>0</v>
      </c>
      <c r="M24" s="505">
        <v>0</v>
      </c>
      <c r="N24" s="505">
        <v>0</v>
      </c>
      <c r="O24" s="505">
        <v>0</v>
      </c>
      <c r="P24" s="505">
        <v>0</v>
      </c>
      <c r="Q24" s="505">
        <v>0</v>
      </c>
      <c r="R24" s="505">
        <v>0</v>
      </c>
      <c r="S24" s="505">
        <v>0</v>
      </c>
      <c r="T24" s="505">
        <v>0</v>
      </c>
      <c r="U24" s="505">
        <v>0</v>
      </c>
      <c r="V24" s="505">
        <v>0</v>
      </c>
    </row>
    <row r="25" spans="1:22" s="5" customFormat="1" ht="22.5" customHeight="1" thickBot="1">
      <c r="A25" s="144" t="s">
        <v>9</v>
      </c>
      <c r="B25" s="1295" t="s">
        <v>107</v>
      </c>
      <c r="C25" s="1295"/>
      <c r="D25" s="1295"/>
      <c r="E25" s="434">
        <f aca="true" t="shared" si="7" ref="E25:P25">SUM(E26:E28)</f>
        <v>3797748</v>
      </c>
      <c r="F25" s="434">
        <f t="shared" si="7"/>
        <v>3816918</v>
      </c>
      <c r="G25" s="434">
        <f t="shared" si="7"/>
        <v>3891618</v>
      </c>
      <c r="H25" s="434">
        <f t="shared" si="7"/>
        <v>0</v>
      </c>
      <c r="I25" s="97">
        <f t="shared" si="7"/>
        <v>0</v>
      </c>
      <c r="J25" s="97">
        <f t="shared" si="7"/>
        <v>0</v>
      </c>
      <c r="K25" s="97">
        <f t="shared" si="7"/>
        <v>3797748</v>
      </c>
      <c r="L25" s="97">
        <f t="shared" si="7"/>
        <v>3816918</v>
      </c>
      <c r="M25" s="97">
        <f>SUM(M26:M28)</f>
        <v>3891618</v>
      </c>
      <c r="N25" s="97">
        <f>SUM(N26:N28)</f>
        <v>0</v>
      </c>
      <c r="O25" s="97">
        <f>SUM(O26:O28)</f>
        <v>0</v>
      </c>
      <c r="P25" s="97">
        <f>SUM(P26:P28)</f>
        <v>0</v>
      </c>
      <c r="Q25" s="97">
        <f aca="true" t="shared" si="8" ref="Q25:V25">SUM(Q26:Q28)</f>
        <v>0</v>
      </c>
      <c r="R25" s="97">
        <f>SUM(R26:R28)</f>
        <v>0</v>
      </c>
      <c r="S25" s="97">
        <f>SUM(S26:S28)</f>
        <v>0</v>
      </c>
      <c r="T25" s="97">
        <f t="shared" si="8"/>
        <v>0</v>
      </c>
      <c r="U25" s="97">
        <f t="shared" si="8"/>
        <v>0</v>
      </c>
      <c r="V25" s="97">
        <f t="shared" si="8"/>
        <v>0</v>
      </c>
    </row>
    <row r="26" spans="1:22" s="5" customFormat="1" ht="22.5" customHeight="1">
      <c r="A26" s="143"/>
      <c r="B26" s="148" t="s">
        <v>40</v>
      </c>
      <c r="C26" s="1296" t="s">
        <v>2</v>
      </c>
      <c r="D26" s="1296"/>
      <c r="E26" s="433">
        <v>3797748</v>
      </c>
      <c r="F26" s="433">
        <f>3759093+57825</f>
        <v>3816918</v>
      </c>
      <c r="G26" s="433">
        <f>3394753-2550000-413460+1199998+740327+1500000+20000</f>
        <v>3891618</v>
      </c>
      <c r="H26" s="433">
        <v>0</v>
      </c>
      <c r="I26" s="342"/>
      <c r="J26" s="342"/>
      <c r="K26" s="342">
        <f>E26-Q26</f>
        <v>3797748</v>
      </c>
      <c r="L26" s="342">
        <f>F26-R26</f>
        <v>3816918</v>
      </c>
      <c r="M26" s="342">
        <f>G26-S26</f>
        <v>3891618</v>
      </c>
      <c r="N26" s="342">
        <f>H26-T26</f>
        <v>0</v>
      </c>
      <c r="O26" s="342">
        <f>I26-U26</f>
        <v>0</v>
      </c>
      <c r="P26" s="342">
        <f>J26-V26</f>
        <v>0</v>
      </c>
      <c r="Q26" s="342">
        <v>0</v>
      </c>
      <c r="R26" s="342">
        <v>0</v>
      </c>
      <c r="S26" s="342">
        <v>0</v>
      </c>
      <c r="T26" s="342">
        <v>0</v>
      </c>
      <c r="U26" s="342">
        <v>0</v>
      </c>
      <c r="V26" s="342">
        <v>0</v>
      </c>
    </row>
    <row r="27" spans="1:22" s="9" customFormat="1" ht="22.5" customHeight="1">
      <c r="A27" s="157"/>
      <c r="B27" s="135" t="s">
        <v>41</v>
      </c>
      <c r="C27" s="1312" t="s">
        <v>298</v>
      </c>
      <c r="D27" s="1312"/>
      <c r="E27" s="428">
        <v>0</v>
      </c>
      <c r="F27" s="428">
        <v>0</v>
      </c>
      <c r="G27" s="428">
        <v>0</v>
      </c>
      <c r="H27" s="428">
        <v>0</v>
      </c>
      <c r="I27" s="339">
        <v>0</v>
      </c>
      <c r="J27" s="339">
        <v>0</v>
      </c>
      <c r="K27" s="339">
        <v>0</v>
      </c>
      <c r="L27" s="339">
        <v>0</v>
      </c>
      <c r="M27" s="339">
        <v>0</v>
      </c>
      <c r="N27" s="339">
        <v>0</v>
      </c>
      <c r="O27" s="339">
        <v>0</v>
      </c>
      <c r="P27" s="339">
        <v>0</v>
      </c>
      <c r="Q27" s="339">
        <v>0</v>
      </c>
      <c r="R27" s="339">
        <v>0</v>
      </c>
      <c r="S27" s="339">
        <v>0</v>
      </c>
      <c r="T27" s="339">
        <v>0</v>
      </c>
      <c r="U27" s="339">
        <v>0</v>
      </c>
      <c r="V27" s="339">
        <v>0</v>
      </c>
    </row>
    <row r="28" spans="1:22" s="9" customFormat="1" ht="22.5" customHeight="1" thickBot="1">
      <c r="A28" s="163"/>
      <c r="B28" s="149" t="s">
        <v>75</v>
      </c>
      <c r="C28" s="164" t="s">
        <v>108</v>
      </c>
      <c r="D28" s="164"/>
      <c r="E28" s="449">
        <v>0</v>
      </c>
      <c r="F28" s="449">
        <v>0</v>
      </c>
      <c r="G28" s="449">
        <v>0</v>
      </c>
      <c r="H28" s="449">
        <v>0</v>
      </c>
      <c r="I28" s="450">
        <v>0</v>
      </c>
      <c r="J28" s="450">
        <v>0</v>
      </c>
      <c r="K28" s="450">
        <v>0</v>
      </c>
      <c r="L28" s="450">
        <v>0</v>
      </c>
      <c r="M28" s="450">
        <v>0</v>
      </c>
      <c r="N28" s="450">
        <v>0</v>
      </c>
      <c r="O28" s="450">
        <v>0</v>
      </c>
      <c r="P28" s="450">
        <v>0</v>
      </c>
      <c r="Q28" s="450">
        <v>0</v>
      </c>
      <c r="R28" s="450">
        <v>0</v>
      </c>
      <c r="S28" s="450">
        <v>0</v>
      </c>
      <c r="T28" s="450">
        <v>0</v>
      </c>
      <c r="U28" s="450">
        <v>0</v>
      </c>
      <c r="V28" s="450">
        <v>0</v>
      </c>
    </row>
    <row r="29" spans="1:22" s="98" customFormat="1" ht="22.5" customHeight="1" hidden="1" thickBot="1">
      <c r="A29" s="123" t="s">
        <v>10</v>
      </c>
      <c r="B29" s="150" t="s">
        <v>109</v>
      </c>
      <c r="C29" s="150"/>
      <c r="D29" s="150"/>
      <c r="E29" s="435">
        <v>0</v>
      </c>
      <c r="F29" s="435">
        <v>0</v>
      </c>
      <c r="G29" s="435">
        <v>0</v>
      </c>
      <c r="H29" s="435">
        <v>0</v>
      </c>
      <c r="I29" s="436">
        <v>0</v>
      </c>
      <c r="J29" s="436">
        <v>0</v>
      </c>
      <c r="K29" s="436">
        <v>0</v>
      </c>
      <c r="L29" s="436">
        <v>0</v>
      </c>
      <c r="M29" s="436"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36">
        <v>0</v>
      </c>
      <c r="T29" s="436">
        <v>0</v>
      </c>
      <c r="U29" s="436">
        <v>0</v>
      </c>
      <c r="V29" s="436">
        <v>0</v>
      </c>
    </row>
    <row r="30" spans="1:22" s="98" customFormat="1" ht="22.5" customHeight="1" hidden="1" thickBot="1">
      <c r="A30" s="144"/>
      <c r="B30" s="1295"/>
      <c r="C30" s="1295"/>
      <c r="D30" s="1295"/>
      <c r="E30" s="1066"/>
      <c r="F30" s="1066"/>
      <c r="G30" s="1066"/>
      <c r="H30" s="1066"/>
      <c r="Q30" s="340">
        <v>0</v>
      </c>
      <c r="R30" s="340">
        <v>0</v>
      </c>
      <c r="S30" s="340">
        <v>0</v>
      </c>
      <c r="T30" s="340">
        <v>0</v>
      </c>
      <c r="U30" s="340">
        <v>0</v>
      </c>
      <c r="V30" s="340">
        <v>0</v>
      </c>
    </row>
    <row r="31" spans="1:22" s="98" customFormat="1" ht="22.5" customHeight="1" thickBot="1">
      <c r="A31" s="144" t="s">
        <v>10</v>
      </c>
      <c r="B31" s="1276" t="s">
        <v>110</v>
      </c>
      <c r="C31" s="1276"/>
      <c r="D31" s="1276"/>
      <c r="E31" s="432">
        <f>E6+E17+E25+E29</f>
        <v>31582250</v>
      </c>
      <c r="F31" s="432">
        <f>F6+F17+F25+F29</f>
        <v>31640075</v>
      </c>
      <c r="G31" s="432">
        <f>G6+G17+G25+G29</f>
        <v>34354480</v>
      </c>
      <c r="H31" s="432">
        <f>H6+H17+H25+H29</f>
        <v>0</v>
      </c>
      <c r="I31" s="340">
        <f aca="true" t="shared" si="9" ref="I31:P31">I6+I17+I25+I29+I35</f>
        <v>0</v>
      </c>
      <c r="J31" s="340">
        <f t="shared" si="9"/>
        <v>0</v>
      </c>
      <c r="K31" s="340">
        <f>K6+K17+K25+K29+K35</f>
        <v>23321938</v>
      </c>
      <c r="L31" s="340">
        <f>L6+L17+L25+L29+L35</f>
        <v>23379763</v>
      </c>
      <c r="M31" s="340">
        <f>M6+M17+M25+M29+M35</f>
        <v>26044168</v>
      </c>
      <c r="N31" s="340">
        <f>N6+N17+N25+N29+N35</f>
        <v>2</v>
      </c>
      <c r="O31" s="340">
        <f>O6+O17+O25+O29+O35</f>
        <v>4.70712673871885</v>
      </c>
      <c r="P31" s="340">
        <f>P6+P17+P25+P29+P35</f>
        <v>2269225</v>
      </c>
      <c r="Q31" s="340">
        <f aca="true" t="shared" si="10" ref="Q31:V31">Q6+Q17+Q25+Q29+Q30</f>
        <v>8260312</v>
      </c>
      <c r="R31" s="340">
        <f>R6+R17+R25+R29+R30</f>
        <v>8260312</v>
      </c>
      <c r="S31" s="340">
        <f>S6+S17+S25+S29+S30</f>
        <v>8310312</v>
      </c>
      <c r="T31" s="340">
        <f t="shared" si="10"/>
        <v>0</v>
      </c>
      <c r="U31" s="340">
        <f t="shared" si="10"/>
        <v>0</v>
      </c>
      <c r="V31" s="340">
        <f t="shared" si="10"/>
        <v>901000</v>
      </c>
    </row>
    <row r="32" spans="1:22" s="98" customFormat="1" ht="22.5" customHeight="1" thickBot="1">
      <c r="A32" s="121">
        <v>5</v>
      </c>
      <c r="B32" s="1313" t="s">
        <v>111</v>
      </c>
      <c r="C32" s="1313"/>
      <c r="D32" s="1313"/>
      <c r="E32" s="437">
        <f aca="true" t="shared" si="11" ref="E32:R32">SUM(E33:E35)</f>
        <v>608646</v>
      </c>
      <c r="F32" s="437">
        <f t="shared" si="11"/>
        <v>608646</v>
      </c>
      <c r="G32" s="437">
        <f t="shared" si="11"/>
        <v>608646</v>
      </c>
      <c r="H32" s="437">
        <f t="shared" si="11"/>
        <v>0</v>
      </c>
      <c r="I32" s="437">
        <f t="shared" si="11"/>
        <v>0</v>
      </c>
      <c r="J32" s="437">
        <f t="shared" si="11"/>
        <v>0</v>
      </c>
      <c r="K32" s="437">
        <f t="shared" si="11"/>
        <v>608646</v>
      </c>
      <c r="L32" s="437">
        <f t="shared" si="11"/>
        <v>608646</v>
      </c>
      <c r="M32" s="437">
        <f>SUM(M33:M35)</f>
        <v>608646</v>
      </c>
      <c r="N32" s="437">
        <f>SUM(N33:N35)</f>
        <v>4</v>
      </c>
      <c r="O32" s="437">
        <f>SUM(O33:O35)</f>
        <v>6</v>
      </c>
      <c r="P32" s="437">
        <f>SUM(P33:P35)</f>
        <v>8</v>
      </c>
      <c r="Q32" s="147">
        <f t="shared" si="11"/>
        <v>0</v>
      </c>
      <c r="R32" s="147">
        <f t="shared" si="11"/>
        <v>0</v>
      </c>
      <c r="S32" s="147">
        <f>SUM(S33:S35)</f>
        <v>0</v>
      </c>
      <c r="T32" s="147"/>
      <c r="U32" s="147"/>
      <c r="V32" s="147"/>
    </row>
    <row r="33" spans="1:22" s="5" customFormat="1" ht="22.5" customHeight="1">
      <c r="A33" s="166"/>
      <c r="B33" s="148" t="s">
        <v>42</v>
      </c>
      <c r="C33" s="1338" t="s">
        <v>300</v>
      </c>
      <c r="D33" s="1338"/>
      <c r="E33" s="433">
        <v>0</v>
      </c>
      <c r="F33" s="433">
        <v>0</v>
      </c>
      <c r="G33" s="433">
        <v>0</v>
      </c>
      <c r="H33" s="433">
        <v>0</v>
      </c>
      <c r="I33" s="342"/>
      <c r="J33" s="342"/>
      <c r="K33" s="342">
        <v>0</v>
      </c>
      <c r="L33" s="342">
        <v>0</v>
      </c>
      <c r="M33" s="342">
        <v>0</v>
      </c>
      <c r="N33" s="342">
        <v>2</v>
      </c>
      <c r="O33" s="342">
        <v>3</v>
      </c>
      <c r="P33" s="342">
        <v>4</v>
      </c>
      <c r="Q33" s="342">
        <v>0</v>
      </c>
      <c r="R33" s="342">
        <v>0</v>
      </c>
      <c r="S33" s="342">
        <v>0</v>
      </c>
      <c r="T33" s="342"/>
      <c r="U33" s="342"/>
      <c r="V33" s="342"/>
    </row>
    <row r="34" spans="1:22" s="5" customFormat="1" ht="22.5" customHeight="1" thickBot="1">
      <c r="A34" s="126"/>
      <c r="B34" s="135" t="s">
        <v>43</v>
      </c>
      <c r="C34" s="1311" t="s">
        <v>401</v>
      </c>
      <c r="D34" s="1311"/>
      <c r="E34" s="503">
        <v>608646</v>
      </c>
      <c r="F34" s="503">
        <v>608646</v>
      </c>
      <c r="G34" s="503">
        <v>608646</v>
      </c>
      <c r="H34" s="503"/>
      <c r="I34" s="504"/>
      <c r="J34" s="504"/>
      <c r="K34" s="339">
        <f>E34-Q34</f>
        <v>608646</v>
      </c>
      <c r="L34" s="339">
        <f>F34-R34</f>
        <v>608646</v>
      </c>
      <c r="M34" s="339">
        <f>G34-S34</f>
        <v>608646</v>
      </c>
      <c r="N34" s="339">
        <f>H34-T34</f>
        <v>0</v>
      </c>
      <c r="O34" s="339">
        <f>I34-U34</f>
        <v>0</v>
      </c>
      <c r="P34" s="339">
        <f>J34-V34</f>
        <v>0</v>
      </c>
      <c r="Q34" s="339">
        <v>0</v>
      </c>
      <c r="R34" s="339">
        <v>0</v>
      </c>
      <c r="S34" s="339">
        <v>0</v>
      </c>
      <c r="T34" s="342"/>
      <c r="U34" s="342"/>
      <c r="V34" s="342"/>
    </row>
    <row r="35" spans="1:22" s="5" customFormat="1" ht="40.5" customHeight="1" thickBot="1">
      <c r="A35" s="126"/>
      <c r="B35" s="135" t="s">
        <v>79</v>
      </c>
      <c r="C35" s="1339" t="s">
        <v>299</v>
      </c>
      <c r="D35" s="1340"/>
      <c r="E35" s="1073">
        <v>0</v>
      </c>
      <c r="F35" s="1073">
        <v>0</v>
      </c>
      <c r="G35" s="1073">
        <v>0</v>
      </c>
      <c r="H35" s="1073">
        <v>0</v>
      </c>
      <c r="I35" s="1075"/>
      <c r="J35" s="1075"/>
      <c r="K35" s="1074">
        <v>0</v>
      </c>
      <c r="L35" s="1074">
        <v>0</v>
      </c>
      <c r="M35" s="1074">
        <v>0</v>
      </c>
      <c r="N35" s="1074">
        <v>2</v>
      </c>
      <c r="O35" s="1074">
        <v>3</v>
      </c>
      <c r="P35" s="1074">
        <v>4</v>
      </c>
      <c r="Q35" s="1074">
        <v>0</v>
      </c>
      <c r="R35" s="1074">
        <v>0</v>
      </c>
      <c r="S35" s="1074">
        <v>0</v>
      </c>
      <c r="T35" s="340"/>
      <c r="U35" s="340"/>
      <c r="V35" s="340"/>
    </row>
    <row r="36" spans="1:22" s="5" customFormat="1" ht="22.5" customHeight="1" thickBot="1">
      <c r="A36" s="144" t="s">
        <v>12</v>
      </c>
      <c r="B36" s="1276" t="s">
        <v>208</v>
      </c>
      <c r="C36" s="1276"/>
      <c r="D36" s="1276"/>
      <c r="E36" s="434">
        <f>E31+E32</f>
        <v>32190896</v>
      </c>
      <c r="F36" s="434">
        <f>F31+F32</f>
        <v>32248721</v>
      </c>
      <c r="G36" s="434">
        <f>G31+G32</f>
        <v>34963126</v>
      </c>
      <c r="H36" s="434">
        <f>H31+H32</f>
        <v>0</v>
      </c>
      <c r="I36" s="97">
        <f aca="true" t="shared" si="12" ref="I36:P36">I31+I32</f>
        <v>0</v>
      </c>
      <c r="J36" s="97">
        <f t="shared" si="12"/>
        <v>0</v>
      </c>
      <c r="K36" s="97">
        <f>K31+K32</f>
        <v>23930584</v>
      </c>
      <c r="L36" s="97">
        <f>L31+L32</f>
        <v>23988409</v>
      </c>
      <c r="M36" s="97">
        <f>M31+M32</f>
        <v>26652814</v>
      </c>
      <c r="N36" s="97">
        <f>N31+N32</f>
        <v>6</v>
      </c>
      <c r="O36" s="97">
        <f>O31+O32</f>
        <v>10.70712673871885</v>
      </c>
      <c r="P36" s="97">
        <f>P31+P32</f>
        <v>2269233</v>
      </c>
      <c r="Q36" s="97">
        <f aca="true" t="shared" si="13" ref="Q36:V36">Q31+Q32</f>
        <v>8260312</v>
      </c>
      <c r="R36" s="97">
        <f>R31+R32</f>
        <v>8260312</v>
      </c>
      <c r="S36" s="97">
        <f>S31+S32</f>
        <v>8310312</v>
      </c>
      <c r="T36" s="97">
        <f t="shared" si="13"/>
        <v>0</v>
      </c>
      <c r="U36" s="97">
        <f t="shared" si="13"/>
        <v>0</v>
      </c>
      <c r="V36" s="97">
        <f t="shared" si="13"/>
        <v>901000</v>
      </c>
    </row>
    <row r="37" spans="1:22" s="5" customFormat="1" ht="19.5" customHeight="1" hidden="1" thickBot="1">
      <c r="A37" s="1278" t="s">
        <v>209</v>
      </c>
      <c r="B37" s="1279"/>
      <c r="C37" s="1279"/>
      <c r="D37" s="1279"/>
      <c r="E37" s="748"/>
      <c r="F37" s="749"/>
      <c r="G37" s="749"/>
      <c r="H37" s="749"/>
      <c r="I37" s="749"/>
      <c r="J37" s="750"/>
      <c r="K37" s="748"/>
      <c r="L37" s="749"/>
      <c r="M37" s="749"/>
      <c r="N37" s="749"/>
      <c r="O37" s="749"/>
      <c r="P37" s="750"/>
      <c r="Q37" s="748"/>
      <c r="R37" s="749"/>
      <c r="S37" s="749"/>
      <c r="T37" s="749"/>
      <c r="U37" s="749"/>
      <c r="V37" s="754"/>
    </row>
    <row r="38" spans="1:22" s="5" customFormat="1" ht="19.5" customHeight="1" hidden="1" thickBot="1">
      <c r="A38" s="1275" t="s">
        <v>7</v>
      </c>
      <c r="B38" s="1276"/>
      <c r="C38" s="1276"/>
      <c r="D38" s="1276"/>
      <c r="E38" s="510">
        <f>SUM(E36:E37)</f>
        <v>32190896</v>
      </c>
      <c r="F38" s="511">
        <f>SUM(F36:F37)</f>
        <v>32248721</v>
      </c>
      <c r="G38" s="511">
        <f>SUM(G36:G37)</f>
        <v>34963126</v>
      </c>
      <c r="H38" s="511">
        <f>SUM(H36:H37)</f>
        <v>0</v>
      </c>
      <c r="I38" s="511">
        <f>SUM(I36:I37)</f>
        <v>0</v>
      </c>
      <c r="J38" s="512"/>
      <c r="K38" s="510">
        <f>SUM(K36:K37)</f>
        <v>23930584</v>
      </c>
      <c r="L38" s="511">
        <f>SUM(L36:L37)</f>
        <v>23988409</v>
      </c>
      <c r="M38" s="511">
        <f>SUM(M36:M37)</f>
        <v>26652814</v>
      </c>
      <c r="N38" s="511">
        <f>SUM(N36:N37)</f>
        <v>6</v>
      </c>
      <c r="O38" s="511">
        <f>SUM(O36:O37)</f>
        <v>10.70712673871885</v>
      </c>
      <c r="P38" s="512"/>
      <c r="Q38" s="510">
        <f>SUM(Q36:Q37)</f>
        <v>8260312</v>
      </c>
      <c r="R38" s="511">
        <f>SUM(R36:R37)</f>
        <v>8260312</v>
      </c>
      <c r="S38" s="511">
        <f>SUM(S36:S37)</f>
        <v>8310312</v>
      </c>
      <c r="T38" s="511">
        <f>SUM(T36:T37)</f>
        <v>0</v>
      </c>
      <c r="U38" s="511">
        <f>SUM(U36:U37)</f>
        <v>0</v>
      </c>
      <c r="V38" s="513"/>
    </row>
    <row r="39" spans="1:22" s="5" customFormat="1" ht="19.5" customHeight="1">
      <c r="A39" s="592"/>
      <c r="B39" s="755"/>
      <c r="C39" s="592"/>
      <c r="D39" s="592"/>
      <c r="E39" s="756"/>
      <c r="F39" s="756"/>
      <c r="G39" s="756"/>
      <c r="H39" s="756"/>
      <c r="I39" s="756"/>
      <c r="J39" s="756"/>
      <c r="K39" s="757"/>
      <c r="L39" s="757"/>
      <c r="M39" s="757"/>
      <c r="N39" s="757"/>
      <c r="O39" s="757"/>
      <c r="P39" s="757"/>
      <c r="Q39" s="757"/>
      <c r="R39" s="757"/>
      <c r="S39" s="758"/>
      <c r="T39" s="758"/>
      <c r="U39" s="758"/>
      <c r="V39" s="758"/>
    </row>
    <row r="40" spans="1:18" s="5" customFormat="1" ht="19.5" customHeight="1">
      <c r="A40" s="79"/>
      <c r="B40" s="84"/>
      <c r="C40" s="84"/>
      <c r="D40" s="35"/>
      <c r="E40" s="6"/>
      <c r="F40" s="6"/>
      <c r="G40" s="6">
        <f>+'3.sz.m Önk  bev.'!G59-'4.sz.m.ÖNK kiadás'!G36</f>
        <v>0</v>
      </c>
      <c r="H40" s="6"/>
      <c r="I40" s="6"/>
      <c r="J40" s="6"/>
      <c r="K40" s="167"/>
      <c r="L40" s="167"/>
      <c r="M40" s="167"/>
      <c r="N40" s="167"/>
      <c r="O40" s="167"/>
      <c r="P40" s="167"/>
      <c r="Q40" s="167"/>
      <c r="R40" s="167"/>
    </row>
    <row r="41" spans="1:10" ht="15.75">
      <c r="A41" s="153"/>
      <c r="B41" s="78"/>
      <c r="C41" s="78"/>
      <c r="D41" s="35"/>
      <c r="E41" s="4"/>
      <c r="F41" s="4"/>
      <c r="G41" s="4"/>
      <c r="H41" s="4"/>
      <c r="I41" s="4"/>
      <c r="J41" s="4"/>
    </row>
    <row r="42" spans="1:10" ht="15.75">
      <c r="A42" s="153"/>
      <c r="B42" s="78"/>
      <c r="C42" s="78"/>
      <c r="D42" s="35"/>
      <c r="E42" s="4"/>
      <c r="F42" s="4"/>
      <c r="G42" s="4"/>
      <c r="H42" s="4"/>
      <c r="I42" s="4"/>
      <c r="J42" s="4"/>
    </row>
    <row r="43" spans="1:18" ht="15.75">
      <c r="A43" s="153"/>
      <c r="B43" s="1"/>
      <c r="C43" s="1"/>
      <c r="D43" s="1"/>
      <c r="G43" s="101">
        <f>33657801+1305325</f>
        <v>34963126</v>
      </c>
      <c r="K43" s="1"/>
      <c r="L43" s="1"/>
      <c r="M43" s="1"/>
      <c r="N43" s="1"/>
      <c r="O43" s="1"/>
      <c r="P43" s="1"/>
      <c r="Q43" s="1"/>
      <c r="R43" s="1"/>
    </row>
    <row r="44" spans="1:18" ht="15.75">
      <c r="A44" s="153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3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3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3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3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3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53"/>
      <c r="B50" s="78"/>
      <c r="C50" s="78"/>
      <c r="D50" s="35"/>
      <c r="E50" s="3"/>
      <c r="F50" s="3"/>
      <c r="G50" s="3"/>
      <c r="H50" s="3"/>
      <c r="I50" s="3"/>
      <c r="J50" s="3"/>
    </row>
    <row r="51" spans="1:10" ht="15.75">
      <c r="A51" s="153"/>
      <c r="B51" s="78"/>
      <c r="C51" s="78"/>
      <c r="D51" s="35"/>
      <c r="E51" s="3"/>
      <c r="F51" s="3"/>
      <c r="G51" s="3"/>
      <c r="H51" s="3"/>
      <c r="I51" s="3"/>
      <c r="J51" s="3"/>
    </row>
    <row r="52" spans="1:10" ht="15.75">
      <c r="A52" s="153"/>
      <c r="B52" s="78"/>
      <c r="C52" s="78"/>
      <c r="D52" s="35"/>
      <c r="E52" s="3"/>
      <c r="F52" s="3"/>
      <c r="G52" s="3"/>
      <c r="H52" s="3"/>
      <c r="I52" s="3"/>
      <c r="J52" s="3"/>
    </row>
    <row r="53" spans="1:10" ht="15.75">
      <c r="A53" s="153"/>
      <c r="B53" s="78"/>
      <c r="C53" s="78"/>
      <c r="D53" s="35"/>
      <c r="E53" s="3"/>
      <c r="F53" s="3"/>
      <c r="G53" s="3"/>
      <c r="H53" s="3"/>
      <c r="I53" s="3"/>
      <c r="J53" s="3"/>
    </row>
    <row r="54" spans="1:10" ht="15.75">
      <c r="A54" s="153"/>
      <c r="B54" s="78"/>
      <c r="C54" s="78"/>
      <c r="D54" s="35"/>
      <c r="E54" s="3"/>
      <c r="F54" s="3"/>
      <c r="G54" s="3"/>
      <c r="H54" s="3"/>
      <c r="I54" s="3"/>
      <c r="J54" s="3"/>
    </row>
    <row r="55" spans="1:10" ht="15.75">
      <c r="A55" s="153"/>
      <c r="B55" s="78"/>
      <c r="C55" s="78"/>
      <c r="D55" s="35"/>
      <c r="E55" s="3"/>
      <c r="F55" s="3"/>
      <c r="G55" s="3"/>
      <c r="H55" s="3"/>
      <c r="I55" s="3"/>
      <c r="J55" s="3"/>
    </row>
    <row r="56" spans="1:10" ht="15.75">
      <c r="A56" s="153"/>
      <c r="B56" s="78"/>
      <c r="C56" s="78"/>
      <c r="D56" s="35"/>
      <c r="E56" s="3"/>
      <c r="F56" s="3"/>
      <c r="G56" s="3"/>
      <c r="H56" s="3"/>
      <c r="I56" s="3"/>
      <c r="J56" s="3"/>
    </row>
    <row r="57" spans="1:10" ht="15.75">
      <c r="A57" s="153"/>
      <c r="B57" s="78"/>
      <c r="C57" s="78"/>
      <c r="D57" s="35"/>
      <c r="E57" s="3"/>
      <c r="F57" s="3"/>
      <c r="G57" s="3"/>
      <c r="H57" s="3"/>
      <c r="I57" s="3"/>
      <c r="J57" s="3"/>
    </row>
    <row r="58" spans="1:10" ht="15.75">
      <c r="A58" s="153"/>
      <c r="B58" s="78"/>
      <c r="C58" s="78"/>
      <c r="D58" s="35"/>
      <c r="E58" s="3"/>
      <c r="F58" s="3"/>
      <c r="G58" s="3"/>
      <c r="H58" s="3"/>
      <c r="I58" s="3"/>
      <c r="J58" s="3"/>
    </row>
    <row r="59" spans="1:10" ht="15.75">
      <c r="A59" s="153"/>
      <c r="B59" s="78"/>
      <c r="C59" s="78"/>
      <c r="D59" s="35"/>
      <c r="E59" s="3"/>
      <c r="F59" s="3"/>
      <c r="G59" s="3"/>
      <c r="H59" s="3"/>
      <c r="I59" s="3"/>
      <c r="J59" s="3"/>
    </row>
  </sheetData>
  <sheetProtection/>
  <mergeCells count="21">
    <mergeCell ref="E1:Q1"/>
    <mergeCell ref="B31:D31"/>
    <mergeCell ref="B32:D32"/>
    <mergeCell ref="B6:D6"/>
    <mergeCell ref="A4:D4"/>
    <mergeCell ref="Q4:V4"/>
    <mergeCell ref="C26:D26"/>
    <mergeCell ref="B25:D25"/>
    <mergeCell ref="C19:D19"/>
    <mergeCell ref="A2:Q2"/>
    <mergeCell ref="C20:D20"/>
    <mergeCell ref="B17:D17"/>
    <mergeCell ref="C33:D33"/>
    <mergeCell ref="C35:D35"/>
    <mergeCell ref="C34:D34"/>
    <mergeCell ref="B36:D36"/>
    <mergeCell ref="C18:D18"/>
    <mergeCell ref="A38:D38"/>
    <mergeCell ref="B30:D30"/>
    <mergeCell ref="A37:D37"/>
    <mergeCell ref="C27:D2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7">
      <selection activeCell="E14" sqref="E14"/>
    </sheetView>
  </sheetViews>
  <sheetFormatPr defaultColWidth="9.140625" defaultRowHeight="12.75"/>
  <cols>
    <col min="1" max="1" width="48.28125" style="54" customWidth="1"/>
    <col min="2" max="3" width="14.8515625" style="25" customWidth="1"/>
    <col min="4" max="4" width="20.57421875" style="25" customWidth="1"/>
    <col min="5" max="5" width="14.8515625" style="25" customWidth="1"/>
    <col min="6" max="7" width="14.8515625" style="25" hidden="1" customWidth="1"/>
    <col min="8" max="8" width="20.421875" style="25" hidden="1" customWidth="1"/>
    <col min="9" max="9" width="14.8515625" style="25" hidden="1" customWidth="1"/>
    <col min="10" max="10" width="18.421875" style="25" hidden="1" customWidth="1"/>
    <col min="11" max="11" width="9.28125" style="25" hidden="1" customWidth="1"/>
    <col min="12" max="16384" width="9.140625" style="25" customWidth="1"/>
  </cols>
  <sheetData>
    <row r="2" spans="4:9" ht="12.75">
      <c r="D2" s="1353" t="s">
        <v>384</v>
      </c>
      <c r="E2" s="1353"/>
      <c r="F2" s="455"/>
      <c r="G2" s="455"/>
      <c r="H2" s="455"/>
      <c r="I2" s="455"/>
    </row>
    <row r="4" spans="1:9" ht="19.5">
      <c r="A4" s="1357" t="s">
        <v>494</v>
      </c>
      <c r="B4" s="1357"/>
      <c r="C4" s="1357"/>
      <c r="D4" s="1357"/>
      <c r="E4" s="1357"/>
      <c r="F4" s="456"/>
      <c r="G4" s="456"/>
      <c r="H4" s="456"/>
      <c r="I4" s="456"/>
    </row>
    <row r="5" spans="1:9" ht="19.5">
      <c r="A5" s="456"/>
      <c r="B5" s="456"/>
      <c r="C5" s="456"/>
      <c r="D5" s="456"/>
      <c r="E5" s="456"/>
      <c r="F5" s="456"/>
      <c r="G5" s="456"/>
      <c r="H5" s="456"/>
      <c r="I5" s="456"/>
    </row>
    <row r="6" spans="2:11" ht="20.25" customHeight="1" thickBot="1">
      <c r="B6" s="1348" t="s">
        <v>4</v>
      </c>
      <c r="C6" s="1348"/>
      <c r="D6" s="1348"/>
      <c r="E6" s="1348"/>
      <c r="F6" s="1348"/>
      <c r="G6" s="1348"/>
      <c r="H6" s="1348"/>
      <c r="I6" s="1348"/>
      <c r="J6" s="1349" t="s">
        <v>205</v>
      </c>
      <c r="K6" s="1349"/>
    </row>
    <row r="7" spans="1:11" ht="36.75" customHeight="1">
      <c r="A7" s="1355" t="s">
        <v>3</v>
      </c>
      <c r="B7" s="1354" t="s">
        <v>495</v>
      </c>
      <c r="C7" s="1346"/>
      <c r="D7" s="1346"/>
      <c r="E7" s="1347"/>
      <c r="F7" s="1345" t="s">
        <v>221</v>
      </c>
      <c r="G7" s="1346"/>
      <c r="H7" s="1346"/>
      <c r="I7" s="1347"/>
      <c r="J7" s="1343" t="s">
        <v>211</v>
      </c>
      <c r="K7" s="1344"/>
    </row>
    <row r="8" spans="1:11" ht="41.25" customHeight="1" thickBot="1">
      <c r="A8" s="1356"/>
      <c r="B8" s="31" t="s">
        <v>27</v>
      </c>
      <c r="C8" s="31" t="s">
        <v>174</v>
      </c>
      <c r="D8" s="31" t="s">
        <v>175</v>
      </c>
      <c r="E8" s="32" t="s">
        <v>1</v>
      </c>
      <c r="F8" s="683" t="s">
        <v>27</v>
      </c>
      <c r="G8" s="31" t="s">
        <v>174</v>
      </c>
      <c r="H8" s="31" t="s">
        <v>175</v>
      </c>
      <c r="I8" s="32" t="s">
        <v>1</v>
      </c>
      <c r="J8" s="472" t="s">
        <v>205</v>
      </c>
      <c r="K8" s="473" t="s">
        <v>206</v>
      </c>
    </row>
    <row r="9" spans="1:11" ht="30" customHeight="1" thickBot="1">
      <c r="A9" s="26" t="s">
        <v>182</v>
      </c>
      <c r="B9" s="173">
        <v>1</v>
      </c>
      <c r="C9" s="173">
        <v>0.25</v>
      </c>
      <c r="D9" s="174">
        <v>0</v>
      </c>
      <c r="E9" s="1018">
        <f>SUM(B9:C9)</f>
        <v>1.25</v>
      </c>
      <c r="F9" s="684"/>
      <c r="G9" s="173"/>
      <c r="H9" s="174"/>
      <c r="I9" s="345"/>
      <c r="J9" s="470"/>
      <c r="K9" s="471">
        <f>J9/E9</f>
        <v>0</v>
      </c>
    </row>
    <row r="10" spans="1:11" ht="30" customHeight="1" hidden="1" thickBot="1">
      <c r="A10" s="26"/>
      <c r="B10" s="173"/>
      <c r="C10" s="173"/>
      <c r="D10" s="173"/>
      <c r="E10" s="346"/>
      <c r="F10" s="684"/>
      <c r="G10" s="173"/>
      <c r="H10" s="173"/>
      <c r="I10" s="346"/>
      <c r="J10" s="468"/>
      <c r="K10" s="469" t="e">
        <f>J10/E10</f>
        <v>#DIV/0!</v>
      </c>
    </row>
    <row r="11" spans="1:11" ht="54.75" customHeight="1" thickBot="1">
      <c r="A11" s="172" t="s">
        <v>22</v>
      </c>
      <c r="B11" s="296">
        <f aca="true" t="shared" si="0" ref="B11:J11">SUM(B9:B10)</f>
        <v>1</v>
      </c>
      <c r="C11" s="296">
        <f t="shared" si="0"/>
        <v>0.25</v>
      </c>
      <c r="D11" s="296">
        <f t="shared" si="0"/>
        <v>0</v>
      </c>
      <c r="E11" s="1019">
        <f t="shared" si="0"/>
        <v>1.25</v>
      </c>
      <c r="F11" s="685">
        <f t="shared" si="0"/>
        <v>0</v>
      </c>
      <c r="G11" s="296">
        <f t="shared" si="0"/>
        <v>0</v>
      </c>
      <c r="H11" s="296">
        <f t="shared" si="0"/>
        <v>0</v>
      </c>
      <c r="I11" s="347">
        <f t="shared" si="0"/>
        <v>0</v>
      </c>
      <c r="J11" s="476">
        <f t="shared" si="0"/>
        <v>0</v>
      </c>
      <c r="K11" s="477">
        <f>J11/E11</f>
        <v>0</v>
      </c>
    </row>
    <row r="12" ht="13.5" thickBot="1">
      <c r="K12" s="464"/>
    </row>
    <row r="13" spans="1:11" ht="30.75" customHeight="1" thickBot="1">
      <c r="A13" s="1350" t="s">
        <v>51</v>
      </c>
      <c r="B13" s="1351"/>
      <c r="C13" s="1351"/>
      <c r="D13" s="1352"/>
      <c r="E13" s="348">
        <v>1</v>
      </c>
      <c r="F13" s="466"/>
      <c r="G13" s="467"/>
      <c r="H13" s="465"/>
      <c r="I13" s="465"/>
      <c r="J13" s="474"/>
      <c r="K13" s="475">
        <f>J13/E13</f>
        <v>0</v>
      </c>
    </row>
    <row r="15" ht="12.75">
      <c r="A15" s="54" t="s">
        <v>113</v>
      </c>
    </row>
    <row r="17" spans="5:9" ht="12.75">
      <c r="E17" s="344"/>
      <c r="F17" s="344"/>
      <c r="G17" s="344"/>
      <c r="H17" s="344"/>
      <c r="I17" s="344"/>
    </row>
  </sheetData>
  <sheetProtection/>
  <mergeCells count="9">
    <mergeCell ref="J7:K7"/>
    <mergeCell ref="F7:I7"/>
    <mergeCell ref="B6:I6"/>
    <mergeCell ref="J6:K6"/>
    <mergeCell ref="A13:D13"/>
    <mergeCell ref="D2:E2"/>
    <mergeCell ref="B7:E7"/>
    <mergeCell ref="A7:A8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 topLeftCell="A1">
      <selection activeCell="A11" sqref="A11:IV11"/>
    </sheetView>
  </sheetViews>
  <sheetFormatPr defaultColWidth="9.140625" defaultRowHeight="12.75"/>
  <cols>
    <col min="1" max="1" width="9.140625" style="37" customWidth="1"/>
    <col min="2" max="2" width="54.28125" style="37" customWidth="1"/>
    <col min="3" max="3" width="5.57421875" style="93" customWidth="1"/>
    <col min="4" max="6" width="14.140625" style="96" customWidth="1"/>
    <col min="7" max="8" width="14.140625" style="96" hidden="1" customWidth="1"/>
    <col min="9" max="9" width="17.57421875" style="37" customWidth="1"/>
    <col min="10" max="11" width="15.28125" style="37" customWidth="1"/>
    <col min="12" max="13" width="15.28125" style="37" hidden="1" customWidth="1"/>
    <col min="14" max="14" width="18.28125" style="37" customWidth="1"/>
    <col min="15" max="15" width="11.8515625" style="37" customWidth="1"/>
    <col min="16" max="16" width="13.8515625" style="37" customWidth="1"/>
    <col min="17" max="17" width="11.28125" style="37" hidden="1" customWidth="1"/>
    <col min="18" max="16384" width="9.140625" style="37" customWidth="1"/>
  </cols>
  <sheetData>
    <row r="1" spans="1:15" ht="15.75">
      <c r="A1" s="1361" t="s">
        <v>63</v>
      </c>
      <c r="B1" s="1361"/>
      <c r="C1" s="1361"/>
      <c r="D1" s="1361"/>
      <c r="E1" s="1361"/>
      <c r="F1" s="1361"/>
      <c r="G1" s="1361"/>
      <c r="H1" s="1361"/>
      <c r="I1" s="1361"/>
      <c r="J1" s="1361"/>
      <c r="K1" s="1361"/>
      <c r="L1" s="1361"/>
      <c r="M1" s="1361"/>
      <c r="N1" s="1361"/>
      <c r="O1" s="75"/>
    </row>
    <row r="2" spans="1:15" ht="16.5" thickBot="1">
      <c r="A2" s="87"/>
      <c r="B2" s="75"/>
      <c r="C2" s="75"/>
      <c r="D2" s="88"/>
      <c r="E2" s="88"/>
      <c r="F2" s="88"/>
      <c r="G2" s="88"/>
      <c r="H2" s="88"/>
      <c r="I2" s="75"/>
      <c r="J2" s="75"/>
      <c r="K2" s="75"/>
      <c r="L2" s="75"/>
      <c r="M2" s="75"/>
      <c r="N2" s="75" t="s">
        <v>400</v>
      </c>
      <c r="O2" s="75"/>
    </row>
    <row r="3" spans="1:17" s="89" customFormat="1" ht="31.5" customHeight="1" thickBot="1">
      <c r="A3" s="28" t="s">
        <v>5</v>
      </c>
      <c r="B3" s="29" t="s">
        <v>33</v>
      </c>
      <c r="C3" s="591" t="s">
        <v>267</v>
      </c>
      <c r="D3" s="1365" t="s">
        <v>4</v>
      </c>
      <c r="E3" s="1366"/>
      <c r="F3" s="1366"/>
      <c r="G3" s="1366"/>
      <c r="H3" s="1367"/>
      <c r="I3" s="1358" t="s">
        <v>268</v>
      </c>
      <c r="J3" s="1359"/>
      <c r="K3" s="1359"/>
      <c r="L3" s="1360"/>
      <c r="M3" s="1368"/>
      <c r="N3" s="1358" t="s">
        <v>24</v>
      </c>
      <c r="O3" s="1359"/>
      <c r="P3" s="1359"/>
      <c r="Q3" s="1360"/>
    </row>
    <row r="4" spans="1:17" s="89" customFormat="1" ht="31.5" customHeight="1" thickBot="1">
      <c r="A4" s="28"/>
      <c r="B4" s="29"/>
      <c r="C4" s="591"/>
      <c r="D4" s="960" t="s">
        <v>72</v>
      </c>
      <c r="E4" s="1046" t="s">
        <v>194</v>
      </c>
      <c r="F4" s="1037" t="s">
        <v>198</v>
      </c>
      <c r="G4" s="1132" t="s">
        <v>201</v>
      </c>
      <c r="H4" s="961" t="s">
        <v>206</v>
      </c>
      <c r="I4" s="960" t="s">
        <v>72</v>
      </c>
      <c r="J4" s="1046" t="s">
        <v>194</v>
      </c>
      <c r="K4" s="1037" t="s">
        <v>198</v>
      </c>
      <c r="L4" s="1132" t="s">
        <v>201</v>
      </c>
      <c r="M4" s="1020"/>
      <c r="N4" s="960" t="s">
        <v>72</v>
      </c>
      <c r="O4" s="1046" t="s">
        <v>194</v>
      </c>
      <c r="P4" s="1037" t="s">
        <v>198</v>
      </c>
      <c r="Q4" s="1132" t="s">
        <v>201</v>
      </c>
    </row>
    <row r="5" spans="1:16" ht="29.25" customHeight="1">
      <c r="A5" s="73">
        <v>1</v>
      </c>
      <c r="B5" s="1038" t="s">
        <v>505</v>
      </c>
      <c r="C5" s="1039" t="s">
        <v>178</v>
      </c>
      <c r="D5" s="1040">
        <v>127000</v>
      </c>
      <c r="E5" s="1040">
        <v>127000</v>
      </c>
      <c r="F5" s="1040">
        <v>127000</v>
      </c>
      <c r="G5" s="1133"/>
      <c r="H5" s="1043"/>
      <c r="I5" s="1040"/>
      <c r="J5" s="1041"/>
      <c r="K5" s="1042"/>
      <c r="L5" s="1135"/>
      <c r="M5" s="1044"/>
      <c r="N5" s="1045">
        <v>127000</v>
      </c>
      <c r="O5" s="1045">
        <v>127000</v>
      </c>
      <c r="P5" s="1045">
        <v>127000</v>
      </c>
    </row>
    <row r="6" spans="1:16" ht="29.25" customHeight="1">
      <c r="A6" s="74">
        <v>2</v>
      </c>
      <c r="B6" s="117" t="s">
        <v>506</v>
      </c>
      <c r="C6" s="686" t="s">
        <v>178</v>
      </c>
      <c r="D6" s="693">
        <v>1500000</v>
      </c>
      <c r="E6" s="693">
        <v>1500000</v>
      </c>
      <c r="F6" s="365">
        <v>2500000</v>
      </c>
      <c r="G6" s="1134"/>
      <c r="H6" s="1021"/>
      <c r="I6" s="698"/>
      <c r="J6" s="90"/>
      <c r="K6" s="365"/>
      <c r="L6" s="1136"/>
      <c r="M6" s="1023"/>
      <c r="N6" s="693">
        <v>1500000</v>
      </c>
      <c r="O6" s="693">
        <v>1500000</v>
      </c>
      <c r="P6" s="693">
        <v>2500000</v>
      </c>
    </row>
    <row r="7" spans="1:17" ht="29.25" customHeight="1">
      <c r="A7" s="74">
        <v>3</v>
      </c>
      <c r="B7" s="117" t="s">
        <v>453</v>
      </c>
      <c r="C7" s="687" t="s">
        <v>178</v>
      </c>
      <c r="D7" s="694">
        <v>270000</v>
      </c>
      <c r="E7" s="694">
        <v>270000</v>
      </c>
      <c r="F7" s="694">
        <v>270000</v>
      </c>
      <c r="G7" s="694"/>
      <c r="H7" s="1021"/>
      <c r="I7" s="699">
        <f>+D7</f>
        <v>270000</v>
      </c>
      <c r="J7" s="699">
        <f>+E7</f>
        <v>270000</v>
      </c>
      <c r="K7" s="699">
        <f>+F7</f>
        <v>270000</v>
      </c>
      <c r="L7" s="694"/>
      <c r="M7" s="1023"/>
      <c r="N7" s="694"/>
      <c r="O7" s="694"/>
      <c r="P7" s="92"/>
      <c r="Q7" s="365">
        <f>+G7-L7</f>
        <v>0</v>
      </c>
    </row>
    <row r="8" spans="1:17" ht="29.25" customHeight="1">
      <c r="A8" s="74">
        <v>4</v>
      </c>
      <c r="B8" s="117" t="s">
        <v>507</v>
      </c>
      <c r="C8" s="687" t="s">
        <v>178</v>
      </c>
      <c r="D8" s="694">
        <v>80000</v>
      </c>
      <c r="E8" s="694">
        <v>80000</v>
      </c>
      <c r="F8" s="694">
        <v>80000</v>
      </c>
      <c r="G8" s="92"/>
      <c r="H8" s="1021"/>
      <c r="I8" s="699">
        <v>80000</v>
      </c>
      <c r="J8" s="699">
        <v>80000</v>
      </c>
      <c r="K8" s="699">
        <v>80000</v>
      </c>
      <c r="L8" s="92"/>
      <c r="M8" s="1023"/>
      <c r="N8" s="694"/>
      <c r="O8" s="694"/>
      <c r="P8" s="92"/>
      <c r="Q8" s="365">
        <f>+G8-L8</f>
        <v>0</v>
      </c>
    </row>
    <row r="9" spans="1:17" ht="29.25" customHeight="1">
      <c r="A9" s="74">
        <v>5</v>
      </c>
      <c r="B9" s="117" t="s">
        <v>508</v>
      </c>
      <c r="C9" s="687" t="s">
        <v>178</v>
      </c>
      <c r="D9" s="694">
        <v>1601425</v>
      </c>
      <c r="E9" s="694">
        <v>1601425</v>
      </c>
      <c r="F9" s="694">
        <v>1601425</v>
      </c>
      <c r="G9" s="92"/>
      <c r="H9" s="1021"/>
      <c r="I9" s="699">
        <v>1018221</v>
      </c>
      <c r="J9" s="699">
        <v>1018221</v>
      </c>
      <c r="K9" s="699">
        <v>1018221</v>
      </c>
      <c r="L9" s="1137"/>
      <c r="M9" s="1023"/>
      <c r="N9" s="694">
        <f>+D9-I9</f>
        <v>583204</v>
      </c>
      <c r="O9" s="694">
        <f>+E9-J9</f>
        <v>583204</v>
      </c>
      <c r="P9" s="694">
        <f>+F9-K9</f>
        <v>583204</v>
      </c>
      <c r="Q9" s="365">
        <f>+G9-L9</f>
        <v>0</v>
      </c>
    </row>
    <row r="10" spans="1:17" ht="29.25" customHeight="1" thickBot="1">
      <c r="A10" s="74">
        <v>6</v>
      </c>
      <c r="B10" s="119" t="s">
        <v>530</v>
      </c>
      <c r="C10" s="687" t="s">
        <v>178</v>
      </c>
      <c r="D10" s="694"/>
      <c r="E10" s="694"/>
      <c r="F10" s="92">
        <v>1530400</v>
      </c>
      <c r="G10" s="92"/>
      <c r="H10" s="1021" t="e">
        <f>F10/E10</f>
        <v>#DIV/0!</v>
      </c>
      <c r="I10" s="699"/>
      <c r="J10" s="699"/>
      <c r="K10" s="92">
        <v>1199998</v>
      </c>
      <c r="L10" s="1137"/>
      <c r="M10" s="1023" t="e">
        <f>K10/J10</f>
        <v>#DIV/0!</v>
      </c>
      <c r="N10" s="694"/>
      <c r="O10" s="694"/>
      <c r="P10" s="694">
        <f>+F10-K10</f>
        <v>330402</v>
      </c>
      <c r="Q10" s="92"/>
    </row>
    <row r="11" spans="1:17" ht="29.25" customHeight="1" hidden="1" thickBot="1">
      <c r="A11" s="74">
        <v>10</v>
      </c>
      <c r="B11" s="119"/>
      <c r="C11" s="687"/>
      <c r="D11" s="694"/>
      <c r="E11" s="694"/>
      <c r="F11" s="92"/>
      <c r="G11" s="92"/>
      <c r="H11" s="1021" t="e">
        <f>F11/E11</f>
        <v>#DIV/0!</v>
      </c>
      <c r="I11" s="699"/>
      <c r="J11" s="699"/>
      <c r="K11" s="92"/>
      <c r="L11" s="1137"/>
      <c r="M11" s="1023" t="e">
        <f>K11/J11</f>
        <v>#DIV/0!</v>
      </c>
      <c r="N11" s="966"/>
      <c r="O11" s="966"/>
      <c r="P11" s="92"/>
      <c r="Q11" s="92"/>
    </row>
    <row r="12" spans="1:17" ht="31.5" customHeight="1" thickBot="1">
      <c r="A12" s="1362" t="s">
        <v>1</v>
      </c>
      <c r="B12" s="1363"/>
      <c r="C12" s="688"/>
      <c r="D12" s="695">
        <f>SUM(D5:D11)</f>
        <v>3578425</v>
      </c>
      <c r="E12" s="695">
        <f>SUM(E5:E11)</f>
        <v>3578425</v>
      </c>
      <c r="F12" s="1027">
        <f>SUM(F5:F11)</f>
        <v>6108825</v>
      </c>
      <c r="G12" s="1027">
        <f>SUM(G5:G11)</f>
        <v>0</v>
      </c>
      <c r="H12" s="1022">
        <f>F12/E12</f>
        <v>1.7071267387188498</v>
      </c>
      <c r="I12" s="695">
        <f aca="true" t="shared" si="0" ref="I12:P12">SUM(I5:I11)</f>
        <v>1368221</v>
      </c>
      <c r="J12" s="695">
        <f>SUM(J5:J11)</f>
        <v>1368221</v>
      </c>
      <c r="K12" s="1027">
        <f t="shared" si="0"/>
        <v>2568219</v>
      </c>
      <c r="L12" s="1027">
        <f t="shared" si="0"/>
        <v>0</v>
      </c>
      <c r="M12" s="692" t="e">
        <f t="shared" si="0"/>
        <v>#DIV/0!</v>
      </c>
      <c r="N12" s="695">
        <f t="shared" si="0"/>
        <v>2210204</v>
      </c>
      <c r="O12" s="695">
        <f>SUM(O5:O11)</f>
        <v>2210204</v>
      </c>
      <c r="P12" s="1027">
        <f t="shared" si="0"/>
        <v>3540606</v>
      </c>
      <c r="Q12" s="1027">
        <f>SUM(Q5:Q11)</f>
        <v>0</v>
      </c>
    </row>
    <row r="13" spans="1:14" ht="15.75">
      <c r="A13" s="75"/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4.25" hidden="1">
      <c r="A14" s="1361" t="s">
        <v>64</v>
      </c>
      <c r="B14" s="1361"/>
      <c r="C14" s="1361"/>
      <c r="D14" s="1361"/>
      <c r="E14" s="1361"/>
      <c r="F14" s="1361"/>
      <c r="G14" s="1361"/>
      <c r="H14" s="1361"/>
      <c r="I14" s="1361"/>
      <c r="J14" s="1361"/>
      <c r="K14" s="1361"/>
      <c r="L14" s="1361"/>
      <c r="M14" s="1361"/>
      <c r="N14" s="1361"/>
    </row>
    <row r="15" spans="1:14" ht="13.5" hidden="1" thickBot="1">
      <c r="A15" s="93"/>
      <c r="B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17" ht="29.25" customHeight="1" hidden="1" thickBot="1">
      <c r="A16" s="28" t="s">
        <v>5</v>
      </c>
      <c r="B16" s="29" t="s">
        <v>28</v>
      </c>
      <c r="C16" s="591" t="s">
        <v>267</v>
      </c>
      <c r="D16" s="1365" t="s">
        <v>4</v>
      </c>
      <c r="E16" s="1366"/>
      <c r="F16" s="1366"/>
      <c r="G16" s="1366"/>
      <c r="H16" s="1367"/>
      <c r="I16" s="1358" t="s">
        <v>268</v>
      </c>
      <c r="J16" s="1359"/>
      <c r="K16" s="1359"/>
      <c r="L16" s="1360"/>
      <c r="M16" s="1368"/>
      <c r="N16" s="1358" t="s">
        <v>24</v>
      </c>
      <c r="O16" s="1359"/>
      <c r="P16" s="1359"/>
      <c r="Q16" s="1360"/>
    </row>
    <row r="17" spans="1:17" ht="28.5" customHeight="1" hidden="1" thickBot="1">
      <c r="A17" s="363"/>
      <c r="B17" s="364"/>
      <c r="C17" s="689"/>
      <c r="D17" s="1024" t="s">
        <v>72</v>
      </c>
      <c r="E17" s="1025" t="s">
        <v>194</v>
      </c>
      <c r="F17" s="1025" t="s">
        <v>198</v>
      </c>
      <c r="G17" s="1132" t="s">
        <v>201</v>
      </c>
      <c r="H17" s="1032" t="s">
        <v>206</v>
      </c>
      <c r="I17" s="1032" t="s">
        <v>72</v>
      </c>
      <c r="J17" s="1025" t="s">
        <v>194</v>
      </c>
      <c r="K17" s="1037" t="s">
        <v>198</v>
      </c>
      <c r="L17" s="1132" t="s">
        <v>201</v>
      </c>
      <c r="M17" s="696" t="s">
        <v>206</v>
      </c>
      <c r="N17" s="960" t="s">
        <v>72</v>
      </c>
      <c r="O17" s="1025" t="s">
        <v>194</v>
      </c>
      <c r="P17" s="1026" t="s">
        <v>198</v>
      </c>
      <c r="Q17" s="1132" t="s">
        <v>201</v>
      </c>
    </row>
    <row r="18" spans="1:17" ht="28.5" customHeight="1" hidden="1">
      <c r="A18" s="94">
        <v>1</v>
      </c>
      <c r="B18" s="1077" t="s">
        <v>426</v>
      </c>
      <c r="C18" s="690" t="s">
        <v>178</v>
      </c>
      <c r="D18" s="104"/>
      <c r="E18" s="104"/>
      <c r="F18" s="104"/>
      <c r="G18" s="104"/>
      <c r="H18" s="1033"/>
      <c r="I18" s="104"/>
      <c r="J18" s="104"/>
      <c r="K18" s="104"/>
      <c r="L18" s="104"/>
      <c r="M18" s="697"/>
      <c r="N18" s="365">
        <f>+D18-I18</f>
        <v>0</v>
      </c>
      <c r="O18" s="1028"/>
      <c r="P18" s="967"/>
      <c r="Q18" s="967"/>
    </row>
    <row r="19" spans="1:17" ht="29.25" customHeight="1" hidden="1">
      <c r="A19" s="74">
        <v>2</v>
      </c>
      <c r="B19" s="962" t="s">
        <v>452</v>
      </c>
      <c r="C19" s="963" t="s">
        <v>178</v>
      </c>
      <c r="D19" s="90"/>
      <c r="E19" s="90"/>
      <c r="F19" s="90"/>
      <c r="G19" s="90"/>
      <c r="H19" s="1033"/>
      <c r="I19" s="1139"/>
      <c r="J19" s="90"/>
      <c r="K19" s="90"/>
      <c r="L19" s="1139"/>
      <c r="M19" s="697"/>
      <c r="N19" s="365">
        <f>+D19-I19</f>
        <v>0</v>
      </c>
      <c r="O19" s="90"/>
      <c r="P19" s="365"/>
      <c r="Q19" s="365">
        <f>+G19-L19</f>
        <v>0</v>
      </c>
    </row>
    <row r="20" spans="1:17" ht="29.25" customHeight="1" hidden="1" thickBot="1">
      <c r="A20" s="74">
        <v>3</v>
      </c>
      <c r="B20" s="964" t="s">
        <v>451</v>
      </c>
      <c r="C20" s="963" t="s">
        <v>178</v>
      </c>
      <c r="D20" s="693"/>
      <c r="E20" s="90"/>
      <c r="F20" s="90"/>
      <c r="G20" s="90"/>
      <c r="H20" s="1033"/>
      <c r="I20" s="1034"/>
      <c r="J20" s="90"/>
      <c r="K20" s="90"/>
      <c r="L20" s="1139"/>
      <c r="M20" s="697"/>
      <c r="N20" s="365">
        <f>+D20-I20</f>
        <v>0</v>
      </c>
      <c r="O20" s="90"/>
      <c r="P20" s="365"/>
      <c r="Q20" s="365"/>
    </row>
    <row r="21" spans="1:17" ht="29.25" customHeight="1" hidden="1">
      <c r="A21" s="73"/>
      <c r="B21" s="118"/>
      <c r="C21" s="687"/>
      <c r="D21" s="694"/>
      <c r="E21" s="91"/>
      <c r="F21" s="91"/>
      <c r="G21" s="91"/>
      <c r="H21" s="1033"/>
      <c r="I21" s="1035"/>
      <c r="J21" s="91"/>
      <c r="K21" s="91"/>
      <c r="L21" s="1140"/>
      <c r="M21" s="697"/>
      <c r="N21" s="694"/>
      <c r="O21" s="91"/>
      <c r="P21" s="92"/>
      <c r="Q21" s="92"/>
    </row>
    <row r="22" spans="1:17" ht="29.25" customHeight="1" hidden="1">
      <c r="A22" s="73"/>
      <c r="B22" s="117"/>
      <c r="C22" s="686"/>
      <c r="D22" s="693"/>
      <c r="E22" s="90"/>
      <c r="F22" s="90"/>
      <c r="G22" s="90"/>
      <c r="H22" s="1033"/>
      <c r="I22" s="1035"/>
      <c r="J22" s="90"/>
      <c r="K22" s="90"/>
      <c r="L22" s="1139"/>
      <c r="M22" s="697"/>
      <c r="N22" s="968"/>
      <c r="O22" s="1029"/>
      <c r="P22" s="969"/>
      <c r="Q22" s="969"/>
    </row>
    <row r="23" spans="1:17" ht="29.25" customHeight="1" hidden="1">
      <c r="A23" s="73"/>
      <c r="B23" s="117"/>
      <c r="C23" s="686"/>
      <c r="D23" s="693"/>
      <c r="E23" s="90"/>
      <c r="F23" s="90"/>
      <c r="G23" s="90"/>
      <c r="H23" s="1033"/>
      <c r="I23" s="1035"/>
      <c r="J23" s="90"/>
      <c r="K23" s="90"/>
      <c r="L23" s="1139"/>
      <c r="M23" s="697"/>
      <c r="N23" s="968"/>
      <c r="O23" s="1029"/>
      <c r="P23" s="969"/>
      <c r="Q23" s="969"/>
    </row>
    <row r="24" spans="1:17" ht="29.25" customHeight="1" hidden="1">
      <c r="A24" s="73"/>
      <c r="B24" s="117"/>
      <c r="C24" s="691"/>
      <c r="D24" s="693"/>
      <c r="E24" s="90"/>
      <c r="F24" s="90"/>
      <c r="G24" s="90"/>
      <c r="H24" s="1033"/>
      <c r="I24" s="1036"/>
      <c r="J24" s="90"/>
      <c r="K24" s="95"/>
      <c r="L24" s="1138"/>
      <c r="M24" s="697"/>
      <c r="N24" s="968"/>
      <c r="O24" s="1029"/>
      <c r="P24" s="969"/>
      <c r="Q24" s="969"/>
    </row>
    <row r="25" spans="1:17" ht="29.25" customHeight="1" hidden="1">
      <c r="A25" s="73"/>
      <c r="B25" s="117"/>
      <c r="C25" s="691"/>
      <c r="D25" s="693"/>
      <c r="E25" s="90"/>
      <c r="F25" s="90"/>
      <c r="G25" s="90"/>
      <c r="H25" s="1033"/>
      <c r="I25" s="1036"/>
      <c r="J25" s="90"/>
      <c r="K25" s="95"/>
      <c r="L25" s="1138"/>
      <c r="M25" s="697"/>
      <c r="N25" s="968"/>
      <c r="O25" s="1029"/>
      <c r="P25" s="969"/>
      <c r="Q25" s="969"/>
    </row>
    <row r="26" spans="1:17" ht="29.25" customHeight="1" hidden="1">
      <c r="A26" s="73"/>
      <c r="B26" s="117"/>
      <c r="C26" s="691"/>
      <c r="D26" s="693"/>
      <c r="E26" s="90"/>
      <c r="F26" s="90"/>
      <c r="G26" s="90"/>
      <c r="H26" s="1033"/>
      <c r="I26" s="1036"/>
      <c r="J26" s="90"/>
      <c r="K26" s="95"/>
      <c r="L26" s="1138"/>
      <c r="M26" s="697"/>
      <c r="N26" s="968"/>
      <c r="O26" s="1029"/>
      <c r="P26" s="969"/>
      <c r="Q26" s="969"/>
    </row>
    <row r="27" spans="1:17" ht="29.25" customHeight="1" hidden="1">
      <c r="A27" s="73"/>
      <c r="B27" s="117"/>
      <c r="C27" s="691"/>
      <c r="D27" s="693"/>
      <c r="E27" s="90"/>
      <c r="F27" s="90"/>
      <c r="G27" s="90"/>
      <c r="H27" s="1033"/>
      <c r="I27" s="1036"/>
      <c r="J27" s="90"/>
      <c r="K27" s="90"/>
      <c r="L27" s="1139"/>
      <c r="M27" s="697"/>
      <c r="N27" s="970"/>
      <c r="O27" s="1030"/>
      <c r="P27" s="971"/>
      <c r="Q27" s="971"/>
    </row>
    <row r="28" spans="1:17" ht="29.25" customHeight="1" hidden="1" thickBot="1">
      <c r="A28" s="73"/>
      <c r="B28" s="120"/>
      <c r="C28" s="686"/>
      <c r="D28" s="693"/>
      <c r="E28" s="90"/>
      <c r="F28" s="90"/>
      <c r="G28" s="90"/>
      <c r="H28" s="1033"/>
      <c r="I28" s="1036"/>
      <c r="J28" s="90"/>
      <c r="K28" s="90"/>
      <c r="L28" s="1139"/>
      <c r="M28" s="697"/>
      <c r="N28" s="970"/>
      <c r="O28" s="1030"/>
      <c r="P28" s="971"/>
      <c r="Q28" s="971"/>
    </row>
    <row r="29" spans="1:17" ht="29.25" customHeight="1" hidden="1" thickBot="1">
      <c r="A29" s="1362" t="s">
        <v>1</v>
      </c>
      <c r="B29" s="1364"/>
      <c r="C29" s="688"/>
      <c r="D29" s="700">
        <f>SUM(D18:D28)</f>
        <v>0</v>
      </c>
      <c r="E29" s="965">
        <f>SUM(E18:E28)</f>
        <v>0</v>
      </c>
      <c r="F29" s="965">
        <f>SUM(F18:F28)</f>
        <v>0</v>
      </c>
      <c r="G29" s="965">
        <f>SUM(G18:G28)</f>
        <v>0</v>
      </c>
      <c r="H29" s="965">
        <f>SUM(H19:H28)</f>
        <v>0</v>
      </c>
      <c r="I29" s="965">
        <f aca="true" t="shared" si="1" ref="I29:N29">SUM(I18:M28)</f>
        <v>0</v>
      </c>
      <c r="J29" s="965">
        <f t="shared" si="1"/>
        <v>0</v>
      </c>
      <c r="K29" s="965">
        <f t="shared" si="1"/>
        <v>0</v>
      </c>
      <c r="L29" s="965">
        <f t="shared" si="1"/>
        <v>0</v>
      </c>
      <c r="M29" s="965">
        <f t="shared" si="1"/>
        <v>0</v>
      </c>
      <c r="N29" s="965">
        <f t="shared" si="1"/>
        <v>0</v>
      </c>
      <c r="O29" s="965">
        <f>SUM(O18:O28)</f>
        <v>0</v>
      </c>
      <c r="P29" s="1031">
        <f>SUM(P18:P28)</f>
        <v>0</v>
      </c>
      <c r="Q29" s="1031">
        <f>SUM(Q18:Q28)</f>
        <v>0</v>
      </c>
    </row>
    <row r="31" spans="9:14" ht="12.75">
      <c r="I31" s="96"/>
      <c r="J31" s="96"/>
      <c r="K31" s="96"/>
      <c r="L31" s="96"/>
      <c r="M31" s="96"/>
      <c r="N31" s="96"/>
    </row>
    <row r="32" spans="11:12" ht="12.75">
      <c r="K32" s="96"/>
      <c r="L32" s="96"/>
    </row>
  </sheetData>
  <sheetProtection/>
  <mergeCells count="10">
    <mergeCell ref="N16:Q16"/>
    <mergeCell ref="N3:Q3"/>
    <mergeCell ref="A1:N1"/>
    <mergeCell ref="A12:B12"/>
    <mergeCell ref="A29:B29"/>
    <mergeCell ref="A14:N14"/>
    <mergeCell ref="D3:H3"/>
    <mergeCell ref="D16:H16"/>
    <mergeCell ref="I16:M16"/>
    <mergeCell ref="I3:M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r:id="rId1"/>
  <headerFooter alignWithMargins="0">
    <oddHeader>&amp;CÖNKORMÁNYZATI BERUHÁZÁSOK ÉS FELÚJÍTÁSOK
2019.
&amp;R&amp;"Arial CE,Félkövér dőlt"6. számú melléklet&amp;"Arial CE,Normál"
</oddHeader>
  </headerFooter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PageLayoutView="0" workbookViewId="0" topLeftCell="A19">
      <selection activeCell="V21" sqref="V21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29.00390625" style="10" customWidth="1"/>
    <col min="4" max="4" width="14.7109375" style="55" customWidth="1"/>
    <col min="5" max="5" width="13.7109375" style="55" customWidth="1"/>
    <col min="6" max="6" width="13.421875" style="55" customWidth="1"/>
    <col min="7" max="7" width="12.00390625" style="55" hidden="1" customWidth="1"/>
    <col min="8" max="9" width="9.7109375" style="55" hidden="1" customWidth="1"/>
    <col min="10" max="10" width="14.421875" style="102" customWidth="1"/>
    <col min="11" max="11" width="13.8515625" style="102" customWidth="1"/>
    <col min="12" max="12" width="12.8515625" style="102" customWidth="1"/>
    <col min="13" max="14" width="8.8515625" style="102" hidden="1" customWidth="1"/>
    <col min="15" max="15" width="10.421875" style="102" hidden="1" customWidth="1"/>
    <col min="16" max="16" width="13.00390625" style="102" customWidth="1"/>
    <col min="17" max="17" width="13.8515625" style="102" customWidth="1"/>
    <col min="18" max="18" width="13.421875" style="10" customWidth="1"/>
    <col min="19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24"/>
      <c r="E1" s="124"/>
      <c r="F1" s="124"/>
      <c r="G1" s="124"/>
      <c r="H1" s="124"/>
      <c r="I1" s="124"/>
      <c r="J1" s="1379" t="s">
        <v>385</v>
      </c>
      <c r="K1" s="1379"/>
      <c r="L1" s="1379"/>
      <c r="M1" s="1379"/>
      <c r="N1" s="1379"/>
      <c r="O1" s="1379"/>
      <c r="P1" s="1379"/>
      <c r="Q1" s="391"/>
    </row>
    <row r="2" spans="1:17" ht="16.5" customHeight="1">
      <c r="A2" s="1381" t="s">
        <v>32</v>
      </c>
      <c r="B2" s="1381"/>
      <c r="C2" s="1381"/>
      <c r="D2" s="1381"/>
      <c r="E2" s="1381"/>
      <c r="F2" s="1381"/>
      <c r="G2" s="1381"/>
      <c r="H2" s="1381"/>
      <c r="I2" s="1381"/>
      <c r="J2" s="1381"/>
      <c r="K2" s="1381"/>
      <c r="L2" s="1381"/>
      <c r="M2" s="1381"/>
      <c r="N2" s="1381"/>
      <c r="O2" s="1381"/>
      <c r="P2" s="1381"/>
      <c r="Q2" s="389"/>
    </row>
    <row r="3" spans="1:17" ht="15" customHeight="1">
      <c r="A3" s="1382" t="s">
        <v>496</v>
      </c>
      <c r="B3" s="1382"/>
      <c r="C3" s="1382"/>
      <c r="D3" s="1382"/>
      <c r="E3" s="1382"/>
      <c r="F3" s="1382"/>
      <c r="G3" s="1382"/>
      <c r="H3" s="1382"/>
      <c r="I3" s="1382"/>
      <c r="J3" s="1382"/>
      <c r="K3" s="1382"/>
      <c r="L3" s="1382"/>
      <c r="M3" s="1382"/>
      <c r="N3" s="1382"/>
      <c r="O3" s="1382"/>
      <c r="P3" s="1382"/>
      <c r="Q3" s="390"/>
    </row>
    <row r="4" spans="1:17" ht="15" customHeight="1">
      <c r="A4" s="1380" t="s">
        <v>161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392"/>
    </row>
    <row r="5" spans="2:16" ht="13.5" thickBot="1">
      <c r="B5" s="14"/>
      <c r="C5" s="14"/>
      <c r="P5" s="102" t="s">
        <v>403</v>
      </c>
    </row>
    <row r="6" spans="1:22" s="171" customFormat="1" ht="41.25" customHeight="1" thickBot="1">
      <c r="A6" s="170" t="s">
        <v>5</v>
      </c>
      <c r="B6" s="1376" t="s">
        <v>3</v>
      </c>
      <c r="C6" s="1376"/>
      <c r="D6" s="1383" t="s">
        <v>4</v>
      </c>
      <c r="E6" s="1384"/>
      <c r="F6" s="1384"/>
      <c r="G6" s="1384"/>
      <c r="H6" s="1384"/>
      <c r="I6" s="1384"/>
      <c r="J6" s="1384" t="s">
        <v>68</v>
      </c>
      <c r="K6" s="1384"/>
      <c r="L6" s="1384"/>
      <c r="M6" s="1384"/>
      <c r="N6" s="1384"/>
      <c r="O6" s="1384"/>
      <c r="P6" s="1385" t="s">
        <v>69</v>
      </c>
      <c r="Q6" s="1386"/>
      <c r="R6" s="1386"/>
      <c r="S6" s="1386"/>
      <c r="T6" s="1386"/>
      <c r="U6" s="1386"/>
      <c r="V6" s="759"/>
    </row>
    <row r="7" spans="1:22" s="171" customFormat="1" ht="41.25" customHeight="1" thickBot="1">
      <c r="A7" s="366"/>
      <c r="B7" s="367"/>
      <c r="C7" s="367"/>
      <c r="D7" s="576" t="s">
        <v>72</v>
      </c>
      <c r="E7" s="577" t="s">
        <v>194</v>
      </c>
      <c r="F7" s="577" t="s">
        <v>198</v>
      </c>
      <c r="G7" s="577" t="s">
        <v>201</v>
      </c>
      <c r="H7" s="577" t="s">
        <v>205</v>
      </c>
      <c r="I7" s="577" t="s">
        <v>212</v>
      </c>
      <c r="J7" s="577" t="s">
        <v>72</v>
      </c>
      <c r="K7" s="577" t="s">
        <v>194</v>
      </c>
      <c r="L7" s="577" t="s">
        <v>198</v>
      </c>
      <c r="M7" s="577" t="s">
        <v>201</v>
      </c>
      <c r="N7" s="577" t="s">
        <v>205</v>
      </c>
      <c r="O7" s="577" t="s">
        <v>212</v>
      </c>
      <c r="P7" s="577" t="s">
        <v>72</v>
      </c>
      <c r="Q7" s="577" t="s">
        <v>194</v>
      </c>
      <c r="R7" s="578" t="s">
        <v>198</v>
      </c>
      <c r="S7" s="577" t="s">
        <v>201</v>
      </c>
      <c r="T7" s="947" t="s">
        <v>205</v>
      </c>
      <c r="U7" s="947" t="s">
        <v>212</v>
      </c>
      <c r="V7" s="759"/>
    </row>
    <row r="8" spans="1:22" ht="27.75" customHeight="1">
      <c r="A8" s="73">
        <v>1</v>
      </c>
      <c r="B8" s="1377" t="s">
        <v>370</v>
      </c>
      <c r="C8" s="1378"/>
      <c r="D8" s="579">
        <v>0</v>
      </c>
      <c r="E8" s="580">
        <v>22465</v>
      </c>
      <c r="F8" s="580">
        <v>28990</v>
      </c>
      <c r="G8" s="580"/>
      <c r="H8" s="580"/>
      <c r="I8" s="943"/>
      <c r="J8" s="580">
        <v>0</v>
      </c>
      <c r="K8" s="580">
        <v>22465</v>
      </c>
      <c r="L8" s="580">
        <v>28990</v>
      </c>
      <c r="M8" s="580"/>
      <c r="N8" s="580"/>
      <c r="O8" s="943"/>
      <c r="P8" s="580">
        <v>0</v>
      </c>
      <c r="Q8" s="580">
        <v>0</v>
      </c>
      <c r="R8" s="581">
        <v>0</v>
      </c>
      <c r="S8" s="948"/>
      <c r="T8" s="948"/>
      <c r="U8" s="948"/>
      <c r="V8" s="949"/>
    </row>
    <row r="9" spans="1:22" ht="27.75" customHeight="1" hidden="1">
      <c r="A9" s="74">
        <v>1</v>
      </c>
      <c r="B9" s="1370" t="s">
        <v>371</v>
      </c>
      <c r="C9" s="1370"/>
      <c r="D9" s="582"/>
      <c r="E9" s="582"/>
      <c r="F9" s="582"/>
      <c r="G9" s="582"/>
      <c r="H9" s="583"/>
      <c r="I9" s="944"/>
      <c r="J9" s="582"/>
      <c r="K9" s="582"/>
      <c r="L9" s="582"/>
      <c r="M9" s="583"/>
      <c r="N9" s="583"/>
      <c r="O9" s="944"/>
      <c r="P9" s="583">
        <v>0</v>
      </c>
      <c r="Q9" s="583">
        <v>0</v>
      </c>
      <c r="R9" s="583">
        <v>0</v>
      </c>
      <c r="S9" s="950"/>
      <c r="T9" s="950"/>
      <c r="U9" s="950"/>
      <c r="V9" s="949"/>
    </row>
    <row r="10" spans="1:22" ht="27.75" customHeight="1">
      <c r="A10" s="74">
        <v>2</v>
      </c>
      <c r="B10" s="1370" t="s">
        <v>365</v>
      </c>
      <c r="C10" s="1370"/>
      <c r="D10" s="582">
        <v>816059</v>
      </c>
      <c r="E10" s="582">
        <v>816059</v>
      </c>
      <c r="F10" s="582">
        <v>816059</v>
      </c>
      <c r="G10" s="583"/>
      <c r="H10" s="583"/>
      <c r="I10" s="944"/>
      <c r="J10" s="582">
        <v>816059</v>
      </c>
      <c r="K10" s="582">
        <v>816059</v>
      </c>
      <c r="L10" s="582">
        <v>816059</v>
      </c>
      <c r="M10" s="583"/>
      <c r="N10" s="583"/>
      <c r="O10" s="944"/>
      <c r="P10" s="583">
        <v>0</v>
      </c>
      <c r="Q10" s="583">
        <v>0</v>
      </c>
      <c r="R10" s="583">
        <v>0</v>
      </c>
      <c r="S10" s="950"/>
      <c r="T10" s="950"/>
      <c r="U10" s="951"/>
      <c r="V10" s="949"/>
    </row>
    <row r="11" spans="1:22" ht="27.75" customHeight="1">
      <c r="A11" s="74">
        <v>3</v>
      </c>
      <c r="B11" s="1370" t="s">
        <v>388</v>
      </c>
      <c r="C11" s="1370"/>
      <c r="D11" s="582">
        <v>349250</v>
      </c>
      <c r="E11" s="582">
        <v>349250</v>
      </c>
      <c r="F11" s="582">
        <v>349250</v>
      </c>
      <c r="G11" s="582"/>
      <c r="H11" s="583"/>
      <c r="I11" s="944"/>
      <c r="J11" s="582">
        <v>349250</v>
      </c>
      <c r="K11" s="582">
        <v>349250</v>
      </c>
      <c r="L11" s="582">
        <v>349250</v>
      </c>
      <c r="M11" s="583"/>
      <c r="N11" s="583"/>
      <c r="O11" s="944"/>
      <c r="P11" s="583">
        <v>0</v>
      </c>
      <c r="Q11" s="583">
        <v>0</v>
      </c>
      <c r="R11" s="583">
        <v>0</v>
      </c>
      <c r="S11" s="950"/>
      <c r="T11" s="950"/>
      <c r="U11" s="950"/>
      <c r="V11" s="949"/>
    </row>
    <row r="12" spans="1:22" ht="27.75" customHeight="1">
      <c r="A12" s="74">
        <v>4</v>
      </c>
      <c r="B12" s="1370" t="s">
        <v>372</v>
      </c>
      <c r="C12" s="1370"/>
      <c r="D12" s="582">
        <v>2986807</v>
      </c>
      <c r="E12" s="582">
        <v>2998067</v>
      </c>
      <c r="F12" s="582">
        <v>2426567</v>
      </c>
      <c r="G12" s="583"/>
      <c r="H12" s="583"/>
      <c r="I12" s="944"/>
      <c r="J12" s="582">
        <v>2986807</v>
      </c>
      <c r="K12" s="582">
        <v>2998067</v>
      </c>
      <c r="L12" s="582">
        <v>2426567</v>
      </c>
      <c r="M12" s="583"/>
      <c r="N12" s="583"/>
      <c r="O12" s="944"/>
      <c r="P12" s="583">
        <v>0</v>
      </c>
      <c r="Q12" s="583">
        <v>0</v>
      </c>
      <c r="R12" s="583">
        <v>0</v>
      </c>
      <c r="S12" s="950"/>
      <c r="T12" s="950"/>
      <c r="U12" s="950"/>
      <c r="V12" s="949"/>
    </row>
    <row r="13" spans="1:22" ht="27.75" customHeight="1">
      <c r="A13" s="74">
        <v>5</v>
      </c>
      <c r="B13" s="1370" t="s">
        <v>373</v>
      </c>
      <c r="C13" s="1370"/>
      <c r="D13" s="582">
        <v>171450</v>
      </c>
      <c r="E13" s="582">
        <v>171450</v>
      </c>
      <c r="F13" s="582">
        <v>171450</v>
      </c>
      <c r="G13" s="582"/>
      <c r="H13" s="583"/>
      <c r="I13" s="944"/>
      <c r="J13" s="582">
        <v>171450</v>
      </c>
      <c r="K13" s="582">
        <v>171450</v>
      </c>
      <c r="L13" s="582">
        <v>171450</v>
      </c>
      <c r="M13" s="583"/>
      <c r="N13" s="583"/>
      <c r="O13" s="944"/>
      <c r="P13" s="583">
        <v>0</v>
      </c>
      <c r="Q13" s="583">
        <v>0</v>
      </c>
      <c r="R13" s="583">
        <v>0</v>
      </c>
      <c r="S13" s="950"/>
      <c r="T13" s="950"/>
      <c r="U13" s="950"/>
      <c r="V13" s="949"/>
    </row>
    <row r="14" spans="1:22" ht="27.75" customHeight="1">
      <c r="A14" s="74">
        <v>6</v>
      </c>
      <c r="B14" s="1370" t="s">
        <v>414</v>
      </c>
      <c r="C14" s="1370"/>
      <c r="D14" s="582">
        <v>180000</v>
      </c>
      <c r="E14" s="582">
        <v>180000</v>
      </c>
      <c r="F14" s="582">
        <v>180000</v>
      </c>
      <c r="G14" s="582"/>
      <c r="H14" s="583"/>
      <c r="I14" s="944"/>
      <c r="J14" s="582">
        <v>180000</v>
      </c>
      <c r="K14" s="582">
        <v>180000</v>
      </c>
      <c r="L14" s="582">
        <v>180000</v>
      </c>
      <c r="M14" s="583"/>
      <c r="N14" s="583"/>
      <c r="O14" s="944"/>
      <c r="P14" s="583">
        <v>0</v>
      </c>
      <c r="Q14" s="583">
        <v>0</v>
      </c>
      <c r="R14" s="583">
        <v>0</v>
      </c>
      <c r="S14" s="950"/>
      <c r="T14" s="950"/>
      <c r="U14" s="950"/>
      <c r="V14" s="949"/>
    </row>
    <row r="15" spans="1:22" ht="27.75" customHeight="1">
      <c r="A15" s="74">
        <v>7</v>
      </c>
      <c r="B15" s="1370" t="s">
        <v>374</v>
      </c>
      <c r="C15" s="1370"/>
      <c r="D15" s="582">
        <v>581066</v>
      </c>
      <c r="E15" s="582">
        <v>585996</v>
      </c>
      <c r="F15" s="582">
        <v>522496</v>
      </c>
      <c r="G15" s="583"/>
      <c r="H15" s="583"/>
      <c r="I15" s="944"/>
      <c r="J15" s="582">
        <v>581066</v>
      </c>
      <c r="K15" s="582">
        <v>585996</v>
      </c>
      <c r="L15" s="582">
        <v>522496</v>
      </c>
      <c r="M15" s="583"/>
      <c r="N15" s="583"/>
      <c r="O15" s="944"/>
      <c r="P15" s="583">
        <v>0</v>
      </c>
      <c r="Q15" s="583">
        <v>0</v>
      </c>
      <c r="R15" s="583">
        <v>0</v>
      </c>
      <c r="S15" s="950"/>
      <c r="T15" s="950"/>
      <c r="U15" s="950"/>
      <c r="V15" s="949"/>
    </row>
    <row r="16" spans="1:22" ht="27.75" customHeight="1">
      <c r="A16" s="74">
        <v>8</v>
      </c>
      <c r="B16" s="1370" t="s">
        <v>413</v>
      </c>
      <c r="C16" s="1370"/>
      <c r="D16" s="582">
        <v>721360</v>
      </c>
      <c r="E16" s="582">
        <v>721360</v>
      </c>
      <c r="F16" s="582">
        <v>721360</v>
      </c>
      <c r="G16" s="583"/>
      <c r="H16" s="583"/>
      <c r="I16" s="944"/>
      <c r="J16" s="582">
        <v>721360</v>
      </c>
      <c r="K16" s="582">
        <v>721360</v>
      </c>
      <c r="L16" s="582">
        <v>721360</v>
      </c>
      <c r="M16" s="583"/>
      <c r="N16" s="583"/>
      <c r="O16" s="944"/>
      <c r="P16" s="583">
        <v>0</v>
      </c>
      <c r="Q16" s="583">
        <v>0</v>
      </c>
      <c r="R16" s="583">
        <v>0</v>
      </c>
      <c r="S16" s="950"/>
      <c r="T16" s="950"/>
      <c r="U16" s="950"/>
      <c r="V16" s="949"/>
    </row>
    <row r="17" spans="1:22" ht="36" customHeight="1">
      <c r="A17" s="74">
        <v>9</v>
      </c>
      <c r="B17" s="1374" t="s">
        <v>375</v>
      </c>
      <c r="C17" s="1375"/>
      <c r="D17" s="584">
        <v>25000</v>
      </c>
      <c r="E17" s="584">
        <v>25000</v>
      </c>
      <c r="F17" s="584">
        <v>25000</v>
      </c>
      <c r="G17" s="584"/>
      <c r="H17" s="585"/>
      <c r="I17" s="1072"/>
      <c r="J17" s="584">
        <v>25000</v>
      </c>
      <c r="K17" s="584">
        <v>25000</v>
      </c>
      <c r="L17" s="584">
        <v>25000</v>
      </c>
      <c r="M17" s="583"/>
      <c r="N17" s="583"/>
      <c r="O17" s="944"/>
      <c r="P17" s="583">
        <v>0</v>
      </c>
      <c r="Q17" s="583">
        <v>0</v>
      </c>
      <c r="R17" s="583">
        <v>0</v>
      </c>
      <c r="S17" s="950"/>
      <c r="T17" s="950"/>
      <c r="U17" s="950"/>
      <c r="V17" s="949"/>
    </row>
    <row r="18" spans="1:22" ht="27.75" customHeight="1">
      <c r="A18" s="74">
        <v>10</v>
      </c>
      <c r="B18" s="1371" t="s">
        <v>376</v>
      </c>
      <c r="C18" s="1371"/>
      <c r="D18" s="584">
        <v>285020</v>
      </c>
      <c r="E18" s="584">
        <v>285020</v>
      </c>
      <c r="F18" s="584">
        <v>285020</v>
      </c>
      <c r="G18" s="585"/>
      <c r="H18" s="585"/>
      <c r="I18" s="944"/>
      <c r="J18" s="584">
        <v>285020</v>
      </c>
      <c r="K18" s="584">
        <v>285020</v>
      </c>
      <c r="L18" s="584">
        <v>285020</v>
      </c>
      <c r="M18" s="585"/>
      <c r="N18" s="585"/>
      <c r="O18" s="944"/>
      <c r="P18" s="585">
        <v>0</v>
      </c>
      <c r="Q18" s="585">
        <v>0</v>
      </c>
      <c r="R18" s="585">
        <v>0</v>
      </c>
      <c r="S18" s="952"/>
      <c r="T18" s="952"/>
      <c r="U18" s="952"/>
      <c r="V18" s="949"/>
    </row>
    <row r="19" spans="1:22" ht="27.75" customHeight="1">
      <c r="A19" s="74">
        <v>11</v>
      </c>
      <c r="B19" s="1371" t="s">
        <v>393</v>
      </c>
      <c r="C19" s="1371"/>
      <c r="D19" s="584">
        <v>279400</v>
      </c>
      <c r="E19" s="584">
        <v>279400</v>
      </c>
      <c r="F19" s="584">
        <v>279400</v>
      </c>
      <c r="G19" s="585"/>
      <c r="H19" s="585"/>
      <c r="I19" s="944"/>
      <c r="J19" s="584">
        <v>279400</v>
      </c>
      <c r="K19" s="584">
        <v>279400</v>
      </c>
      <c r="L19" s="584">
        <v>279400</v>
      </c>
      <c r="M19" s="585"/>
      <c r="N19" s="585"/>
      <c r="O19" s="944"/>
      <c r="P19" s="585">
        <v>0</v>
      </c>
      <c r="Q19" s="585">
        <v>0</v>
      </c>
      <c r="R19" s="585">
        <v>0</v>
      </c>
      <c r="S19" s="952"/>
      <c r="T19" s="952"/>
      <c r="U19" s="952"/>
      <c r="V19" s="949"/>
    </row>
    <row r="20" spans="1:22" ht="27.75" customHeight="1" thickBot="1">
      <c r="A20" s="74">
        <v>12</v>
      </c>
      <c r="B20" s="1371" t="s">
        <v>509</v>
      </c>
      <c r="C20" s="1371"/>
      <c r="D20" s="584">
        <v>5920000</v>
      </c>
      <c r="E20" s="584">
        <v>5920000</v>
      </c>
      <c r="F20" s="584">
        <v>5920000</v>
      </c>
      <c r="G20" s="585"/>
      <c r="H20" s="585"/>
      <c r="I20" s="944"/>
      <c r="J20" s="584">
        <v>0</v>
      </c>
      <c r="K20" s="584">
        <v>0</v>
      </c>
      <c r="L20" s="584">
        <v>0</v>
      </c>
      <c r="M20" s="585"/>
      <c r="N20" s="585"/>
      <c r="O20" s="944"/>
      <c r="P20" s="585">
        <v>5920000</v>
      </c>
      <c r="Q20" s="584">
        <v>5920000</v>
      </c>
      <c r="R20" s="584">
        <v>5920000</v>
      </c>
      <c r="S20" s="953"/>
      <c r="T20" s="953"/>
      <c r="U20" s="953"/>
      <c r="V20" s="949"/>
    </row>
    <row r="21" spans="1:22" ht="27.75" customHeight="1" thickBot="1">
      <c r="A21" s="74">
        <v>13</v>
      </c>
      <c r="B21" s="1371" t="s">
        <v>510</v>
      </c>
      <c r="C21" s="1371"/>
      <c r="D21" s="584">
        <v>108708</v>
      </c>
      <c r="E21" s="584">
        <v>108708</v>
      </c>
      <c r="F21" s="584">
        <v>108708</v>
      </c>
      <c r="G21" s="585"/>
      <c r="H21" s="585"/>
      <c r="I21" s="944"/>
      <c r="J21" s="584">
        <f>+D21</f>
        <v>108708</v>
      </c>
      <c r="K21" s="584">
        <v>108708</v>
      </c>
      <c r="L21" s="584">
        <v>108708</v>
      </c>
      <c r="M21" s="585"/>
      <c r="N21" s="585"/>
      <c r="O21" s="944"/>
      <c r="P21" s="585">
        <v>0</v>
      </c>
      <c r="Q21" s="917">
        <v>0</v>
      </c>
      <c r="R21" s="917">
        <v>0</v>
      </c>
      <c r="S21" s="954"/>
      <c r="T21" s="954"/>
      <c r="U21" s="954"/>
      <c r="V21" s="949"/>
    </row>
    <row r="22" spans="1:22" ht="27.75" customHeight="1" thickBot="1">
      <c r="A22" s="588">
        <v>14</v>
      </c>
      <c r="B22" s="1372" t="s">
        <v>531</v>
      </c>
      <c r="C22" s="1373"/>
      <c r="D22" s="589">
        <v>0</v>
      </c>
      <c r="E22" s="589">
        <v>0</v>
      </c>
      <c r="F22" s="589">
        <v>274320</v>
      </c>
      <c r="G22" s="590"/>
      <c r="H22" s="590"/>
      <c r="I22" s="945"/>
      <c r="J22" s="589">
        <v>0</v>
      </c>
      <c r="K22" s="589">
        <v>0</v>
      </c>
      <c r="L22" s="589">
        <v>274320</v>
      </c>
      <c r="M22" s="590"/>
      <c r="N22" s="590"/>
      <c r="O22" s="945"/>
      <c r="P22" s="590">
        <v>0</v>
      </c>
      <c r="Q22" s="590">
        <v>0</v>
      </c>
      <c r="R22" s="590">
        <v>0</v>
      </c>
      <c r="S22" s="954"/>
      <c r="T22" s="954"/>
      <c r="U22" s="954"/>
      <c r="V22" s="949"/>
    </row>
    <row r="23" spans="1:22" ht="32.25" customHeight="1" thickBot="1">
      <c r="A23" s="289"/>
      <c r="B23" s="1369" t="s">
        <v>14</v>
      </c>
      <c r="C23" s="1369"/>
      <c r="D23" s="586">
        <f aca="true" t="shared" si="0" ref="D23:K23">SUM(D8:D22)</f>
        <v>12424120</v>
      </c>
      <c r="E23" s="586">
        <f>SUM(E8:E22)</f>
        <v>12462775</v>
      </c>
      <c r="F23" s="586">
        <f>SUM(F8:F22)</f>
        <v>12108620</v>
      </c>
      <c r="G23" s="587">
        <f t="shared" si="0"/>
        <v>0</v>
      </c>
      <c r="H23" s="587">
        <f t="shared" si="0"/>
        <v>0</v>
      </c>
      <c r="I23" s="587">
        <f t="shared" si="0"/>
        <v>0</v>
      </c>
      <c r="J23" s="586">
        <f t="shared" si="0"/>
        <v>6504120</v>
      </c>
      <c r="K23" s="586">
        <f t="shared" si="0"/>
        <v>6542775</v>
      </c>
      <c r="L23" s="586">
        <f>SUM(L8:L22)</f>
        <v>6188620</v>
      </c>
      <c r="M23" s="587">
        <f>SUM(M8:M18)</f>
        <v>0</v>
      </c>
      <c r="N23" s="587"/>
      <c r="O23" s="946"/>
      <c r="P23" s="586">
        <f>SUM(P8:P22)</f>
        <v>5920000</v>
      </c>
      <c r="Q23" s="586">
        <f>SUM(Q8:Q22)</f>
        <v>5920000</v>
      </c>
      <c r="R23" s="586">
        <f>SUM(R8:R22)</f>
        <v>5920000</v>
      </c>
      <c r="S23" s="955">
        <f>SUM(S8:S18)</f>
        <v>0</v>
      </c>
      <c r="T23" s="955"/>
      <c r="U23" s="956"/>
      <c r="V23" s="949"/>
    </row>
    <row r="24" spans="6:11" ht="12.75">
      <c r="F24" s="1263"/>
      <c r="K24" s="55"/>
    </row>
    <row r="25" spans="4:17" ht="12.75" hidden="1">
      <c r="D25" s="10">
        <v>5781</v>
      </c>
      <c r="E25" s="10"/>
      <c r="F25" s="10"/>
      <c r="G25" s="10"/>
      <c r="H25" s="10"/>
      <c r="I25" s="10"/>
      <c r="J25" s="10"/>
      <c r="K25" s="10"/>
      <c r="P25" s="10"/>
      <c r="Q25" s="10"/>
    </row>
    <row r="26" spans="4:17" ht="12.75">
      <c r="D26" s="102"/>
      <c r="E26" s="10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3:17" ht="12.75">
      <c r="C27" s="1142"/>
      <c r="D27" s="102"/>
      <c r="E27" s="10"/>
      <c r="F27" s="102"/>
      <c r="G27" s="10"/>
      <c r="H27" s="102"/>
      <c r="I27" s="10"/>
      <c r="J27" s="10"/>
      <c r="K27" s="10"/>
      <c r="L27" s="10"/>
      <c r="M27" s="10"/>
      <c r="N27" s="10"/>
      <c r="O27" s="10"/>
      <c r="P27" s="10"/>
      <c r="Q27" s="10"/>
    </row>
    <row r="28" spans="3:17" ht="12.75">
      <c r="C28" s="1142"/>
      <c r="D28" s="10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3:17" ht="12.75">
      <c r="C29" s="114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3:17" ht="12.75">
      <c r="C30" s="114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3:17" ht="12.75">
      <c r="C31" s="114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3:17" ht="12.75">
      <c r="C32" s="114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3:17" ht="12.75">
      <c r="C33" s="114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4:17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4:17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</sheetData>
  <sheetProtection/>
  <mergeCells count="24">
    <mergeCell ref="J1:P1"/>
    <mergeCell ref="A4:P4"/>
    <mergeCell ref="B9:C9"/>
    <mergeCell ref="A2:P2"/>
    <mergeCell ref="A3:P3"/>
    <mergeCell ref="D6:I6"/>
    <mergeCell ref="J6:O6"/>
    <mergeCell ref="P6:U6"/>
    <mergeCell ref="B11:C11"/>
    <mergeCell ref="B10:C10"/>
    <mergeCell ref="B15:C15"/>
    <mergeCell ref="B17:C17"/>
    <mergeCell ref="B6:C6"/>
    <mergeCell ref="B8:C8"/>
    <mergeCell ref="B14:C14"/>
    <mergeCell ref="B16:C16"/>
    <mergeCell ref="B23:C23"/>
    <mergeCell ref="B12:C12"/>
    <mergeCell ref="B13:C13"/>
    <mergeCell ref="B18:C18"/>
    <mergeCell ref="B19:C19"/>
    <mergeCell ref="B20:C20"/>
    <mergeCell ref="B22:C22"/>
    <mergeCell ref="B21:C21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41.8515625" style="15" customWidth="1"/>
    <col min="2" max="2" width="13.28125" style="15" customWidth="1"/>
    <col min="3" max="3" width="17.00390625" style="36" customWidth="1"/>
    <col min="4" max="4" width="14.7109375" style="36" customWidth="1"/>
    <col min="5" max="5" width="17.00390625" style="36" customWidth="1"/>
    <col min="6" max="6" width="14.00390625" style="36" hidden="1" customWidth="1"/>
    <col min="7" max="7" width="17.00390625" style="36" hidden="1" customWidth="1"/>
    <col min="8" max="8" width="16.00390625" style="36" customWidth="1"/>
    <col min="9" max="9" width="12.00390625" style="36" customWidth="1"/>
    <col min="10" max="10" width="13.421875" style="36" customWidth="1"/>
    <col min="11" max="11" width="12.7109375" style="36" hidden="1" customWidth="1"/>
    <col min="12" max="12" width="12.57421875" style="36" hidden="1" customWidth="1"/>
    <col min="13" max="13" width="15.7109375" style="36" customWidth="1"/>
    <col min="14" max="14" width="14.28125" style="15" customWidth="1"/>
    <col min="15" max="15" width="12.57421875" style="15" customWidth="1"/>
    <col min="16" max="16" width="12.7109375" style="15" hidden="1" customWidth="1"/>
    <col min="17" max="17" width="13.28125" style="15" hidden="1" customWidth="1"/>
    <col min="18" max="18" width="17.7109375" style="15" customWidth="1"/>
    <col min="19" max="19" width="9.140625" style="15" customWidth="1"/>
    <col min="20" max="20" width="13.28125" style="15" bestFit="1" customWidth="1"/>
    <col min="21" max="21" width="15.57421875" style="15" bestFit="1" customWidth="1"/>
    <col min="22" max="16384" width="9.140625" style="15" customWidth="1"/>
  </cols>
  <sheetData>
    <row r="1" spans="8:13" ht="24.75" customHeight="1">
      <c r="H1" s="1387" t="s">
        <v>165</v>
      </c>
      <c r="I1" s="1387"/>
      <c r="J1" s="1387"/>
      <c r="K1" s="1387"/>
      <c r="L1" s="1387"/>
      <c r="M1" s="1387"/>
    </row>
    <row r="2" spans="1:13" ht="37.5" customHeight="1">
      <c r="A2" s="1391" t="s">
        <v>412</v>
      </c>
      <c r="B2" s="1391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</row>
    <row r="3" spans="1:13" ht="18.75" customHeight="1">
      <c r="A3" s="1393" t="s">
        <v>496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</row>
    <row r="4" spans="1:13" ht="15.75">
      <c r="A4" s="1397" t="s">
        <v>65</v>
      </c>
      <c r="B4" s="1397"/>
      <c r="C4" s="1397"/>
      <c r="D4" s="1397"/>
      <c r="E4" s="1397"/>
      <c r="F4" s="1397"/>
      <c r="G4" s="1397"/>
      <c r="H4" s="1397"/>
      <c r="I4" s="1397"/>
      <c r="J4" s="1397"/>
      <c r="K4" s="1397"/>
      <c r="L4" s="1397"/>
      <c r="M4" s="1397"/>
    </row>
    <row r="5" spans="1:13" ht="19.5" thickBot="1">
      <c r="A5" s="56"/>
      <c r="B5" s="56"/>
      <c r="M5" s="957" t="s">
        <v>400</v>
      </c>
    </row>
    <row r="6" spans="1:18" ht="19.5" customHeight="1">
      <c r="A6" s="1394" t="s">
        <v>23</v>
      </c>
      <c r="B6" s="1388" t="s">
        <v>176</v>
      </c>
      <c r="C6" s="1398" t="s">
        <v>4</v>
      </c>
      <c r="D6" s="1399"/>
      <c r="E6" s="1399"/>
      <c r="F6" s="1399"/>
      <c r="G6" s="1400"/>
      <c r="H6" s="1398" t="s">
        <v>207</v>
      </c>
      <c r="I6" s="1399"/>
      <c r="J6" s="1399"/>
      <c r="K6" s="1399"/>
      <c r="L6" s="1400"/>
      <c r="M6" s="1398" t="s">
        <v>24</v>
      </c>
      <c r="N6" s="1399"/>
      <c r="O6" s="1399"/>
      <c r="P6" s="1399"/>
      <c r="Q6" s="1409"/>
      <c r="R6" s="706"/>
    </row>
    <row r="7" spans="1:18" ht="12.75" customHeight="1">
      <c r="A7" s="1395"/>
      <c r="B7" s="1389"/>
      <c r="C7" s="1401"/>
      <c r="D7" s="1402"/>
      <c r="E7" s="1402"/>
      <c r="F7" s="1402"/>
      <c r="G7" s="1403"/>
      <c r="H7" s="1401"/>
      <c r="I7" s="1402"/>
      <c r="J7" s="1402"/>
      <c r="K7" s="1402"/>
      <c r="L7" s="1403"/>
      <c r="M7" s="1401"/>
      <c r="N7" s="1402"/>
      <c r="O7" s="1402"/>
      <c r="P7" s="1402"/>
      <c r="Q7" s="1410"/>
      <c r="R7" s="707"/>
    </row>
    <row r="8" spans="1:18" ht="20.25" customHeight="1" thickBot="1">
      <c r="A8" s="1396"/>
      <c r="B8" s="1390"/>
      <c r="C8" s="1404"/>
      <c r="D8" s="1405"/>
      <c r="E8" s="1405"/>
      <c r="F8" s="1405"/>
      <c r="G8" s="1406"/>
      <c r="H8" s="1404"/>
      <c r="I8" s="1405"/>
      <c r="J8" s="1405"/>
      <c r="K8" s="1405"/>
      <c r="L8" s="1406"/>
      <c r="M8" s="1404"/>
      <c r="N8" s="1405"/>
      <c r="O8" s="1405"/>
      <c r="P8" s="1405"/>
      <c r="Q8" s="1411"/>
      <c r="R8" s="707"/>
    </row>
    <row r="9" spans="1:18" ht="19.5" thickTop="1">
      <c r="A9" s="368"/>
      <c r="B9" s="369"/>
      <c r="C9" s="487" t="s">
        <v>72</v>
      </c>
      <c r="D9" s="487" t="s">
        <v>194</v>
      </c>
      <c r="E9" s="487" t="s">
        <v>198</v>
      </c>
      <c r="F9" s="452" t="s">
        <v>201</v>
      </c>
      <c r="G9" s="452" t="s">
        <v>206</v>
      </c>
      <c r="H9" s="487" t="s">
        <v>72</v>
      </c>
      <c r="I9" s="487" t="s">
        <v>194</v>
      </c>
      <c r="J9" s="487" t="s">
        <v>198</v>
      </c>
      <c r="K9" s="452" t="s">
        <v>201</v>
      </c>
      <c r="L9" s="452" t="s">
        <v>206</v>
      </c>
      <c r="M9" s="487" t="s">
        <v>72</v>
      </c>
      <c r="N9" s="487" t="s">
        <v>194</v>
      </c>
      <c r="O9" s="487" t="s">
        <v>198</v>
      </c>
      <c r="P9" s="452" t="s">
        <v>201</v>
      </c>
      <c r="Q9" s="701" t="s">
        <v>206</v>
      </c>
      <c r="R9" s="707"/>
    </row>
    <row r="10" spans="1:18" ht="32.25" customHeight="1">
      <c r="A10" s="105" t="s">
        <v>397</v>
      </c>
      <c r="B10" s="316" t="s">
        <v>178</v>
      </c>
      <c r="C10" s="30">
        <v>200000</v>
      </c>
      <c r="D10" s="30">
        <v>200000</v>
      </c>
      <c r="E10" s="30">
        <v>200000</v>
      </c>
      <c r="F10" s="30"/>
      <c r="G10" s="484"/>
      <c r="H10" s="30">
        <v>200000</v>
      </c>
      <c r="I10" s="30">
        <v>200000</v>
      </c>
      <c r="J10" s="30">
        <v>200000</v>
      </c>
      <c r="K10" s="383"/>
      <c r="L10" s="484"/>
      <c r="M10" s="30"/>
      <c r="N10" s="30"/>
      <c r="O10" s="30"/>
      <c r="P10" s="383"/>
      <c r="Q10" s="702"/>
      <c r="R10" s="707"/>
    </row>
    <row r="11" spans="1:18" ht="34.5" customHeight="1">
      <c r="A11" s="105" t="s">
        <v>454</v>
      </c>
      <c r="B11" s="316" t="s">
        <v>178</v>
      </c>
      <c r="C11" s="30">
        <v>101000</v>
      </c>
      <c r="D11" s="30">
        <v>101000</v>
      </c>
      <c r="E11" s="30">
        <v>101000</v>
      </c>
      <c r="F11" s="30"/>
      <c r="G11" s="484"/>
      <c r="H11" s="30">
        <v>101000</v>
      </c>
      <c r="I11" s="30">
        <v>101000</v>
      </c>
      <c r="J11" s="30">
        <v>101000</v>
      </c>
      <c r="K11" s="383"/>
      <c r="L11" s="484"/>
      <c r="M11" s="30"/>
      <c r="N11" s="30"/>
      <c r="O11" s="30"/>
      <c r="P11" s="383"/>
      <c r="Q11" s="702"/>
      <c r="R11" s="707"/>
    </row>
    <row r="12" spans="1:20" ht="15.75" customHeight="1" thickBot="1">
      <c r="A12" s="105" t="s">
        <v>455</v>
      </c>
      <c r="B12" s="316" t="s">
        <v>178</v>
      </c>
      <c r="C12" s="30">
        <v>600000</v>
      </c>
      <c r="D12" s="30">
        <v>600000</v>
      </c>
      <c r="E12" s="30">
        <f>600000+413460</f>
        <v>1013460</v>
      </c>
      <c r="F12" s="30"/>
      <c r="G12" s="485"/>
      <c r="H12" s="30">
        <v>600000</v>
      </c>
      <c r="I12" s="30">
        <v>600000</v>
      </c>
      <c r="J12" s="30">
        <f>600000+413460</f>
        <v>1013460</v>
      </c>
      <c r="K12" s="30"/>
      <c r="L12" s="485"/>
      <c r="M12" s="30"/>
      <c r="N12" s="30"/>
      <c r="O12" s="30"/>
      <c r="P12" s="30"/>
      <c r="Q12" s="703"/>
      <c r="R12" s="707"/>
      <c r="T12" s="36"/>
    </row>
    <row r="13" spans="1:18" ht="29.25" customHeight="1" hidden="1">
      <c r="A13" s="105" t="s">
        <v>454</v>
      </c>
      <c r="B13" s="316" t="s">
        <v>177</v>
      </c>
      <c r="C13" s="30"/>
      <c r="D13" s="30"/>
      <c r="E13" s="30"/>
      <c r="F13" s="30"/>
      <c r="G13" s="485"/>
      <c r="H13" s="30"/>
      <c r="I13" s="30"/>
      <c r="J13" s="30"/>
      <c r="K13" s="30"/>
      <c r="L13" s="485"/>
      <c r="M13" s="30"/>
      <c r="N13" s="30"/>
      <c r="O13" s="30"/>
      <c r="P13" s="30"/>
      <c r="Q13" s="703"/>
      <c r="R13" s="707"/>
    </row>
    <row r="14" spans="1:18" ht="28.5" customHeight="1" hidden="1">
      <c r="A14" s="105" t="s">
        <v>366</v>
      </c>
      <c r="B14" s="316" t="s">
        <v>177</v>
      </c>
      <c r="C14" s="30"/>
      <c r="D14" s="30"/>
      <c r="E14" s="30"/>
      <c r="F14" s="30"/>
      <c r="G14" s="485"/>
      <c r="H14" s="30">
        <v>0</v>
      </c>
      <c r="I14" s="30"/>
      <c r="J14" s="30"/>
      <c r="K14" s="30"/>
      <c r="L14" s="485"/>
      <c r="M14" s="30"/>
      <c r="N14" s="30"/>
      <c r="O14" s="30"/>
      <c r="P14" s="30"/>
      <c r="Q14" s="703"/>
      <c r="R14" s="707"/>
    </row>
    <row r="15" spans="1:18" ht="32.25" customHeight="1" hidden="1">
      <c r="A15" s="105" t="s">
        <v>361</v>
      </c>
      <c r="B15" s="316" t="s">
        <v>177</v>
      </c>
      <c r="C15" s="30"/>
      <c r="D15" s="30"/>
      <c r="E15" s="30"/>
      <c r="F15" s="30"/>
      <c r="G15" s="485"/>
      <c r="H15" s="30">
        <v>0</v>
      </c>
      <c r="I15" s="30"/>
      <c r="J15" s="30"/>
      <c r="K15" s="30"/>
      <c r="L15" s="485"/>
      <c r="M15" s="30"/>
      <c r="N15" s="30"/>
      <c r="O15" s="30"/>
      <c r="P15" s="30"/>
      <c r="Q15" s="703"/>
      <c r="R15" s="707"/>
    </row>
    <row r="16" spans="1:18" ht="33" customHeight="1" hidden="1" thickBot="1">
      <c r="A16" s="105" t="s">
        <v>360</v>
      </c>
      <c r="B16" s="316" t="s">
        <v>177</v>
      </c>
      <c r="C16" s="112"/>
      <c r="D16" s="112"/>
      <c r="E16" s="112"/>
      <c r="F16" s="112"/>
      <c r="G16" s="485"/>
      <c r="H16" s="112"/>
      <c r="I16" s="112"/>
      <c r="J16" s="112"/>
      <c r="K16" s="112"/>
      <c r="L16" s="485"/>
      <c r="M16" s="112"/>
      <c r="N16" s="112"/>
      <c r="O16" s="112"/>
      <c r="P16" s="112"/>
      <c r="Q16" s="703"/>
      <c r="R16" s="707"/>
    </row>
    <row r="17" spans="1:18" ht="39" customHeight="1" thickBot="1" thickTop="1">
      <c r="A17" s="113" t="s">
        <v>16</v>
      </c>
      <c r="B17" s="315"/>
      <c r="C17" s="114">
        <f>SUM(C10:C16)</f>
        <v>901000</v>
      </c>
      <c r="D17" s="114">
        <f>SUM(D10:D16)</f>
        <v>901000</v>
      </c>
      <c r="E17" s="114">
        <f>SUM(E10:E16)</f>
        <v>1314460</v>
      </c>
      <c r="F17" s="114">
        <f>SUM(F10:F16)</f>
        <v>0</v>
      </c>
      <c r="G17" s="486">
        <f>F17/E17</f>
        <v>0</v>
      </c>
      <c r="H17" s="114">
        <f>SUM(H10:H16)</f>
        <v>901000</v>
      </c>
      <c r="I17" s="114">
        <f>SUM(I10:I16)</f>
        <v>901000</v>
      </c>
      <c r="J17" s="114">
        <f>SUM(J10:J16)</f>
        <v>1314460</v>
      </c>
      <c r="K17" s="114">
        <f>SUM(K10:K16)</f>
        <v>0</v>
      </c>
      <c r="L17" s="486"/>
      <c r="M17" s="114">
        <f>SUM(M10:M16)</f>
        <v>0</v>
      </c>
      <c r="N17" s="114">
        <f>SUM(N10:N16)</f>
        <v>0</v>
      </c>
      <c r="O17" s="114">
        <f>SUM(O10:O16)</f>
        <v>0</v>
      </c>
      <c r="P17" s="114">
        <f>SUM(P10:P16)</f>
        <v>0</v>
      </c>
      <c r="Q17" s="704"/>
      <c r="R17" s="707"/>
    </row>
    <row r="18" spans="1:18" ht="19.5" customHeight="1">
      <c r="A18" s="106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R18" s="57"/>
    </row>
    <row r="19" spans="1:13" ht="66" customHeight="1" hidden="1" thickBot="1">
      <c r="A19" s="1407" t="s">
        <v>367</v>
      </c>
      <c r="B19" s="1407"/>
      <c r="C19" s="1408"/>
      <c r="D19" s="1408"/>
      <c r="E19" s="1408"/>
      <c r="F19" s="1408"/>
      <c r="G19" s="1408"/>
      <c r="H19" s="1408"/>
      <c r="I19" s="1408"/>
      <c r="J19" s="1408"/>
      <c r="K19" s="1408"/>
      <c r="L19" s="1408"/>
      <c r="M19" s="1408"/>
    </row>
    <row r="20" spans="1:18" ht="19.5" customHeight="1" hidden="1">
      <c r="A20" s="1394" t="s">
        <v>23</v>
      </c>
      <c r="B20" s="1388" t="s">
        <v>176</v>
      </c>
      <c r="C20" s="1398" t="s">
        <v>4</v>
      </c>
      <c r="D20" s="1399"/>
      <c r="E20" s="1399"/>
      <c r="F20" s="1399"/>
      <c r="G20" s="1400"/>
      <c r="H20" s="1398" t="s">
        <v>207</v>
      </c>
      <c r="I20" s="1399"/>
      <c r="J20" s="1399"/>
      <c r="K20" s="1399"/>
      <c r="L20" s="1400"/>
      <c r="M20" s="1398" t="s">
        <v>24</v>
      </c>
      <c r="N20" s="1399"/>
      <c r="O20" s="1399"/>
      <c r="P20" s="1399"/>
      <c r="Q20" s="1409"/>
      <c r="R20" s="707"/>
    </row>
    <row r="21" spans="1:18" s="108" customFormat="1" ht="19.5" customHeight="1" hidden="1">
      <c r="A21" s="1395"/>
      <c r="B21" s="1389"/>
      <c r="C21" s="1401"/>
      <c r="D21" s="1402"/>
      <c r="E21" s="1402"/>
      <c r="F21" s="1402"/>
      <c r="G21" s="1403"/>
      <c r="H21" s="1401"/>
      <c r="I21" s="1402"/>
      <c r="J21" s="1402"/>
      <c r="K21" s="1402"/>
      <c r="L21" s="1403"/>
      <c r="M21" s="1401"/>
      <c r="N21" s="1402"/>
      <c r="O21" s="1402"/>
      <c r="P21" s="1402"/>
      <c r="Q21" s="1410"/>
      <c r="R21" s="708"/>
    </row>
    <row r="22" spans="1:18" s="108" customFormat="1" ht="19.5" customHeight="1" hidden="1" thickBot="1">
      <c r="A22" s="1396"/>
      <c r="B22" s="1390"/>
      <c r="C22" s="1404"/>
      <c r="D22" s="1405"/>
      <c r="E22" s="1405"/>
      <c r="F22" s="1405"/>
      <c r="G22" s="1406"/>
      <c r="H22" s="1404"/>
      <c r="I22" s="1405"/>
      <c r="J22" s="1405"/>
      <c r="K22" s="1405"/>
      <c r="L22" s="1406"/>
      <c r="M22" s="1404"/>
      <c r="N22" s="1405"/>
      <c r="O22" s="1405"/>
      <c r="P22" s="1405"/>
      <c r="Q22" s="1411"/>
      <c r="R22" s="708"/>
    </row>
    <row r="23" spans="1:18" s="108" customFormat="1" ht="57.75" customHeight="1" hidden="1" thickTop="1">
      <c r="A23" s="453"/>
      <c r="B23" s="454"/>
      <c r="C23" s="452" t="s">
        <v>72</v>
      </c>
      <c r="D23" s="452" t="s">
        <v>200</v>
      </c>
      <c r="E23" s="452" t="s">
        <v>254</v>
      </c>
      <c r="F23" s="452" t="s">
        <v>205</v>
      </c>
      <c r="G23" s="452" t="s">
        <v>206</v>
      </c>
      <c r="H23" s="452" t="s">
        <v>72</v>
      </c>
      <c r="I23" s="452" t="s">
        <v>200</v>
      </c>
      <c r="J23" s="452" t="s">
        <v>254</v>
      </c>
      <c r="K23" s="452" t="s">
        <v>205</v>
      </c>
      <c r="L23" s="452" t="s">
        <v>206</v>
      </c>
      <c r="M23" s="452" t="s">
        <v>72</v>
      </c>
      <c r="N23" s="452" t="s">
        <v>200</v>
      </c>
      <c r="O23" s="452" t="s">
        <v>254</v>
      </c>
      <c r="P23" s="452" t="s">
        <v>205</v>
      </c>
      <c r="Q23" s="705" t="s">
        <v>206</v>
      </c>
      <c r="R23" s="708"/>
    </row>
    <row r="24" spans="1:18" s="108" customFormat="1" ht="34.5" customHeight="1" hidden="1" thickTop="1">
      <c r="A24" s="370" t="s">
        <v>73</v>
      </c>
      <c r="B24" s="371" t="s">
        <v>178</v>
      </c>
      <c r="C24" s="372"/>
      <c r="D24" s="372"/>
      <c r="E24" s="372"/>
      <c r="F24" s="372"/>
      <c r="G24" s="484"/>
      <c r="H24" s="372"/>
      <c r="I24" s="372"/>
      <c r="J24" s="372"/>
      <c r="K24" s="372"/>
      <c r="L24" s="484"/>
      <c r="M24" s="372">
        <f>C24-H24</f>
        <v>0</v>
      </c>
      <c r="N24" s="372"/>
      <c r="O24" s="372"/>
      <c r="P24" s="110">
        <f aca="true" t="shared" si="0" ref="P24:P31">F24-K24</f>
        <v>0</v>
      </c>
      <c r="Q24" s="703" t="e">
        <f>P24/O24</f>
        <v>#DIV/0!</v>
      </c>
      <c r="R24" s="708"/>
    </row>
    <row r="25" spans="1:18" s="108" customFormat="1" ht="30" hidden="1">
      <c r="A25" s="109" t="s">
        <v>183</v>
      </c>
      <c r="B25" s="317" t="s">
        <v>178</v>
      </c>
      <c r="C25" s="110"/>
      <c r="D25" s="110"/>
      <c r="E25" s="110"/>
      <c r="F25" s="110"/>
      <c r="G25" s="485"/>
      <c r="H25" s="110"/>
      <c r="I25" s="110"/>
      <c r="J25" s="110"/>
      <c r="K25" s="110"/>
      <c r="L25" s="485"/>
      <c r="M25" s="372">
        <f>C25-H25</f>
        <v>0</v>
      </c>
      <c r="N25" s="110"/>
      <c r="O25" s="110"/>
      <c r="P25" s="110">
        <f t="shared" si="0"/>
        <v>0</v>
      </c>
      <c r="Q25" s="703" t="e">
        <f>P25/O25</f>
        <v>#DIV/0!</v>
      </c>
      <c r="R25" s="708"/>
    </row>
    <row r="26" spans="1:18" s="108" customFormat="1" ht="30.75" customHeight="1" hidden="1" thickTop="1">
      <c r="A26" s="109" t="s">
        <v>184</v>
      </c>
      <c r="B26" s="317" t="s">
        <v>178</v>
      </c>
      <c r="C26" s="110">
        <v>0</v>
      </c>
      <c r="D26" s="110"/>
      <c r="E26" s="110"/>
      <c r="F26" s="110"/>
      <c r="G26" s="485"/>
      <c r="H26" s="110">
        <v>0</v>
      </c>
      <c r="I26" s="110"/>
      <c r="J26" s="110"/>
      <c r="K26" s="110"/>
      <c r="L26" s="485"/>
      <c r="M26" s="372">
        <f>C26-H26</f>
        <v>0</v>
      </c>
      <c r="N26" s="110"/>
      <c r="O26" s="110"/>
      <c r="P26" s="110">
        <f t="shared" si="0"/>
        <v>0</v>
      </c>
      <c r="Q26" s="703" t="e">
        <f>P26/O26</f>
        <v>#DIV/0!</v>
      </c>
      <c r="R26" s="708"/>
    </row>
    <row r="27" spans="1:18" s="108" customFormat="1" ht="31.5" customHeight="1" hidden="1" thickBot="1">
      <c r="A27" s="109" t="s">
        <v>47</v>
      </c>
      <c r="B27" s="317" t="s">
        <v>178</v>
      </c>
      <c r="C27" s="110">
        <v>0</v>
      </c>
      <c r="D27" s="110"/>
      <c r="E27" s="110"/>
      <c r="F27" s="110"/>
      <c r="G27" s="485"/>
      <c r="H27" s="110">
        <v>0</v>
      </c>
      <c r="I27" s="110"/>
      <c r="J27" s="110"/>
      <c r="K27" s="110"/>
      <c r="L27" s="485"/>
      <c r="M27" s="372">
        <f>C27-H27</f>
        <v>0</v>
      </c>
      <c r="N27" s="110"/>
      <c r="O27" s="110"/>
      <c r="P27" s="110">
        <f t="shared" si="0"/>
        <v>0</v>
      </c>
      <c r="Q27" s="703" t="e">
        <f>P27/O27</f>
        <v>#DIV/0!</v>
      </c>
      <c r="R27" s="708"/>
    </row>
    <row r="28" spans="1:18" s="108" customFormat="1" ht="31.5" customHeight="1" hidden="1" thickTop="1">
      <c r="A28" s="109" t="s">
        <v>48</v>
      </c>
      <c r="B28" s="317" t="s">
        <v>178</v>
      </c>
      <c r="C28" s="112"/>
      <c r="D28" s="112"/>
      <c r="E28" s="112"/>
      <c r="F28" s="112"/>
      <c r="G28" s="485"/>
      <c r="H28" s="112"/>
      <c r="I28" s="112"/>
      <c r="J28" s="112"/>
      <c r="K28" s="112"/>
      <c r="L28" s="485"/>
      <c r="M28" s="112"/>
      <c r="N28" s="112"/>
      <c r="O28" s="112"/>
      <c r="P28" s="112">
        <f t="shared" si="0"/>
        <v>0</v>
      </c>
      <c r="Q28" s="703" t="e">
        <f>P28/O28</f>
        <v>#DIV/0!</v>
      </c>
      <c r="R28" s="708"/>
    </row>
    <row r="29" spans="1:18" s="108" customFormat="1" ht="27.75" customHeight="1" hidden="1">
      <c r="A29" s="109" t="s">
        <v>214</v>
      </c>
      <c r="B29" s="317" t="s">
        <v>178</v>
      </c>
      <c r="C29" s="112"/>
      <c r="D29" s="112"/>
      <c r="E29" s="112"/>
      <c r="F29" s="112"/>
      <c r="G29" s="485"/>
      <c r="H29" s="112"/>
      <c r="I29" s="112"/>
      <c r="J29" s="112"/>
      <c r="K29" s="112"/>
      <c r="L29" s="485"/>
      <c r="M29" s="112"/>
      <c r="N29" s="112"/>
      <c r="O29" s="112"/>
      <c r="P29" s="112">
        <f t="shared" si="0"/>
        <v>0</v>
      </c>
      <c r="Q29" s="703">
        <v>0</v>
      </c>
      <c r="R29" s="708"/>
    </row>
    <row r="30" spans="1:18" ht="33" customHeight="1" hidden="1" thickBot="1">
      <c r="A30" s="111" t="s">
        <v>213</v>
      </c>
      <c r="B30" s="318" t="s">
        <v>178</v>
      </c>
      <c r="C30" s="488"/>
      <c r="D30" s="488"/>
      <c r="E30" s="488"/>
      <c r="F30" s="488"/>
      <c r="G30" s="485"/>
      <c r="H30" s="488"/>
      <c r="I30" s="488"/>
      <c r="J30" s="488"/>
      <c r="K30" s="488"/>
      <c r="L30" s="485"/>
      <c r="M30" s="488"/>
      <c r="N30" s="488"/>
      <c r="O30" s="488"/>
      <c r="P30" s="488">
        <f t="shared" si="0"/>
        <v>0</v>
      </c>
      <c r="Q30" s="703">
        <v>0</v>
      </c>
      <c r="R30" s="707"/>
    </row>
    <row r="31" spans="1:18" ht="33" customHeight="1" hidden="1" thickBot="1" thickTop="1">
      <c r="A31" s="481"/>
      <c r="B31" s="482"/>
      <c r="C31" s="483"/>
      <c r="D31" s="483"/>
      <c r="E31" s="483"/>
      <c r="F31" s="483"/>
      <c r="G31" s="485"/>
      <c r="H31" s="483"/>
      <c r="I31" s="483"/>
      <c r="J31" s="483"/>
      <c r="K31" s="483"/>
      <c r="L31" s="485"/>
      <c r="M31" s="483"/>
      <c r="N31" s="483"/>
      <c r="O31" s="483"/>
      <c r="P31" s="483">
        <f t="shared" si="0"/>
        <v>0</v>
      </c>
      <c r="Q31" s="703">
        <v>0</v>
      </c>
      <c r="R31" s="707"/>
    </row>
    <row r="32" spans="1:18" ht="33" customHeight="1" hidden="1" thickBot="1" thickTop="1">
      <c r="A32" s="113" t="s">
        <v>16</v>
      </c>
      <c r="B32" s="315"/>
      <c r="C32" s="114">
        <f>SUM(C24:C30)</f>
        <v>0</v>
      </c>
      <c r="D32" s="114">
        <f>SUM(D24:D30)</f>
        <v>0</v>
      </c>
      <c r="E32" s="114">
        <f>SUM(E24:E30)</f>
        <v>0</v>
      </c>
      <c r="F32" s="114"/>
      <c r="G32" s="486"/>
      <c r="H32" s="114">
        <f>SUM(H24:H30)</f>
        <v>0</v>
      </c>
      <c r="I32" s="114">
        <f>SUM(I24:I30)</f>
        <v>0</v>
      </c>
      <c r="J32" s="114">
        <f>SUM(J24:J30)</f>
        <v>0</v>
      </c>
      <c r="K32" s="114"/>
      <c r="L32" s="486"/>
      <c r="M32" s="114">
        <f>SUM(M24:M30)</f>
        <v>0</v>
      </c>
      <c r="N32" s="114">
        <f>SUM(N24:N30)</f>
        <v>0</v>
      </c>
      <c r="O32" s="114">
        <f>SUM(O24:O30)</f>
        <v>0</v>
      </c>
      <c r="P32" s="114">
        <f>SUM(P24:P30)</f>
        <v>0</v>
      </c>
      <c r="Q32" s="704" t="e">
        <f>P32/O32</f>
        <v>#DIV/0!</v>
      </c>
      <c r="R32" s="707"/>
    </row>
    <row r="35" ht="12.75">
      <c r="I35" s="463"/>
    </row>
    <row r="36" ht="12.75">
      <c r="I36" s="463"/>
    </row>
    <row r="37" ht="12.75">
      <c r="I37" s="463"/>
    </row>
    <row r="38" ht="12.75">
      <c r="I38" s="463"/>
    </row>
  </sheetData>
  <sheetProtection/>
  <mergeCells count="15">
    <mergeCell ref="C20:G22"/>
    <mergeCell ref="H20:L22"/>
    <mergeCell ref="A19:M19"/>
    <mergeCell ref="M6:Q8"/>
    <mergeCell ref="M20:Q22"/>
    <mergeCell ref="H1:M1"/>
    <mergeCell ref="B6:B8"/>
    <mergeCell ref="B20:B22"/>
    <mergeCell ref="A2:M2"/>
    <mergeCell ref="A3:M3"/>
    <mergeCell ref="A20:A22"/>
    <mergeCell ref="A4:M4"/>
    <mergeCell ref="A6:A8"/>
    <mergeCell ref="H6:L8"/>
    <mergeCell ref="C6:G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Reni</cp:lastModifiedBy>
  <cp:lastPrinted>2017-03-02T08:46:44Z</cp:lastPrinted>
  <dcterms:created xsi:type="dcterms:W3CDTF">2000-01-07T08:44:52Z</dcterms:created>
  <dcterms:modified xsi:type="dcterms:W3CDTF">2019-10-14T09:54:58Z</dcterms:modified>
  <cp:category/>
  <cp:version/>
  <cp:contentType/>
  <cp:contentStatus/>
</cp:coreProperties>
</file>