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gnarb\Desktop\Répceszemere\2020. év Répceszemere Községi Önkormányzat\2020 év II.mód\"/>
    </mc:Choice>
  </mc:AlternateContent>
  <xr:revisionPtr revIDLastSave="0" documentId="13_ncr:1_{E44F135F-6B44-4575-B43F-7862F214EEB0}" xr6:coauthVersionLast="45" xr6:coauthVersionMax="45" xr10:uidLastSave="{00000000-0000-0000-0000-000000000000}"/>
  <bookViews>
    <workbookView xWindow="-120" yWindow="-120" windowWidth="29040" windowHeight="15840" tabRatio="863" firstSheet="10" activeTab="18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 .sz.m. Létszám (2)" sheetId="66" r:id="rId7"/>
    <sheet name="7.sz.m.fejlesztés (2)" sheetId="50" r:id="rId8"/>
    <sheet name="7.a.sz.m.intfejl (2)" sheetId="65" r:id="rId9"/>
    <sheet name="8.sz.m.Dologi kiadás (2)" sheetId="52" r:id="rId10"/>
    <sheet name="9.sz.m.szociális kiadások" sheetId="53" r:id="rId11"/>
    <sheet name="10.sz.m.átadott pe (2)" sheetId="54" r:id="rId12"/>
    <sheet name="11. saját bevételek" sheetId="56" r:id="rId13"/>
    <sheet name="12. sz.m. előir felh terv" sheetId="59" r:id="rId14"/>
    <sheet name="13. sz.m. állami" sheetId="63" r:id="rId15"/>
    <sheet name="14. sz.m. közvetett tám." sheetId="67" r:id="rId16"/>
    <sheet name="15.sz.m.többéves kihatás" sheetId="68" r:id="rId17"/>
    <sheet name="16.sz.m. tartozás" sheetId="69" r:id="rId18"/>
    <sheet name="17.sz m EU" sheetId="70" r:id="rId19"/>
  </sheets>
  <externalReferences>
    <externalReference r:id="rId20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'10.sz.m.átadott pe (2)'!$A$1:$U$56</definedName>
    <definedName name="_xlnm.Print_Area" localSheetId="13">'12. sz.m. előir felh terv'!$A$1:$O$22</definedName>
    <definedName name="_xlnm.Print_Area" localSheetId="2">'2.sz.m.összehasonlító'!$A$1:$N$31</definedName>
    <definedName name="_xlnm.Print_Area" localSheetId="3">'3.sz.m Önk  bev.'!$A$1:$V$64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 .sz.m. Létszám (2)'!$A$1:$K$14</definedName>
    <definedName name="_xlnm.Print_Area" localSheetId="8">'7.a.sz.m.intfejl (2)'!$A$1:$J$21</definedName>
    <definedName name="_xlnm.Print_Area" localSheetId="7">'7.sz.m.fejlesztés (2)'!$A$1:$O$37</definedName>
    <definedName name="_xlnm.Print_Area" localSheetId="9">'8.sz.m.Dologi kiadás (2)'!$A$1:$U$21</definedName>
    <definedName name="_xlnm.Print_Area" localSheetId="10">'9.sz.m.szociális kiadások'!$A$1:$Q$17</definedName>
  </definedNames>
  <calcPr calcId="181029"/>
  <fileRecoveryPr autoRecover="0"/>
</workbook>
</file>

<file path=xl/calcChain.xml><?xml version="1.0" encoding="utf-8"?>
<calcChain xmlns="http://schemas.openxmlformats.org/spreadsheetml/2006/main">
  <c r="M58" i="8" l="1"/>
  <c r="M59" i="8"/>
  <c r="M60" i="8"/>
  <c r="M61" i="8"/>
  <c r="M62" i="8"/>
  <c r="G58" i="8"/>
  <c r="G59" i="8"/>
  <c r="G60" i="8"/>
  <c r="G61" i="8"/>
  <c r="G62" i="8"/>
  <c r="G47" i="62" l="1"/>
  <c r="G46" i="62"/>
  <c r="G9" i="62"/>
  <c r="G8" i="62" s="1"/>
  <c r="G10" i="62"/>
  <c r="G11" i="62"/>
  <c r="G14" i="62"/>
  <c r="G13" i="62" s="1"/>
  <c r="G15" i="62"/>
  <c r="G16" i="62"/>
  <c r="G18" i="62"/>
  <c r="G17" i="62" s="1"/>
  <c r="G19" i="62"/>
  <c r="G20" i="62"/>
  <c r="G22" i="62"/>
  <c r="G21" i="62" s="1"/>
  <c r="G23" i="62"/>
  <c r="G24" i="62"/>
  <c r="G26" i="62"/>
  <c r="G25" i="62" s="1"/>
  <c r="G27" i="62"/>
  <c r="G28" i="62"/>
  <c r="G29" i="62"/>
  <c r="G30" i="62"/>
  <c r="G31" i="62"/>
  <c r="G32" i="62"/>
  <c r="G33" i="62"/>
  <c r="G35" i="62"/>
  <c r="G36" i="62"/>
  <c r="G37" i="62"/>
  <c r="G38" i="62"/>
  <c r="G34" i="62" s="1"/>
  <c r="G39" i="62"/>
  <c r="G40" i="62"/>
  <c r="G41" i="62"/>
  <c r="G43" i="62"/>
  <c r="G51" i="62"/>
  <c r="G50" i="62" s="1"/>
  <c r="G52" i="62"/>
  <c r="G54" i="62"/>
  <c r="G53" i="62" s="1"/>
  <c r="G59" i="62"/>
  <c r="G57" i="62" s="1"/>
  <c r="G60" i="62"/>
  <c r="G14" i="8"/>
  <c r="Y40" i="8"/>
  <c r="M17" i="8"/>
  <c r="K22" i="19"/>
  <c r="H44" i="62"/>
  <c r="I44" i="62"/>
  <c r="J44" i="62"/>
  <c r="G44" i="62" l="1"/>
  <c r="G42" i="62" s="1"/>
  <c r="M46" i="9"/>
  <c r="M47" i="9"/>
  <c r="M21" i="9"/>
  <c r="G11" i="2"/>
  <c r="N37" i="50"/>
  <c r="F37" i="50"/>
  <c r="D21" i="19"/>
  <c r="D9" i="19"/>
  <c r="D8" i="19"/>
  <c r="D34" i="63" l="1"/>
  <c r="G17" i="8"/>
  <c r="G9" i="8"/>
  <c r="G8" i="8"/>
  <c r="G7" i="8"/>
  <c r="G6" i="8"/>
  <c r="G21" i="9" l="1"/>
  <c r="G45" i="9"/>
  <c r="M45" i="9" s="1"/>
  <c r="M33" i="9"/>
  <c r="G24" i="9"/>
  <c r="M13" i="9"/>
  <c r="G13" i="9"/>
  <c r="L21" i="52"/>
  <c r="F21" i="52"/>
  <c r="G43" i="9" l="1"/>
  <c r="D20" i="19" s="1"/>
  <c r="J17" i="70"/>
  <c r="I17" i="70"/>
  <c r="H17" i="70"/>
  <c r="E17" i="70"/>
  <c r="D17" i="70"/>
  <c r="C17" i="70"/>
  <c r="K11" i="70"/>
  <c r="J11" i="70"/>
  <c r="I11" i="70"/>
  <c r="H11" i="70"/>
  <c r="F11" i="70"/>
  <c r="E11" i="70"/>
  <c r="C11" i="70"/>
  <c r="L62" i="8" l="1"/>
  <c r="F62" i="8"/>
  <c r="L59" i="8"/>
  <c r="F59" i="8"/>
  <c r="L60" i="8"/>
  <c r="F60" i="8"/>
  <c r="F40" i="8" l="1"/>
  <c r="F23" i="62"/>
  <c r="J11" i="19" l="1"/>
  <c r="C33" i="63"/>
  <c r="F14" i="2"/>
  <c r="R83" i="54"/>
  <c r="Q83" i="54"/>
  <c r="M83" i="54"/>
  <c r="L83" i="54"/>
  <c r="C83" i="54"/>
  <c r="B83" i="54"/>
  <c r="H56" i="54"/>
  <c r="G56" i="54"/>
  <c r="G83" i="54"/>
  <c r="H83" i="54"/>
  <c r="R15" i="2" s="1"/>
  <c r="R14" i="8" s="1"/>
  <c r="P83" i="54"/>
  <c r="O83" i="54"/>
  <c r="N83" i="54"/>
  <c r="K83" i="54"/>
  <c r="J83" i="54"/>
  <c r="I83" i="54"/>
  <c r="F83" i="54"/>
  <c r="E83" i="54"/>
  <c r="D83" i="54"/>
  <c r="L14" i="8"/>
  <c r="F14" i="8"/>
  <c r="F11" i="2"/>
  <c r="K13" i="2" l="1"/>
  <c r="C20" i="19" l="1"/>
  <c r="L12" i="2"/>
  <c r="C10" i="63" l="1"/>
  <c r="L54" i="62"/>
  <c r="F54" i="62"/>
  <c r="L44" i="62"/>
  <c r="E17" i="8" l="1"/>
  <c r="F17" i="8"/>
  <c r="F9" i="8"/>
  <c r="F6" i="8"/>
  <c r="F7" i="8"/>
  <c r="F8" i="8"/>
  <c r="E7" i="8"/>
  <c r="L45" i="9" l="1"/>
  <c r="L21" i="9"/>
  <c r="F21" i="9"/>
  <c r="F45" i="9"/>
  <c r="F43" i="9" s="1"/>
  <c r="F39" i="9"/>
  <c r="F24" i="9"/>
  <c r="F13" i="9"/>
  <c r="F8" i="9"/>
  <c r="C21" i="19"/>
  <c r="B21" i="19"/>
  <c r="C9" i="19"/>
  <c r="B9" i="19"/>
  <c r="H28" i="54"/>
  <c r="K21" i="52"/>
  <c r="E21" i="52"/>
  <c r="M37" i="50"/>
  <c r="E37" i="50"/>
  <c r="E9" i="8" l="1"/>
  <c r="E8" i="8"/>
  <c r="E6" i="8"/>
  <c r="I23" i="68"/>
  <c r="I22" i="68"/>
  <c r="H21" i="68"/>
  <c r="G21" i="68"/>
  <c r="G24" i="68" s="1"/>
  <c r="F21" i="68"/>
  <c r="E21" i="68"/>
  <c r="D21" i="68"/>
  <c r="I21" i="68" s="1"/>
  <c r="I20" i="68"/>
  <c r="I19" i="68"/>
  <c r="I18" i="68"/>
  <c r="I17" i="68"/>
  <c r="I16" i="68"/>
  <c r="H15" i="68"/>
  <c r="G15" i="68"/>
  <c r="F15" i="68"/>
  <c r="E15" i="68"/>
  <c r="I15" i="68" s="1"/>
  <c r="D15" i="68"/>
  <c r="I14" i="68"/>
  <c r="I13" i="68"/>
  <c r="H12" i="68"/>
  <c r="G12" i="68"/>
  <c r="F12" i="68"/>
  <c r="E12" i="68"/>
  <c r="I12" i="68" s="1"/>
  <c r="D12" i="68"/>
  <c r="I11" i="68"/>
  <c r="I10" i="68"/>
  <c r="H9" i="68"/>
  <c r="G9" i="68"/>
  <c r="F9" i="68"/>
  <c r="E9" i="68"/>
  <c r="I9" i="68" s="1"/>
  <c r="D9" i="68"/>
  <c r="I8" i="68"/>
  <c r="I7" i="68"/>
  <c r="H6" i="68"/>
  <c r="H24" i="68" s="1"/>
  <c r="G6" i="68"/>
  <c r="F6" i="68"/>
  <c r="E6" i="68"/>
  <c r="D6" i="68"/>
  <c r="D24" i="68" s="1"/>
  <c r="I2" i="68"/>
  <c r="F24" i="68" l="1"/>
  <c r="E24" i="68"/>
  <c r="I6" i="68"/>
  <c r="I24" i="68" s="1"/>
  <c r="K44" i="62" l="1"/>
  <c r="E54" i="62"/>
  <c r="K54" i="62" s="1"/>
  <c r="C7" i="56"/>
  <c r="J21" i="52" l="1"/>
  <c r="D21" i="52"/>
  <c r="B9" i="66"/>
  <c r="C10" i="66"/>
  <c r="K45" i="9"/>
  <c r="E27" i="63" l="1"/>
  <c r="H51" i="62"/>
  <c r="E30" i="63" l="1"/>
  <c r="E34" i="63" s="1"/>
  <c r="E10" i="63"/>
  <c r="E15" i="63" s="1"/>
  <c r="E40" i="63" l="1"/>
  <c r="M21" i="52"/>
  <c r="G21" i="52"/>
  <c r="K16" i="53" l="1"/>
  <c r="N18" i="2"/>
  <c r="O37" i="50"/>
  <c r="K37" i="50"/>
  <c r="G37" i="50"/>
  <c r="N12" i="2"/>
  <c r="M9" i="9"/>
  <c r="T8" i="9"/>
  <c r="N29" i="9"/>
  <c r="M29" i="9"/>
  <c r="N52" i="9"/>
  <c r="C21" i="67" l="1"/>
  <c r="F13" i="67"/>
  <c r="E13" i="67"/>
  <c r="C13" i="67"/>
  <c r="B13" i="67"/>
  <c r="G10" i="67"/>
  <c r="D10" i="67"/>
  <c r="G9" i="67"/>
  <c r="D9" i="67"/>
  <c r="G8" i="67"/>
  <c r="D8" i="67"/>
  <c r="K13" i="66"/>
  <c r="J11" i="66"/>
  <c r="I11" i="66"/>
  <c r="H11" i="66"/>
  <c r="G11" i="66"/>
  <c r="F11" i="66"/>
  <c r="D11" i="66"/>
  <c r="C11" i="66"/>
  <c r="B11" i="66"/>
  <c r="E10" i="66"/>
  <c r="E9" i="66"/>
  <c r="K9" i="66" s="1"/>
  <c r="D13" i="67" l="1"/>
  <c r="E11" i="66"/>
  <c r="K11" i="66" s="1"/>
  <c r="K10" i="66"/>
  <c r="G13" i="67"/>
  <c r="M16" i="9" l="1"/>
  <c r="N16" i="9"/>
  <c r="O16" i="9"/>
  <c r="P16" i="9"/>
  <c r="H11" i="2" l="1"/>
  <c r="I11" i="2"/>
  <c r="J11" i="2"/>
  <c r="M12" i="2"/>
  <c r="K12" i="2"/>
  <c r="S59" i="8" l="1"/>
  <c r="S46" i="8"/>
  <c r="D27" i="63"/>
  <c r="G31" i="8" l="1"/>
  <c r="G30" i="8" s="1"/>
  <c r="G25" i="8"/>
  <c r="G18" i="8"/>
  <c r="M22" i="62"/>
  <c r="M23" i="62"/>
  <c r="M33" i="62"/>
  <c r="M52" i="62"/>
  <c r="M51" i="62"/>
  <c r="M36" i="62"/>
  <c r="M43" i="62"/>
  <c r="M38" i="62"/>
  <c r="D15" i="19"/>
  <c r="M41" i="62" l="1"/>
  <c r="M53" i="9"/>
  <c r="M52" i="9"/>
  <c r="M44" i="9"/>
  <c r="M42" i="9"/>
  <c r="M39" i="9" s="1"/>
  <c r="M37" i="9"/>
  <c r="K23" i="19" l="1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26" i="2"/>
  <c r="M19" i="2"/>
  <c r="M18" i="2"/>
  <c r="M9" i="2"/>
  <c r="M8" i="2"/>
  <c r="M7" i="2"/>
  <c r="M32" i="9" l="1"/>
  <c r="M31" i="9"/>
  <c r="M30" i="9"/>
  <c r="M25" i="9"/>
  <c r="G39" i="9"/>
  <c r="R17" i="8" l="1"/>
  <c r="Q17" i="8"/>
  <c r="X58" i="8"/>
  <c r="X59" i="8"/>
  <c r="X60" i="8"/>
  <c r="X61" i="8"/>
  <c r="X51" i="8"/>
  <c r="X44" i="8"/>
  <c r="X46" i="8" s="1"/>
  <c r="R60" i="8"/>
  <c r="R46" i="8"/>
  <c r="L45" i="8"/>
  <c r="F45" i="8"/>
  <c r="E20" i="65"/>
  <c r="F20" i="65"/>
  <c r="G20" i="65"/>
  <c r="H20" i="65"/>
  <c r="I20" i="65"/>
  <c r="J20" i="65"/>
  <c r="X57" i="8" l="1"/>
  <c r="C15" i="63"/>
  <c r="C20" i="63"/>
  <c r="C27" i="63"/>
  <c r="C30" i="63"/>
  <c r="C34" i="63" s="1"/>
  <c r="L52" i="9"/>
  <c r="L53" i="9"/>
  <c r="R24" i="9"/>
  <c r="R21" i="9" s="1"/>
  <c r="L18" i="2"/>
  <c r="L17" i="8" s="1"/>
  <c r="R9" i="8"/>
  <c r="R11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35" i="9"/>
  <c r="R51" i="9"/>
  <c r="R54" i="9"/>
  <c r="R58" i="9"/>
  <c r="K39" i="39"/>
  <c r="K33" i="39"/>
  <c r="K24" i="39"/>
  <c r="K19" i="39"/>
  <c r="K14" i="39"/>
  <c r="K9" i="39"/>
  <c r="E9" i="39"/>
  <c r="R32" i="2"/>
  <c r="R25" i="2"/>
  <c r="R20" i="2"/>
  <c r="R19" i="8" s="1"/>
  <c r="R16" i="8" s="1"/>
  <c r="L7" i="2"/>
  <c r="L6" i="8" s="1"/>
  <c r="L8" i="2"/>
  <c r="L7" i="8" s="1"/>
  <c r="L9" i="2"/>
  <c r="L8" i="8" s="1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61" i="9"/>
  <c r="L60" i="9"/>
  <c r="L56" i="9"/>
  <c r="L54" i="9" s="1"/>
  <c r="L44" i="9"/>
  <c r="L43" i="9" s="1"/>
  <c r="L42" i="9"/>
  <c r="L39" i="9" s="1"/>
  <c r="L37" i="9"/>
  <c r="L36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C40" i="63" l="1"/>
  <c r="C47" i="63" s="1"/>
  <c r="L51" i="9"/>
  <c r="L58" i="9"/>
  <c r="R17" i="2"/>
  <c r="K46" i="39"/>
  <c r="L35" i="9"/>
  <c r="R57" i="62"/>
  <c r="R58" i="8" s="1"/>
  <c r="R57" i="8" s="1"/>
  <c r="R59" i="8"/>
  <c r="L25" i="8"/>
  <c r="L24" i="8" s="1"/>
  <c r="K23" i="39"/>
  <c r="K29" i="39" s="1"/>
  <c r="L8" i="9"/>
  <c r="R7" i="9"/>
  <c r="R57" i="9" s="1"/>
  <c r="R62" i="9" s="1"/>
  <c r="R21" i="62"/>
  <c r="R8" i="62"/>
  <c r="L17" i="2"/>
  <c r="L16" i="8"/>
  <c r="L13" i="9"/>
  <c r="L32" i="2"/>
  <c r="F51" i="62"/>
  <c r="L51" i="62" s="1"/>
  <c r="R13" i="2"/>
  <c r="L13" i="2" s="1"/>
  <c r="E16" i="50"/>
  <c r="L7" i="9" l="1"/>
  <c r="L57" i="9" s="1"/>
  <c r="L62" i="9" s="1"/>
  <c r="R12" i="8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L23" i="62"/>
  <c r="F24" i="62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11" i="8"/>
  <c r="F12" i="8"/>
  <c r="F13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8" i="19"/>
  <c r="C27" i="19"/>
  <c r="C28" i="19" s="1"/>
  <c r="C15" i="19"/>
  <c r="C16" i="19"/>
  <c r="F10" i="8" l="1"/>
  <c r="F5" i="8" s="1"/>
  <c r="L60" i="62"/>
  <c r="F38" i="62"/>
  <c r="L38" i="62" s="1"/>
  <c r="L34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F13" i="62"/>
  <c r="L15" i="62"/>
  <c r="L12" i="8"/>
  <c r="F17" i="62"/>
  <c r="L17" i="62" s="1"/>
  <c r="L19" i="62"/>
  <c r="J10" i="19"/>
  <c r="J14" i="19" s="1"/>
  <c r="J18" i="19" s="1"/>
  <c r="F7" i="62" l="1"/>
  <c r="F34" i="62"/>
  <c r="L57" i="62"/>
  <c r="L58" i="8" s="1"/>
  <c r="L57" i="8" s="1"/>
  <c r="L13" i="62"/>
  <c r="L8" i="62"/>
  <c r="D13" i="56"/>
  <c r="F21" i="62"/>
  <c r="L25" i="62"/>
  <c r="L21" i="62" s="1"/>
  <c r="Q60" i="62"/>
  <c r="G28" i="54"/>
  <c r="Q13" i="2" s="1"/>
  <c r="F56" i="62" l="1"/>
  <c r="F61" i="62" s="1"/>
  <c r="L7" i="62"/>
  <c r="L56" i="62" s="1"/>
  <c r="L61" i="62" s="1"/>
  <c r="L26" i="50"/>
  <c r="L25" i="50"/>
  <c r="L24" i="50"/>
  <c r="L23" i="50"/>
  <c r="H6" i="50"/>
  <c r="H16" i="50" s="1"/>
  <c r="D6" i="50"/>
  <c r="O7" i="50"/>
  <c r="O16" i="50" s="1"/>
  <c r="M44" i="8"/>
  <c r="K45" i="8"/>
  <c r="M45" i="8"/>
  <c r="G44" i="8"/>
  <c r="E45" i="8"/>
  <c r="G45" i="8"/>
  <c r="E60" i="62"/>
  <c r="E59" i="8" s="1"/>
  <c r="E59" i="62"/>
  <c r="E53" i="62"/>
  <c r="E52" i="62"/>
  <c r="K52" i="62" s="1"/>
  <c r="E51" i="62"/>
  <c r="E44" i="62"/>
  <c r="E43" i="62"/>
  <c r="K43" i="62" s="1"/>
  <c r="E41" i="62"/>
  <c r="K41" i="62" s="1"/>
  <c r="E40" i="62"/>
  <c r="K40" i="62" s="1"/>
  <c r="E39" i="62"/>
  <c r="E37" i="62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K22" i="62" s="1"/>
  <c r="E20" i="62"/>
  <c r="C9" i="56" s="1"/>
  <c r="E19" i="62"/>
  <c r="E18" i="62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16" i="19"/>
  <c r="B15" i="19"/>
  <c r="J39" i="39"/>
  <c r="J33" i="39"/>
  <c r="J24" i="39"/>
  <c r="J19" i="39"/>
  <c r="J14" i="39"/>
  <c r="J9" i="39"/>
  <c r="D9" i="39"/>
  <c r="K61" i="9"/>
  <c r="K60" i="9"/>
  <c r="K56" i="9"/>
  <c r="K54" i="9" s="1"/>
  <c r="K53" i="9"/>
  <c r="K51" i="9" s="1"/>
  <c r="K44" i="9"/>
  <c r="K43" i="9" s="1"/>
  <c r="K42" i="9"/>
  <c r="K39" i="9" s="1"/>
  <c r="K37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Q58" i="9"/>
  <c r="Q54" i="9"/>
  <c r="Q51" i="9"/>
  <c r="Q35" i="9"/>
  <c r="Q24" i="9"/>
  <c r="Q21" i="9" s="1"/>
  <c r="Q17" i="9"/>
  <c r="Q17" i="62" s="1"/>
  <c r="Q13" i="9"/>
  <c r="Q13" i="62" s="1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H19" i="8" s="1"/>
  <c r="N33" i="2"/>
  <c r="N35" i="2"/>
  <c r="N45" i="8"/>
  <c r="H45" i="8"/>
  <c r="N53" i="9"/>
  <c r="N51" i="9" s="1"/>
  <c r="N19" i="9"/>
  <c r="N17" i="9" s="1"/>
  <c r="N32" i="9"/>
  <c r="N22" i="9"/>
  <c r="N37" i="9"/>
  <c r="N42" i="9"/>
  <c r="N39" i="9" s="1"/>
  <c r="N44" i="9"/>
  <c r="N43" i="9" s="1"/>
  <c r="N60" i="9"/>
  <c r="N56" i="9"/>
  <c r="N54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N31" i="8"/>
  <c r="N30" i="8" s="1"/>
  <c r="N61" i="8" s="1"/>
  <c r="T17" i="8"/>
  <c r="T8" i="8"/>
  <c r="J29" i="54"/>
  <c r="T17" i="9"/>
  <c r="T17" i="62" s="1"/>
  <c r="T13" i="9"/>
  <c r="T13" i="62" s="1"/>
  <c r="U8" i="9"/>
  <c r="V8" i="9"/>
  <c r="U13" i="9"/>
  <c r="V13" i="9"/>
  <c r="U17" i="9"/>
  <c r="V17" i="9"/>
  <c r="T24" i="9"/>
  <c r="T21" i="9" s="1"/>
  <c r="U24" i="9"/>
  <c r="U21" i="9" s="1"/>
  <c r="V24" i="9"/>
  <c r="V21" i="9" s="1"/>
  <c r="T35" i="9"/>
  <c r="U35" i="9"/>
  <c r="V35" i="9"/>
  <c r="T51" i="9"/>
  <c r="U51" i="9"/>
  <c r="V51" i="9"/>
  <c r="T54" i="9"/>
  <c r="U54" i="9"/>
  <c r="V54" i="9"/>
  <c r="T58" i="9"/>
  <c r="U58" i="9"/>
  <c r="V58" i="9"/>
  <c r="N36" i="9"/>
  <c r="N61" i="9"/>
  <c r="S32" i="2"/>
  <c r="T32" i="2"/>
  <c r="N16" i="2"/>
  <c r="N15" i="2"/>
  <c r="N9" i="2"/>
  <c r="N8" i="2"/>
  <c r="N7" i="2"/>
  <c r="N26" i="2"/>
  <c r="T19" i="2"/>
  <c r="N19" i="2" s="1"/>
  <c r="R56" i="54"/>
  <c r="J28" i="54"/>
  <c r="T13" i="2" s="1"/>
  <c r="K16" i="50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33" i="62"/>
  <c r="N33" i="62" s="1"/>
  <c r="H52" i="62"/>
  <c r="N52" i="62" s="1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H10" i="62"/>
  <c r="H11" i="62"/>
  <c r="H14" i="62"/>
  <c r="H15" i="62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2" i="19"/>
  <c r="L28" i="19"/>
  <c r="E21" i="19"/>
  <c r="E27" i="19"/>
  <c r="E28" i="19" s="1"/>
  <c r="E9" i="19"/>
  <c r="H24" i="9"/>
  <c r="H21" i="9" s="1"/>
  <c r="H39" i="9"/>
  <c r="H35" i="9" s="1"/>
  <c r="M39" i="39"/>
  <c r="M33" i="39"/>
  <c r="M24" i="39"/>
  <c r="M19" i="39"/>
  <c r="M14" i="39"/>
  <c r="M9" i="39"/>
  <c r="G9" i="39"/>
  <c r="D10" i="63"/>
  <c r="D15" i="63" s="1"/>
  <c r="D30" i="63"/>
  <c r="E13" i="56"/>
  <c r="N21" i="52"/>
  <c r="O21" i="52"/>
  <c r="N16" i="50"/>
  <c r="M60" i="62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M31" i="62"/>
  <c r="M32" i="62"/>
  <c r="I9" i="62"/>
  <c r="J9" i="62"/>
  <c r="I10" i="62"/>
  <c r="J10" i="62"/>
  <c r="I11" i="62"/>
  <c r="J11" i="62"/>
  <c r="I14" i="62"/>
  <c r="J14" i="62"/>
  <c r="I15" i="62"/>
  <c r="J15" i="62"/>
  <c r="I16" i="62"/>
  <c r="J16" i="62"/>
  <c r="I18" i="62"/>
  <c r="J18" i="62"/>
  <c r="I19" i="62"/>
  <c r="J19" i="62"/>
  <c r="I20" i="62"/>
  <c r="J20" i="62"/>
  <c r="S18" i="8"/>
  <c r="D17" i="19"/>
  <c r="D27" i="19"/>
  <c r="D28" i="19" s="1"/>
  <c r="S58" i="9"/>
  <c r="M61" i="9"/>
  <c r="M58" i="9" s="1"/>
  <c r="S35" i="9"/>
  <c r="M36" i="9"/>
  <c r="M35" i="9" s="1"/>
  <c r="M24" i="9"/>
  <c r="S24" i="9"/>
  <c r="S25" i="62" s="1"/>
  <c r="S8" i="9"/>
  <c r="S13" i="62"/>
  <c r="S17" i="9"/>
  <c r="S17" i="62" s="1"/>
  <c r="M8" i="9"/>
  <c r="M17" i="9"/>
  <c r="G35" i="9"/>
  <c r="D7" i="19"/>
  <c r="G17" i="9"/>
  <c r="M16" i="50"/>
  <c r="F51" i="9"/>
  <c r="F54" i="9"/>
  <c r="C22" i="19" s="1"/>
  <c r="C25" i="19" s="1"/>
  <c r="C29" i="19" s="1"/>
  <c r="F58" i="9"/>
  <c r="F35" i="9"/>
  <c r="C8" i="19" s="1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H61" i="8"/>
  <c r="I61" i="8"/>
  <c r="J61" i="8"/>
  <c r="S61" i="8"/>
  <c r="T61" i="8"/>
  <c r="U61" i="8"/>
  <c r="V61" i="8"/>
  <c r="W61" i="8"/>
  <c r="I44" i="8"/>
  <c r="I46" i="8" s="1"/>
  <c r="J44" i="8"/>
  <c r="J46" i="8" s="1"/>
  <c r="T44" i="8"/>
  <c r="T46" i="8" s="1"/>
  <c r="U44" i="8"/>
  <c r="U46" i="8" s="1"/>
  <c r="V44" i="8"/>
  <c r="V46" i="8" s="1"/>
  <c r="W44" i="8"/>
  <c r="W46" i="8" s="1"/>
  <c r="Y44" i="8"/>
  <c r="Y46" i="8" s="1"/>
  <c r="Z44" i="8"/>
  <c r="AA44" i="8"/>
  <c r="AA46" i="8" s="1"/>
  <c r="AB44" i="8"/>
  <c r="AB46" i="8" s="1"/>
  <c r="AC44" i="8"/>
  <c r="AC46" i="8" s="1"/>
  <c r="Z46" i="8"/>
  <c r="Q59" i="8"/>
  <c r="O34" i="62"/>
  <c r="P34" i="62"/>
  <c r="Q35" i="62"/>
  <c r="Q34" i="62" s="1"/>
  <c r="Q32" i="62"/>
  <c r="Q31" i="62"/>
  <c r="Q30" i="62"/>
  <c r="Q29" i="62"/>
  <c r="Q28" i="62"/>
  <c r="K28" i="62" s="1"/>
  <c r="Q27" i="62"/>
  <c r="Q26" i="62"/>
  <c r="Q24" i="62"/>
  <c r="Q9" i="62"/>
  <c r="Q10" i="62"/>
  <c r="Q11" i="62"/>
  <c r="Q12" i="62"/>
  <c r="K12" i="62" s="1"/>
  <c r="Q14" i="62"/>
  <c r="Q15" i="62"/>
  <c r="Q16" i="62"/>
  <c r="K16" i="62" s="1"/>
  <c r="Q18" i="62"/>
  <c r="Q19" i="62"/>
  <c r="Q20" i="62"/>
  <c r="O58" i="9"/>
  <c r="P58" i="9"/>
  <c r="O24" i="9"/>
  <c r="O21" i="9" s="1"/>
  <c r="P24" i="9"/>
  <c r="P21" i="9" s="1"/>
  <c r="O13" i="9"/>
  <c r="P13" i="9"/>
  <c r="O8" i="9"/>
  <c r="P8" i="9"/>
  <c r="O35" i="9"/>
  <c r="P35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I46" i="39" s="1"/>
  <c r="E14" i="39"/>
  <c r="F14" i="39"/>
  <c r="G14" i="39"/>
  <c r="H14" i="39"/>
  <c r="I14" i="39"/>
  <c r="F19" i="39"/>
  <c r="G19" i="39"/>
  <c r="H19" i="39"/>
  <c r="H23" i="39" s="1"/>
  <c r="I19" i="39"/>
  <c r="I23" i="39"/>
  <c r="E24" i="39"/>
  <c r="F24" i="39"/>
  <c r="G24" i="39"/>
  <c r="H24" i="39"/>
  <c r="I24" i="39"/>
  <c r="O15" i="59"/>
  <c r="O11" i="59"/>
  <c r="O6" i="59"/>
  <c r="O7" i="59"/>
  <c r="O8" i="59"/>
  <c r="B30" i="63"/>
  <c r="I22" i="62"/>
  <c r="I21" i="62" s="1"/>
  <c r="J22" i="62"/>
  <c r="J21" i="62" s="1"/>
  <c r="O22" i="62"/>
  <c r="O21" i="62" s="1"/>
  <c r="P22" i="62"/>
  <c r="P21" i="62" s="1"/>
  <c r="K4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10" i="63"/>
  <c r="B15" i="63" s="1"/>
  <c r="B20" i="63"/>
  <c r="E54" i="9"/>
  <c r="B22" i="19" s="1"/>
  <c r="E24" i="9"/>
  <c r="E21" i="9" s="1"/>
  <c r="B7" i="19" s="1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E6" i="2"/>
  <c r="E25" i="2"/>
  <c r="E32" i="2"/>
  <c r="M43" i="9"/>
  <c r="O43" i="9"/>
  <c r="P43" i="9"/>
  <c r="U7" i="62"/>
  <c r="V7" i="62"/>
  <c r="I34" i="62"/>
  <c r="J34" i="62"/>
  <c r="K39" i="62"/>
  <c r="I42" i="62"/>
  <c r="J42" i="62"/>
  <c r="M44" i="62"/>
  <c r="M42" i="62" s="1"/>
  <c r="O44" i="62"/>
  <c r="O42" i="62" s="1"/>
  <c r="P44" i="62"/>
  <c r="P42" i="62" s="1"/>
  <c r="L56" i="54"/>
  <c r="M56" i="54"/>
  <c r="N56" i="54"/>
  <c r="O56" i="54"/>
  <c r="P56" i="54"/>
  <c r="Q56" i="54"/>
  <c r="B56" i="54"/>
  <c r="K14" i="2" s="1"/>
  <c r="K13" i="8" s="1"/>
  <c r="C56" i="54"/>
  <c r="L14" i="2" s="1"/>
  <c r="D56" i="54"/>
  <c r="M14" i="2" s="1"/>
  <c r="M11" i="2" s="1"/>
  <c r="E56" i="54"/>
  <c r="N14" i="2" s="1"/>
  <c r="F56" i="54"/>
  <c r="Q14" i="2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R14" i="2"/>
  <c r="I56" i="54"/>
  <c r="S14" i="2" s="1"/>
  <c r="S11" i="2" s="1"/>
  <c r="S10" i="8" s="1"/>
  <c r="J56" i="54"/>
  <c r="T14" i="2" s="1"/>
  <c r="T13" i="8" s="1"/>
  <c r="K56" i="54"/>
  <c r="C16" i="53"/>
  <c r="K10" i="2" s="1"/>
  <c r="I37" i="50"/>
  <c r="J37" i="50"/>
  <c r="I16" i="50"/>
  <c r="J16" i="50"/>
  <c r="E60" i="8"/>
  <c r="F51" i="8"/>
  <c r="F52" i="8" s="1"/>
  <c r="G51" i="8"/>
  <c r="H51" i="8"/>
  <c r="H52" i="8" s="1"/>
  <c r="I51" i="8"/>
  <c r="I52" i="8" s="1"/>
  <c r="J51" i="8"/>
  <c r="J52" i="8" s="1"/>
  <c r="K51" i="8"/>
  <c r="G11" i="8"/>
  <c r="G12" i="8"/>
  <c r="G19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0" i="2"/>
  <c r="I17" i="2" s="1"/>
  <c r="I19" i="8"/>
  <c r="I17" i="8"/>
  <c r="I18" i="8"/>
  <c r="J11" i="8"/>
  <c r="J12" i="8"/>
  <c r="P12" i="8" s="1"/>
  <c r="J13" i="8"/>
  <c r="J6" i="8"/>
  <c r="J7" i="8"/>
  <c r="J8" i="8"/>
  <c r="J9" i="8"/>
  <c r="J20" i="2"/>
  <c r="J19" i="8"/>
  <c r="J17" i="8"/>
  <c r="J16" i="8" s="1"/>
  <c r="J18" i="8"/>
  <c r="J24" i="8"/>
  <c r="E11" i="8"/>
  <c r="E12" i="8"/>
  <c r="E13" i="8"/>
  <c r="M20" i="2"/>
  <c r="M19" i="8" s="1"/>
  <c r="M18" i="8"/>
  <c r="N20" i="2"/>
  <c r="N19" i="8" s="1"/>
  <c r="N17" i="8"/>
  <c r="O17" i="8"/>
  <c r="O18" i="8"/>
  <c r="P17" i="8"/>
  <c r="P18" i="8"/>
  <c r="W5" i="8"/>
  <c r="K37" i="62"/>
  <c r="E25" i="8"/>
  <c r="E8" i="9"/>
  <c r="E13" i="9"/>
  <c r="E39" i="9"/>
  <c r="E35" i="9" s="1"/>
  <c r="B8" i="19" s="1"/>
  <c r="D14" i="39"/>
  <c r="E45" i="9"/>
  <c r="O8" i="62"/>
  <c r="O7" i="62" s="1"/>
  <c r="P8" i="62"/>
  <c r="P7" i="62" s="1"/>
  <c r="I50" i="62"/>
  <c r="J50" i="62"/>
  <c r="M50" i="62"/>
  <c r="O50" i="62"/>
  <c r="P50" i="62"/>
  <c r="Q50" i="62"/>
  <c r="U51" i="62"/>
  <c r="V51" i="62"/>
  <c r="U52" i="62"/>
  <c r="V52" i="62"/>
  <c r="V50" i="62"/>
  <c r="I53" i="62"/>
  <c r="J53" i="62"/>
  <c r="M53" i="62"/>
  <c r="O53" i="62"/>
  <c r="P53" i="62"/>
  <c r="Q53" i="62"/>
  <c r="S53" i="62"/>
  <c r="U53" i="62"/>
  <c r="V53" i="62"/>
  <c r="I57" i="62"/>
  <c r="I58" i="8" s="1"/>
  <c r="I57" i="8" s="1"/>
  <c r="J57" i="62"/>
  <c r="J58" i="8" s="1"/>
  <c r="J57" i="8" s="1"/>
  <c r="O57" i="62"/>
  <c r="O58" i="8" s="1"/>
  <c r="P57" i="62"/>
  <c r="P58" i="8" s="1"/>
  <c r="S60" i="8"/>
  <c r="T60" i="8"/>
  <c r="U58" i="62"/>
  <c r="U60" i="8" s="1"/>
  <c r="V58" i="62"/>
  <c r="V60" i="8" s="1"/>
  <c r="E51" i="9"/>
  <c r="E58" i="9"/>
  <c r="G58" i="9"/>
  <c r="H58" i="9"/>
  <c r="I58" i="9"/>
  <c r="J58" i="9"/>
  <c r="G57" i="9"/>
  <c r="G51" i="9"/>
  <c r="G54" i="9"/>
  <c r="D22" i="19" s="1"/>
  <c r="H43" i="9"/>
  <c r="H51" i="9"/>
  <c r="H54" i="9"/>
  <c r="E22" i="19" s="1"/>
  <c r="I21" i="9"/>
  <c r="I43" i="9"/>
  <c r="I51" i="9"/>
  <c r="I54" i="9"/>
  <c r="J21" i="9"/>
  <c r="J43" i="9"/>
  <c r="J51" i="9"/>
  <c r="J54" i="9"/>
  <c r="M51" i="9"/>
  <c r="M54" i="9"/>
  <c r="O51" i="9"/>
  <c r="O54" i="9"/>
  <c r="P51" i="9"/>
  <c r="P54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K28" i="54"/>
  <c r="R28" i="54"/>
  <c r="S28" i="54"/>
  <c r="T28" i="54"/>
  <c r="U28" i="54"/>
  <c r="D16" i="53"/>
  <c r="L10" i="2" s="1"/>
  <c r="E16" i="53"/>
  <c r="M10" i="2" s="1"/>
  <c r="F16" i="53"/>
  <c r="N10" i="2" s="1"/>
  <c r="H16" i="53"/>
  <c r="I16" i="53"/>
  <c r="J16" i="53"/>
  <c r="M16" i="53"/>
  <c r="N16" i="53"/>
  <c r="O16" i="53"/>
  <c r="P21" i="52"/>
  <c r="Q21" i="52"/>
  <c r="R21" i="52"/>
  <c r="S21" i="52"/>
  <c r="F16" i="50"/>
  <c r="D37" i="50"/>
  <c r="H37" i="50"/>
  <c r="Y61" i="8"/>
  <c r="Y57" i="8" s="1"/>
  <c r="Z61" i="8"/>
  <c r="AA58" i="8"/>
  <c r="AA61" i="8"/>
  <c r="AB58" i="8"/>
  <c r="AB61" i="8"/>
  <c r="AC58" i="8"/>
  <c r="AC61" i="8"/>
  <c r="AC57" i="8"/>
  <c r="AA59" i="8"/>
  <c r="AB59" i="8"/>
  <c r="AC59" i="8"/>
  <c r="AA60" i="8"/>
  <c r="AB60" i="8"/>
  <c r="AC60" i="8"/>
  <c r="AA51" i="8"/>
  <c r="AA52" i="8" s="1"/>
  <c r="AB51" i="8"/>
  <c r="AB52" i="8" s="1"/>
  <c r="AC51" i="8"/>
  <c r="AC52" i="8" s="1"/>
  <c r="Y52" i="8"/>
  <c r="M6" i="8"/>
  <c r="M7" i="8"/>
  <c r="M8" i="8"/>
  <c r="S9" i="8"/>
  <c r="M25" i="8"/>
  <c r="M24" i="8" s="1"/>
  <c r="T6" i="8"/>
  <c r="T7" i="8"/>
  <c r="N7" i="8" s="1"/>
  <c r="T9" i="8"/>
  <c r="N25" i="8"/>
  <c r="N24" i="8" s="1"/>
  <c r="U6" i="8"/>
  <c r="O6" i="8" s="1"/>
  <c r="U7" i="8"/>
  <c r="U8" i="8"/>
  <c r="O8" i="8" s="1"/>
  <c r="U9" i="8"/>
  <c r="U10" i="8"/>
  <c r="O19" i="8"/>
  <c r="O25" i="8"/>
  <c r="O24" i="8" s="1"/>
  <c r="V6" i="8"/>
  <c r="V7" i="8"/>
  <c r="P7" i="8" s="1"/>
  <c r="V8" i="8"/>
  <c r="V9" i="8"/>
  <c r="P9" i="8" s="1"/>
  <c r="V10" i="8"/>
  <c r="P19" i="8"/>
  <c r="P25" i="8"/>
  <c r="P24" i="8" s="1"/>
  <c r="Q24" i="8"/>
  <c r="S20" i="2"/>
  <c r="S19" i="8" s="1"/>
  <c r="S24" i="8"/>
  <c r="T20" i="2"/>
  <c r="T19" i="8" s="1"/>
  <c r="T16" i="8" s="1"/>
  <c r="T24" i="8"/>
  <c r="U19" i="8"/>
  <c r="U16" i="8" s="1"/>
  <c r="U24" i="8"/>
  <c r="V19" i="8"/>
  <c r="V16" i="8" s="1"/>
  <c r="V24" i="8"/>
  <c r="W16" i="8"/>
  <c r="W24" i="8"/>
  <c r="X5" i="8"/>
  <c r="X29" i="8" s="1"/>
  <c r="X40" i="8" s="1"/>
  <c r="X16" i="8"/>
  <c r="X24" i="8"/>
  <c r="Y16" i="8"/>
  <c r="Y24" i="8"/>
  <c r="Z6" i="8"/>
  <c r="Z5" i="8" s="1"/>
  <c r="Z7" i="8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K52" i="8"/>
  <c r="O30" i="8"/>
  <c r="O61" i="8" s="1"/>
  <c r="V11" i="8"/>
  <c r="V12" i="8"/>
  <c r="V13" i="8"/>
  <c r="P13" i="8" s="1"/>
  <c r="V14" i="8"/>
  <c r="V15" i="8"/>
  <c r="V20" i="8"/>
  <c r="P11" i="8"/>
  <c r="P20" i="8"/>
  <c r="P21" i="8"/>
  <c r="P22" i="8"/>
  <c r="P23" i="8"/>
  <c r="J20" i="8"/>
  <c r="J21" i="8"/>
  <c r="J22" i="8"/>
  <c r="J23" i="8"/>
  <c r="N20" i="19"/>
  <c r="N21" i="19"/>
  <c r="N22" i="19"/>
  <c r="N28" i="19"/>
  <c r="N17" i="19"/>
  <c r="N6" i="19"/>
  <c r="N7" i="19"/>
  <c r="N8" i="19"/>
  <c r="N9" i="19"/>
  <c r="N10" i="19"/>
  <c r="J25" i="2"/>
  <c r="N11" i="19" s="1"/>
  <c r="G25" i="19"/>
  <c r="G28" i="19"/>
  <c r="G14" i="19"/>
  <c r="G15" i="19"/>
  <c r="G17" i="19" s="1"/>
  <c r="V6" i="2"/>
  <c r="V17" i="2"/>
  <c r="V25" i="2"/>
  <c r="P6" i="2"/>
  <c r="P17" i="2"/>
  <c r="P25" i="2"/>
  <c r="J17" i="2"/>
  <c r="O33" i="39"/>
  <c r="O46" i="39" s="1"/>
  <c r="O39" i="39"/>
  <c r="O14" i="39"/>
  <c r="O19" i="39"/>
  <c r="O23" i="39" s="1"/>
  <c r="O25" i="39"/>
  <c r="O24" i="39"/>
  <c r="I6" i="2"/>
  <c r="I25" i="2"/>
  <c r="N33" i="39"/>
  <c r="N39" i="39"/>
  <c r="N46" i="39" s="1"/>
  <c r="N14" i="39"/>
  <c r="N19" i="39"/>
  <c r="N25" i="39"/>
  <c r="N24" i="39" s="1"/>
  <c r="U11" i="8"/>
  <c r="U12" i="8"/>
  <c r="O12" i="8" s="1"/>
  <c r="U13" i="8"/>
  <c r="U20" i="8"/>
  <c r="T20" i="8"/>
  <c r="O20" i="8"/>
  <c r="N20" i="8"/>
  <c r="T11" i="8"/>
  <c r="N11" i="8" s="1"/>
  <c r="I20" i="8"/>
  <c r="H20" i="8"/>
  <c r="U14" i="8"/>
  <c r="U15" i="8"/>
  <c r="G52" i="8"/>
  <c r="U6" i="2"/>
  <c r="U17" i="2"/>
  <c r="O6" i="2"/>
  <c r="O17" i="2"/>
  <c r="O25" i="2"/>
  <c r="N25" i="2"/>
  <c r="M25" i="2"/>
  <c r="S25" i="2"/>
  <c r="T25" i="2"/>
  <c r="U25" i="2"/>
  <c r="F25" i="2"/>
  <c r="G25" i="2"/>
  <c r="H17" i="2"/>
  <c r="H25" i="2"/>
  <c r="M7" i="19"/>
  <c r="M8" i="19"/>
  <c r="M9" i="19"/>
  <c r="M10" i="19"/>
  <c r="M11" i="19"/>
  <c r="M6" i="19"/>
  <c r="M20" i="19"/>
  <c r="M21" i="19"/>
  <c r="M22" i="19"/>
  <c r="F14" i="19"/>
  <c r="F15" i="19"/>
  <c r="F17" i="19" s="1"/>
  <c r="F25" i="19"/>
  <c r="F28" i="19"/>
  <c r="F29" i="19" s="1"/>
  <c r="M17" i="19"/>
  <c r="M28" i="19"/>
  <c r="O21" i="8"/>
  <c r="O22" i="8"/>
  <c r="O23" i="8"/>
  <c r="I21" i="8"/>
  <c r="I22" i="8"/>
  <c r="I23" i="8"/>
  <c r="T14" i="8"/>
  <c r="T15" i="8"/>
  <c r="N21" i="8"/>
  <c r="N22" i="8"/>
  <c r="N23" i="8"/>
  <c r="H21" i="8"/>
  <c r="H22" i="8"/>
  <c r="H23" i="8"/>
  <c r="L33" i="39"/>
  <c r="L39" i="39"/>
  <c r="L14" i="39"/>
  <c r="L19" i="39"/>
  <c r="S11" i="8"/>
  <c r="S12" i="8"/>
  <c r="S14" i="8"/>
  <c r="S15" i="8"/>
  <c r="S20" i="8"/>
  <c r="M20" i="8"/>
  <c r="M21" i="8"/>
  <c r="M22" i="8"/>
  <c r="M23" i="8"/>
  <c r="G20" i="8"/>
  <c r="G21" i="8"/>
  <c r="G22" i="8"/>
  <c r="G23" i="8"/>
  <c r="K21" i="19"/>
  <c r="K28" i="19"/>
  <c r="S51" i="9"/>
  <c r="S54" i="9"/>
  <c r="Q14" i="8"/>
  <c r="Q15" i="8"/>
  <c r="E20" i="8"/>
  <c r="E21" i="8"/>
  <c r="E22" i="8"/>
  <c r="E23" i="8"/>
  <c r="D19" i="39"/>
  <c r="D23" i="39" s="1"/>
  <c r="D24" i="39"/>
  <c r="D33" i="39"/>
  <c r="D39" i="39"/>
  <c r="V57" i="62"/>
  <c r="V58" i="8" s="1"/>
  <c r="V57" i="8" s="1"/>
  <c r="V51" i="8"/>
  <c r="V52" i="8" s="1"/>
  <c r="T51" i="8"/>
  <c r="T52" i="8" s="1"/>
  <c r="R51" i="8"/>
  <c r="R52" i="8" s="1"/>
  <c r="AB5" i="8"/>
  <c r="AB29" i="8" s="1"/>
  <c r="M17" i="2" l="1"/>
  <c r="M9" i="8"/>
  <c r="G46" i="8"/>
  <c r="Z29" i="8"/>
  <c r="E43" i="9"/>
  <c r="B20" i="19"/>
  <c r="K27" i="62"/>
  <c r="K31" i="62"/>
  <c r="K19" i="62"/>
  <c r="K20" i="62"/>
  <c r="Q25" i="62"/>
  <c r="O7" i="9"/>
  <c r="O57" i="9" s="1"/>
  <c r="O62" i="9" s="1"/>
  <c r="K10" i="62"/>
  <c r="N9" i="62"/>
  <c r="E46" i="39"/>
  <c r="P6" i="8"/>
  <c r="B34" i="63"/>
  <c r="B40" i="63" s="1"/>
  <c r="B47" i="63" s="1"/>
  <c r="M20" i="62"/>
  <c r="M12" i="8"/>
  <c r="U50" i="62"/>
  <c r="U56" i="62" s="1"/>
  <c r="S17" i="2"/>
  <c r="P8" i="8"/>
  <c r="E19" i="8"/>
  <c r="E16" i="8" s="1"/>
  <c r="E17" i="19"/>
  <c r="N15" i="62"/>
  <c r="N58" i="9"/>
  <c r="K8" i="9"/>
  <c r="E17" i="62"/>
  <c r="K17" i="62" s="1"/>
  <c r="E38" i="62"/>
  <c r="K38" i="62" s="1"/>
  <c r="E57" i="62"/>
  <c r="E58" i="8" s="1"/>
  <c r="I29" i="39"/>
  <c r="F18" i="19"/>
  <c r="F31" i="19" s="1"/>
  <c r="G18" i="19"/>
  <c r="K58" i="9"/>
  <c r="N46" i="8"/>
  <c r="G16" i="53"/>
  <c r="K9" i="8"/>
  <c r="S13" i="8"/>
  <c r="S6" i="2"/>
  <c r="S31" i="2" s="1"/>
  <c r="S36" i="2" s="1"/>
  <c r="S38" i="2" s="1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M6" i="2"/>
  <c r="M31" i="2" s="1"/>
  <c r="M36" i="2" s="1"/>
  <c r="M38" i="2" s="1"/>
  <c r="N32" i="2"/>
  <c r="H7" i="9"/>
  <c r="E6" i="19" s="1"/>
  <c r="L23" i="39"/>
  <c r="L29" i="39" s="1"/>
  <c r="O31" i="2"/>
  <c r="O36" i="2" s="1"/>
  <c r="O38" i="2" s="1"/>
  <c r="N23" i="39"/>
  <c r="G29" i="19"/>
  <c r="AC5" i="8"/>
  <c r="AC29" i="8" s="1"/>
  <c r="AC40" i="8" s="1"/>
  <c r="AA5" i="8"/>
  <c r="AA29" i="8" s="1"/>
  <c r="AA40" i="8" s="1"/>
  <c r="Y5" i="8"/>
  <c r="Y29" i="8" s="1"/>
  <c r="W29" i="8"/>
  <c r="L9" i="8"/>
  <c r="M11" i="8"/>
  <c r="N13" i="8"/>
  <c r="R13" i="8"/>
  <c r="R11" i="2"/>
  <c r="R6" i="2" s="1"/>
  <c r="L13" i="8"/>
  <c r="L11" i="2"/>
  <c r="H46" i="39"/>
  <c r="F46" i="39"/>
  <c r="G46" i="39"/>
  <c r="S21" i="62"/>
  <c r="D40" i="63"/>
  <c r="D47" i="63" s="1"/>
  <c r="K13" i="9"/>
  <c r="O29" i="39"/>
  <c r="AA57" i="8"/>
  <c r="E10" i="8"/>
  <c r="E5" i="8" s="1"/>
  <c r="H29" i="39"/>
  <c r="M7" i="9"/>
  <c r="M57" i="9" s="1"/>
  <c r="M62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S16" i="8"/>
  <c r="I7" i="9"/>
  <c r="I57" i="9" s="1"/>
  <c r="I62" i="9" s="1"/>
  <c r="P7" i="9"/>
  <c r="P57" i="9" s="1"/>
  <c r="P62" i="9" s="1"/>
  <c r="N10" i="62"/>
  <c r="L37" i="50"/>
  <c r="N29" i="39"/>
  <c r="W33" i="8"/>
  <c r="W35" i="8" s="1"/>
  <c r="W40" i="8"/>
  <c r="G31" i="19"/>
  <c r="F23" i="39"/>
  <c r="F29" i="39" s="1"/>
  <c r="S21" i="9"/>
  <c r="N8" i="9"/>
  <c r="E35" i="62"/>
  <c r="K36" i="9"/>
  <c r="K35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U29" i="8" s="1"/>
  <c r="U33" i="8" s="1"/>
  <c r="U35" i="8" s="1"/>
  <c r="O16" i="8"/>
  <c r="O9" i="8"/>
  <c r="O7" i="8"/>
  <c r="N6" i="8"/>
  <c r="AB57" i="8"/>
  <c r="E24" i="8"/>
  <c r="Q19" i="8"/>
  <c r="Q16" i="8" s="1"/>
  <c r="K18" i="62"/>
  <c r="S8" i="62"/>
  <c r="S7" i="62" s="1"/>
  <c r="S7" i="9"/>
  <c r="S57" i="9" s="1"/>
  <c r="S62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7" i="8"/>
  <c r="L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4" i="8"/>
  <c r="E46" i="8" s="1"/>
  <c r="K44" i="8"/>
  <c r="K46" i="8" s="1"/>
  <c r="Q21" i="62"/>
  <c r="Q7" i="9"/>
  <c r="Q57" i="9" s="1"/>
  <c r="Q62" i="9" s="1"/>
  <c r="T11" i="2"/>
  <c r="N13" i="2"/>
  <c r="N11" i="2" s="1"/>
  <c r="N6" i="2" s="1"/>
  <c r="T12" i="8"/>
  <c r="N12" i="8" s="1"/>
  <c r="Q11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7" i="9" s="1"/>
  <c r="V62" i="9" s="1"/>
  <c r="U7" i="9"/>
  <c r="U57" i="9" s="1"/>
  <c r="U62" i="9" s="1"/>
  <c r="N11" i="62"/>
  <c r="G7" i="9"/>
  <c r="D6" i="19" s="1"/>
  <c r="F7" i="9"/>
  <c r="N20" i="62"/>
  <c r="N19" i="62"/>
  <c r="N35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H31" i="2"/>
  <c r="H36" i="2" s="1"/>
  <c r="H38" i="2" s="1"/>
  <c r="F31" i="2"/>
  <c r="F36" i="2" s="1"/>
  <c r="F38" i="2" s="1"/>
  <c r="N13" i="9"/>
  <c r="T7" i="9"/>
  <c r="T57" i="9" s="1"/>
  <c r="T62" i="9" s="1"/>
  <c r="T8" i="62"/>
  <c r="E47" i="63"/>
  <c r="Q46" i="8"/>
  <c r="Q57" i="62"/>
  <c r="Q58" i="8" s="1"/>
  <c r="Q57" i="8" s="1"/>
  <c r="K13" i="62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V61" i="62" s="1"/>
  <c r="K15" i="62"/>
  <c r="M19" i="62"/>
  <c r="M15" i="62"/>
  <c r="M11" i="62"/>
  <c r="M9" i="62"/>
  <c r="J7" i="9"/>
  <c r="J57" i="9" s="1"/>
  <c r="J62" i="9" s="1"/>
  <c r="N14" i="19"/>
  <c r="N18" i="19" s="1"/>
  <c r="H10" i="8"/>
  <c r="H5" i="8" s="1"/>
  <c r="M14" i="19"/>
  <c r="M18" i="19" s="1"/>
  <c r="M31" i="19" s="1"/>
  <c r="I31" i="2"/>
  <c r="I36" i="2" s="1"/>
  <c r="I38" i="2" s="1"/>
  <c r="G23" i="39"/>
  <c r="G29" i="39" s="1"/>
  <c r="E51" i="8"/>
  <c r="E52" i="8" s="1"/>
  <c r="H16" i="8"/>
  <c r="G16" i="8"/>
  <c r="M16" i="8"/>
  <c r="K25" i="19"/>
  <c r="K29" i="19" s="1"/>
  <c r="J17" i="62"/>
  <c r="J13" i="62"/>
  <c r="J8" i="62"/>
  <c r="M35" i="62"/>
  <c r="M34" i="62" s="1"/>
  <c r="D25" i="19"/>
  <c r="D29" i="19" s="1"/>
  <c r="I17" i="62"/>
  <c r="M17" i="62"/>
  <c r="I13" i="62"/>
  <c r="M13" i="62"/>
  <c r="I8" i="62"/>
  <c r="M25" i="62"/>
  <c r="M18" i="62"/>
  <c r="M14" i="62"/>
  <c r="S57" i="62"/>
  <c r="S58" i="8" s="1"/>
  <c r="S57" i="8" s="1"/>
  <c r="M57" i="62"/>
  <c r="P56" i="62"/>
  <c r="P61" i="62" s="1"/>
  <c r="U51" i="8"/>
  <c r="U52" i="8" s="1"/>
  <c r="O57" i="8"/>
  <c r="S51" i="8"/>
  <c r="S52" i="8" s="1"/>
  <c r="U57" i="62"/>
  <c r="P57" i="8"/>
  <c r="O56" i="62"/>
  <c r="O61" i="62" s="1"/>
  <c r="I16" i="8"/>
  <c r="G57" i="8"/>
  <c r="I10" i="8"/>
  <c r="O10" i="8" s="1"/>
  <c r="S5" i="8"/>
  <c r="I5" i="8"/>
  <c r="I29" i="8" s="1"/>
  <c r="I33" i="8" s="1"/>
  <c r="I35" i="8" s="1"/>
  <c r="J10" i="8"/>
  <c r="J5" i="8" s="1"/>
  <c r="J29" i="8" s="1"/>
  <c r="X33" i="8"/>
  <c r="X35" i="8" s="1"/>
  <c r="Z33" i="8"/>
  <c r="Z35" i="8" s="1"/>
  <c r="AB33" i="8"/>
  <c r="AB35" i="8" s="1"/>
  <c r="AB40" i="8"/>
  <c r="L10" i="8" l="1"/>
  <c r="L6" i="2"/>
  <c r="L31" i="2" s="1"/>
  <c r="L36" i="2" s="1"/>
  <c r="L38" i="2" s="1"/>
  <c r="AC33" i="8"/>
  <c r="AC35" i="8" s="1"/>
  <c r="G7" i="62"/>
  <c r="G56" i="62" s="1"/>
  <c r="G61" i="62" s="1"/>
  <c r="Q56" i="62"/>
  <c r="I7" i="62"/>
  <c r="I56" i="62" s="1"/>
  <c r="I61" i="62" s="1"/>
  <c r="S56" i="62"/>
  <c r="K7" i="9"/>
  <c r="AA33" i="8"/>
  <c r="AA35" i="8" s="1"/>
  <c r="Y33" i="8"/>
  <c r="Y35" i="8" s="1"/>
  <c r="M21" i="62"/>
  <c r="O18" i="59"/>
  <c r="P10" i="8"/>
  <c r="P5" i="8" s="1"/>
  <c r="P29" i="8" s="1"/>
  <c r="P40" i="8" s="1"/>
  <c r="K25" i="62"/>
  <c r="K21" i="62" s="1"/>
  <c r="N31" i="19"/>
  <c r="E57" i="9"/>
  <c r="E62" i="9" s="1"/>
  <c r="E21" i="62"/>
  <c r="B14" i="19"/>
  <c r="B18" i="19" s="1"/>
  <c r="B31" i="19" s="1"/>
  <c r="K57" i="62"/>
  <c r="K58" i="8" s="1"/>
  <c r="K57" i="8" s="1"/>
  <c r="H57" i="9"/>
  <c r="H62" i="9" s="1"/>
  <c r="I31" i="19"/>
  <c r="L5" i="8"/>
  <c r="L29" i="8" s="1"/>
  <c r="L40" i="8" s="1"/>
  <c r="S29" i="8"/>
  <c r="S33" i="8" s="1"/>
  <c r="S35" i="8" s="1"/>
  <c r="E14" i="19"/>
  <c r="E18" i="19" s="1"/>
  <c r="E31" i="19" s="1"/>
  <c r="K12" i="8"/>
  <c r="K11" i="2"/>
  <c r="F33" i="8"/>
  <c r="F35" i="8" s="1"/>
  <c r="M57" i="8"/>
  <c r="R10" i="8"/>
  <c r="R5" i="8" s="1"/>
  <c r="R29" i="8" s="1"/>
  <c r="F57" i="9"/>
  <c r="F62" i="9" s="1"/>
  <c r="C6" i="19"/>
  <c r="D14" i="19"/>
  <c r="D18" i="19" s="1"/>
  <c r="D31" i="19" s="1"/>
  <c r="N31" i="2"/>
  <c r="N36" i="2" s="1"/>
  <c r="N38" i="2" s="1"/>
  <c r="L16" i="50"/>
  <c r="U40" i="8"/>
  <c r="K7" i="62"/>
  <c r="M8" i="62"/>
  <c r="M7" i="62" s="1"/>
  <c r="N7" i="9"/>
  <c r="N57" i="9" s="1"/>
  <c r="N62" i="9" s="1"/>
  <c r="N19" i="59"/>
  <c r="O17" i="59"/>
  <c r="E34" i="62"/>
  <c r="K35" i="62"/>
  <c r="K34" i="62" s="1"/>
  <c r="O5" i="8"/>
  <c r="O29" i="8" s="1"/>
  <c r="O40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Q61" i="62"/>
  <c r="T10" i="8"/>
  <c r="T5" i="8" s="1"/>
  <c r="T29" i="8" s="1"/>
  <c r="T33" i="8" s="1"/>
  <c r="T35" i="8" s="1"/>
  <c r="T6" i="2"/>
  <c r="T31" i="2" s="1"/>
  <c r="T36" i="2" s="1"/>
  <c r="T38" i="2" s="1"/>
  <c r="Q10" i="8"/>
  <c r="Q5" i="8" s="1"/>
  <c r="Q29" i="8" s="1"/>
  <c r="Q40" i="8" s="1"/>
  <c r="Q6" i="2"/>
  <c r="Q31" i="2" s="1"/>
  <c r="Q36" i="2" s="1"/>
  <c r="Q38" i="2" s="1"/>
  <c r="E33" i="19"/>
  <c r="N57" i="62"/>
  <c r="N58" i="8" s="1"/>
  <c r="N57" i="8" s="1"/>
  <c r="K57" i="9"/>
  <c r="K62" i="9" s="1"/>
  <c r="G62" i="9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I40" i="8"/>
  <c r="U58" i="8"/>
  <c r="U57" i="8" s="1"/>
  <c r="U61" i="62"/>
  <c r="J33" i="8"/>
  <c r="J35" i="8" s="1"/>
  <c r="N10" i="8" l="1"/>
  <c r="N5" i="8" s="1"/>
  <c r="N29" i="8" s="1"/>
  <c r="N33" i="8" s="1"/>
  <c r="N35" i="8" s="1"/>
  <c r="S40" i="8"/>
  <c r="S61" i="62"/>
  <c r="P33" i="8"/>
  <c r="P35" i="8" s="1"/>
  <c r="J40" i="8"/>
  <c r="L33" i="8"/>
  <c r="L35" i="8" s="1"/>
  <c r="N20" i="59"/>
  <c r="O19" i="59"/>
  <c r="O20" i="59" s="1"/>
  <c r="K56" i="62"/>
  <c r="K61" i="62" s="1"/>
  <c r="E56" i="62"/>
  <c r="E61" i="62" s="1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Q33" i="8"/>
  <c r="Q35" i="8" s="1"/>
  <c r="K10" i="8"/>
  <c r="K6" i="2"/>
  <c r="K31" i="2" s="1"/>
  <c r="K36" i="2" s="1"/>
  <c r="F13" i="56"/>
  <c r="H56" i="62"/>
  <c r="H61" i="62" s="1"/>
  <c r="T40" i="8"/>
  <c r="N40" i="8" l="1"/>
  <c r="E40" i="8"/>
  <c r="N61" i="62"/>
  <c r="K5" i="8"/>
  <c r="K29" i="8" s="1"/>
  <c r="K38" i="2"/>
  <c r="H40" i="8"/>
  <c r="K33" i="8" l="1"/>
  <c r="K35" i="8" s="1"/>
  <c r="K40" i="8"/>
  <c r="E23" i="39"/>
  <c r="E29" i="39" s="1"/>
  <c r="C7" i="19"/>
  <c r="C14" i="19" s="1"/>
  <c r="C18" i="19" s="1"/>
  <c r="C31" i="19" s="1"/>
  <c r="R31" i="2"/>
  <c r="R36" i="2" s="1"/>
  <c r="R38" i="2" s="1"/>
  <c r="G13" i="8"/>
  <c r="M13" i="8" s="1"/>
  <c r="K10" i="19"/>
  <c r="K14" i="19" s="1"/>
  <c r="K18" i="19" s="1"/>
  <c r="K31" i="19" s="1"/>
  <c r="G6" i="2" l="1"/>
  <c r="G31" i="2" s="1"/>
  <c r="G36" i="2" s="1"/>
  <c r="G38" i="2" s="1"/>
  <c r="G10" i="8"/>
  <c r="M10" i="8" l="1"/>
  <c r="M5" i="8" s="1"/>
  <c r="M29" i="8" s="1"/>
  <c r="G5" i="8"/>
  <c r="G29" i="8" s="1"/>
  <c r="G40" i="8" l="1"/>
  <c r="G33" i="8"/>
  <c r="G35" i="8" s="1"/>
  <c r="M40" i="8"/>
  <c r="M33" i="8"/>
  <c r="M35" i="8" s="1"/>
</calcChain>
</file>

<file path=xl/sharedStrings.xml><?xml version="1.0" encoding="utf-8"?>
<sst xmlns="http://schemas.openxmlformats.org/spreadsheetml/2006/main" count="1279" uniqueCount="636">
  <si>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</si>
  <si>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</si>
  <si>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</si>
  <si>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</si>
  <si>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</si>
  <si>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</si>
  <si>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</si>
  <si>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</si>
  <si>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</si>
  <si>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</si>
  <si>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</si>
  <si>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</si>
  <si>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</si>
  <si>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</si>
  <si>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</si>
  <si>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</si>
  <si>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</si>
  <si>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</si>
  <si>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</si>
  <si>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</si>
  <si>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</si>
  <si>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</si>
  <si>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</si>
  <si>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</si>
  <si>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</si>
  <si>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</si>
  <si>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</si>
  <si>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</si>
  <si>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</si>
  <si>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</si>
  <si>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</si>
  <si>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</si>
  <si>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</si>
  <si>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</si>
  <si>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</si>
  <si>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</si>
  <si>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</si>
  <si>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</si>
  <si>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</si>
  <si>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</si>
  <si>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</si>
  <si>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</si>
  <si>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</si>
  <si>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</si>
  <si>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</si>
  <si>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</si>
  <si>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</si>
  <si>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</si>
  <si>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</si>
  <si>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</si>
  <si>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</si>
  <si>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</si>
  <si>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</si>
  <si>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</si>
  <si>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</si>
  <si>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</si>
  <si>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</si>
  <si>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</si>
  <si>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</si>
  <si>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</si>
  <si>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</si>
  <si>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</si>
  <si>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</si>
  <si>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</si>
  <si>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</si>
  <si>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</si>
  <si>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</si>
  <si>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</si>
  <si>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</si>
  <si>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</si>
  <si>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</si>
  <si>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</si>
  <si>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</si>
  <si>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</si>
  <si>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</si>
  <si>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</si>
  <si>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</si>
  <si>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</si>
  <si>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</si>
  <si>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</si>
  <si>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</si>
  <si>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</si>
  <si>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</si>
  <si>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</si>
  <si>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</si>
  <si>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</si>
  <si>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</si>
  <si>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</si>
  <si>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</si>
  <si>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</si>
  <si>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</si>
  <si>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</si>
  <si>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</si>
  <si>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</si>
  <si>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</si>
  <si>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</si>
  <si>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</si>
  <si>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</si>
  <si>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</si>
  <si>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</si>
  <si>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</si>
  <si>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</si>
  <si>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</si>
  <si>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</si>
  <si>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</si>
  <si>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</si>
  <si>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</si>
  <si>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</si>
  <si>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</si>
  <si>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</si>
  <si>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</si>
  <si>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</si>
  <si>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</si>
  <si>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</si>
  <si>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</si>
  <si>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</si>
  <si>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</si>
  <si>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</si>
  <si>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</si>
  <si>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</si>
  <si>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</si>
  <si>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</si>
  <si>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</si>
  <si>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</si>
  <si>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</si>
  <si>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</si>
  <si>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</si>
  <si>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</si>
  <si>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</si>
  <si>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</si>
  <si>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</si>
  <si>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</si>
  <si>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</si>
  <si>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</si>
  <si>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</si>
  <si>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</si>
  <si>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</si>
  <si>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</si>
  <si>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</si>
  <si>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</si>
  <si>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</si>
  <si>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</si>
  <si>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</si>
  <si>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</si>
  <si>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</si>
  <si>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</si>
  <si>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</si>
  <si>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</si>
  <si>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</si>
  <si>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</si>
  <si>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</si>
  <si>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</si>
  <si>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</si>
  <si>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</si>
  <si>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</si>
  <si>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</si>
  <si>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</si>
  <si>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</si>
  <si>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</si>
  <si>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</si>
  <si>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</si>
  <si>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</si>
  <si>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</si>
  <si>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</si>
  <si>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</si>
  <si>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</si>
  <si>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</si>
  <si>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</si>
  <si>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</si>
  <si>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</si>
  <si>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</si>
  <si>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</si>
  <si>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</si>
  <si>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</si>
  <si>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</si>
  <si>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</si>
  <si>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</si>
  <si>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</si>
  <si>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</si>
  <si>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</si>
  <si>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</si>
  <si>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</si>
  <si>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</si>
  <si>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</si>
  <si>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</si>
  <si>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</si>
  <si>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</si>
  <si>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</si>
  <si>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</si>
  <si>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</si>
  <si>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</si>
  <si>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</si>
  <si>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</si>
  <si>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</si>
  <si>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</si>
  <si>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</si>
  <si>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</si>
  <si>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</si>
  <si>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</si>
  <si>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</si>
  <si>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</si>
  <si>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</si>
  <si>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</si>
  <si>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</si>
  <si>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Város- és községgazdálkodás</t>
  </si>
  <si>
    <t>Köztemető fenntartása</t>
  </si>
  <si>
    <t>Arany János Program</t>
  </si>
  <si>
    <t>Első lakáshoz jutók támogatása</t>
  </si>
  <si>
    <t>Államháztartáson belülre</t>
  </si>
  <si>
    <t>4. számú melléklet 1.5.3 és 2.3.2 sorainak részletezése</t>
  </si>
  <si>
    <t>Dénesfa Község Önkormányzata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</si>
  <si>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</si>
  <si>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</si>
  <si>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</si>
  <si>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</si>
  <si>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</si>
  <si>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</si>
  <si>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</si>
  <si>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</si>
  <si>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</si>
  <si>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</si>
  <si>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</si>
  <si>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</si>
  <si>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</si>
  <si>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</si>
  <si>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</si>
  <si>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</si>
  <si>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</si>
  <si>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</si>
  <si>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</si>
  <si>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</si>
  <si>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</si>
  <si>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</si>
  <si>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Árvíz során keletkezett károk helyreállítása</t>
  </si>
  <si>
    <t xml:space="preserve"> </t>
  </si>
  <si>
    <t>Függő, átfutó, kiegyenlítő bevételelk</t>
  </si>
  <si>
    <t>Mód. IV.</t>
  </si>
  <si>
    <t>Mód IV.</t>
  </si>
  <si>
    <t>mód. IV.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</si>
  <si>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</si>
  <si>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</si>
  <si>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</si>
  <si>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</si>
  <si>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</si>
  <si>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</si>
  <si>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</si>
  <si>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</si>
  <si>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</si>
  <si>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</si>
  <si>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</si>
  <si>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</si>
  <si>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</si>
  <si>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</si>
  <si>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</si>
  <si>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</si>
  <si>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</si>
  <si>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</si>
  <si>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</si>
  <si>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</si>
  <si>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</si>
  <si>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</si>
  <si>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</si>
  <si>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</si>
  <si>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</si>
  <si>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</si>
  <si>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</si>
  <si>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</si>
  <si>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</si>
  <si>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</si>
  <si>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</si>
  <si>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</si>
  <si>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</si>
  <si>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</si>
  <si>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</si>
  <si>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</si>
  <si>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</si>
  <si>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</si>
  <si>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</si>
  <si>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</si>
  <si>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</si>
  <si>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</si>
  <si>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</si>
  <si>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</si>
  <si>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</si>
  <si>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</si>
  <si>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</si>
  <si>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</si>
  <si>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</si>
  <si>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</si>
  <si>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</si>
  <si>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</si>
  <si>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</si>
  <si>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</si>
  <si>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</si>
  <si>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</si>
  <si>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</si>
  <si>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</si>
  <si>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</si>
  <si>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</si>
  <si>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</si>
  <si>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</si>
  <si>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</si>
  <si>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</si>
  <si>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</si>
  <si>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</si>
  <si>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</si>
  <si>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</si>
  <si>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</si>
  <si>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</si>
  <si>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</si>
  <si>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</si>
  <si>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</si>
  <si>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</si>
  <si>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</si>
  <si>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</si>
  <si>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</si>
  <si>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</si>
  <si>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</si>
  <si>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</si>
  <si>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</si>
  <si>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</si>
  <si>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</si>
  <si>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</si>
  <si>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</si>
  <si>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</si>
  <si>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</si>
  <si>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</si>
  <si>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</si>
  <si>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</si>
  <si>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</si>
  <si>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</si>
  <si>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</si>
  <si>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</si>
  <si>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</si>
  <si>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</si>
  <si>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</si>
  <si>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</si>
  <si>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</si>
  <si>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</si>
  <si>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</si>
  <si>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</si>
  <si>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</si>
  <si>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</si>
  <si>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</si>
  <si>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</si>
  <si>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</si>
  <si>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</si>
  <si>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</si>
  <si>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</si>
  <si>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</si>
  <si>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</si>
  <si>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</si>
  <si>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</si>
  <si>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</si>
  <si>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</si>
  <si>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Felhalmozási támogatás államháztartáson kívűlről</t>
  </si>
  <si>
    <t>I. Intézményi működési bevételek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</si>
  <si>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</si>
  <si>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</si>
  <si>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</si>
  <si>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</si>
  <si>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</si>
  <si>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</si>
  <si>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</si>
  <si>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</si>
  <si>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</si>
  <si>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</si>
  <si>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</si>
  <si>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</si>
  <si>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</si>
  <si>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</si>
  <si>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</si>
  <si>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</si>
  <si>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</si>
  <si>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</si>
  <si>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</si>
  <si>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</si>
  <si>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</si>
  <si>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</si>
  <si>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</si>
  <si>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</si>
  <si>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</si>
  <si>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</si>
  <si>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</si>
  <si>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</si>
  <si>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</si>
  <si>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</si>
  <si>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</si>
  <si>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</si>
  <si>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</si>
  <si>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</si>
  <si>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</si>
  <si>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</si>
  <si>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</si>
  <si>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</si>
  <si>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</si>
  <si>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</si>
  <si>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</si>
  <si>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</si>
  <si>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</si>
  <si>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</si>
  <si>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</si>
  <si>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</si>
  <si>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</si>
  <si>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</si>
  <si>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</si>
  <si>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</si>
  <si>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</si>
  <si>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</si>
  <si>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</si>
  <si>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</si>
  <si>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</si>
  <si>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</si>
  <si>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</si>
  <si>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</si>
  <si>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</si>
  <si>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</si>
  <si>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</si>
  <si>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</si>
  <si>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</si>
  <si>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</si>
  <si>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</si>
  <si>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</si>
  <si>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</si>
  <si>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</si>
  <si>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</si>
  <si>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</si>
  <si>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</si>
  <si>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</si>
  <si>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</si>
  <si>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</si>
  <si>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A helyi közbiztonság javításának támogatása</t>
  </si>
  <si>
    <t>Vakok és Gyengénlátók Fejér Megyei Szövetsége</t>
  </si>
  <si>
    <t>Átvett pénzeszközök államháztartáson kívülről</t>
  </si>
  <si>
    <t>informatikai eszközök beszerzése (infrastrukturális beruházás könyvtárba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</si>
  <si>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</si>
  <si>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</si>
  <si>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</si>
  <si>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</si>
  <si>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</si>
  <si>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</si>
  <si>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</si>
  <si>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IV. Önkormányzatok kulturális feladat támogatása</t>
  </si>
  <si>
    <t>eredeti előirányzat</t>
  </si>
  <si>
    <t>Mód I.</t>
  </si>
  <si>
    <t xml:space="preserve">Mód. I. 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</si>
  <si>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</si>
  <si>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</si>
  <si>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</si>
  <si>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</si>
  <si>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</si>
  <si>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</si>
  <si>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</si>
  <si>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</si>
  <si>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</si>
  <si>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</si>
  <si>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</si>
  <si>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</si>
  <si>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</si>
  <si>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</si>
  <si>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</si>
  <si>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</si>
  <si>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</si>
  <si>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</si>
  <si>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</si>
  <si>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</si>
  <si>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6. számú melléklet</t>
  </si>
  <si>
    <t>2013. július 1.</t>
  </si>
  <si>
    <t>2013. június 30.</t>
  </si>
  <si>
    <t>Szakmai tevékenységet ellátók</t>
  </si>
  <si>
    <t>Üzemeltetési tevékenységet ellátók</t>
  </si>
  <si>
    <t>Rehabilitációs foglalkoztatott *</t>
  </si>
  <si>
    <t>Szakmai tev. ellátók</t>
  </si>
  <si>
    <t>Üzemeltetési tev. ellátók</t>
  </si>
  <si>
    <t>Önkormányzat</t>
  </si>
  <si>
    <t>Közfoglalkoztatottak száma önkormányzatnál</t>
  </si>
  <si>
    <t>* Rehabilitációs hozzájárulás terhére</t>
  </si>
  <si>
    <t>14.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</si>
  <si>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</si>
  <si>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</si>
  <si>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</si>
  <si>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</si>
  <si>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</si>
  <si>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</si>
  <si>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</si>
  <si>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</si>
  <si>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</si>
  <si>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Gépjármű adó</t>
  </si>
  <si>
    <t>Magánszemélyek kommunális adója</t>
  </si>
  <si>
    <t>Ellátottak térítési díjának kedvezménye</t>
  </si>
  <si>
    <t>Kedvezmények összesen</t>
  </si>
  <si>
    <t>Étkezési díj</t>
  </si>
  <si>
    <t>Gondozási díj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</si>
  <si>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</si>
  <si>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</si>
  <si>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</si>
  <si>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</si>
  <si>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Kiadás vonzata évenként</t>
  </si>
  <si>
    <t>2019.</t>
  </si>
  <si>
    <t>2020.</t>
  </si>
  <si>
    <t>A</t>
  </si>
  <si>
    <t>C</t>
  </si>
  <si>
    <t>D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</si>
  <si>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</si>
  <si>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</si>
  <si>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</si>
  <si>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</si>
  <si>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</si>
  <si>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</si>
  <si>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</si>
  <si>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</si>
  <si>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</si>
  <si>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</si>
  <si>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16.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</si>
  <si>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</si>
  <si>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</si>
  <si>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</si>
  <si>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</si>
  <si>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</si>
  <si>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</si>
  <si>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</si>
  <si>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</si>
  <si>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</si>
  <si>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</si>
  <si>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</si>
  <si>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</si>
  <si>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</si>
  <si>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</si>
  <si>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</si>
  <si>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</si>
  <si>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</si>
  <si>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7/a. számú melléklet</t>
  </si>
  <si>
    <t>13. számú melléklet</t>
  </si>
  <si>
    <t>mód.III.</t>
  </si>
  <si>
    <t>Alpokalja Kistérség Lövő</t>
  </si>
  <si>
    <t>Esketési hozzájárulási díj</t>
  </si>
  <si>
    <t>Vízforraló, főzőlap</t>
  </si>
  <si>
    <t>Hűtőszekrény</t>
  </si>
  <si>
    <t>Könyvtári polc</t>
  </si>
  <si>
    <t>Mód III.</t>
  </si>
  <si>
    <t>Települési támogatás - tanévkezdési</t>
  </si>
  <si>
    <t>Települési támogatás - újszülöttek</t>
  </si>
  <si>
    <t>épület felújítása</t>
  </si>
  <si>
    <t>2020. január 1.</t>
  </si>
  <si>
    <t>Hosszab időtartamú közfoglalkoztatás</t>
  </si>
  <si>
    <t>Komplex környezetvédelmi programok támogatása</t>
  </si>
  <si>
    <t>Beledi Szociális és Gyermekjóléti Társulás 2020. évi hozzájárulás</t>
  </si>
  <si>
    <t>Alpokalja-Fertő táj támogatás (szekrény, polc, szék)</t>
  </si>
  <si>
    <t>Játszótér</t>
  </si>
  <si>
    <t>Közösségi tér Fő u. 36. (falazat bontása,vizesblokk építése)</t>
  </si>
  <si>
    <t>Közösségi Tér Fő u. 36. (földkábel kivezetése)</t>
  </si>
  <si>
    <t>Útfelújítás terv készítés</t>
  </si>
  <si>
    <t>Naperőmű Fő u. 34.</t>
  </si>
  <si>
    <t>MFP. Közösségi ház külső szigetelés</t>
  </si>
  <si>
    <t>MFP. Kossuth utca, Temető utca, Lécsi sor</t>
  </si>
  <si>
    <t>MFP. Polgármesteri Hivatal épület felújítás</t>
  </si>
  <si>
    <t>közműv. érd. növ. tám. (gardrób,szék,asztal)</t>
  </si>
  <si>
    <t>kamera játszótérre</t>
  </si>
  <si>
    <t>Önkormányzat 2020 . évi bevételi előirányzatai</t>
  </si>
  <si>
    <t>Önkormányzat 2020. évi kiadási előirányzatai</t>
  </si>
  <si>
    <t>Önkormányzat költségvetési szerveinek 2020. évi létszámkerete</t>
  </si>
  <si>
    <t xml:space="preserve">2020. év </t>
  </si>
  <si>
    <t>2020. év</t>
  </si>
  <si>
    <t>2020. évi eredeti előirányzat</t>
  </si>
  <si>
    <t>A 2020. évi általános működés és ágazati feladatok támogatásának alakulása jogcímenként</t>
  </si>
  <si>
    <t>2021.</t>
  </si>
  <si>
    <t>......................, 2020. .......................... hó ..... Nap</t>
  </si>
  <si>
    <t>2020. előtti kifizetés</t>
  </si>
  <si>
    <t>2022.</t>
  </si>
  <si>
    <t>2022. után</t>
  </si>
  <si>
    <t>Tárgyi eszköz beszerzés-érdekeltségnövelő</t>
  </si>
  <si>
    <t>2019</t>
  </si>
  <si>
    <t>Fő u. 36. felújítás MFP támogatásból</t>
  </si>
  <si>
    <t>Hivatali épület felújítás MFP támogatásból</t>
  </si>
  <si>
    <t>járda MFP támogatásból</t>
  </si>
  <si>
    <t>naperőmű</t>
  </si>
  <si>
    <t>16.</t>
  </si>
  <si>
    <t>KEHOP</t>
  </si>
  <si>
    <t>Összesen (1+4+7+10+18)</t>
  </si>
  <si>
    <t>2020. évi I. mód.</t>
  </si>
  <si>
    <t>2020. évi II. mód.</t>
  </si>
  <si>
    <t>2020. évi III. mód.</t>
  </si>
  <si>
    <t>Tároló vásárlás</t>
  </si>
  <si>
    <t>Közmű vagyon állomány vált.rend.</t>
  </si>
  <si>
    <t>MFP Közösségi ház műszaki ellenőr</t>
  </si>
  <si>
    <t>Tárolóhelység vásárlás</t>
  </si>
  <si>
    <t>Fő u.33. melegítőkonyha, viozesblokk padozat</t>
  </si>
  <si>
    <t>Gyermekétkeztetés köznevelési intézményben</t>
  </si>
  <si>
    <t>kölcsön nyújtás éven belül háztartásnak</t>
  </si>
  <si>
    <t>Társulás működési kiadása</t>
  </si>
  <si>
    <t>STKH önk. Társ. Éves tagdíj</t>
  </si>
  <si>
    <t>Melyik önként vállalt vagy kötelező</t>
  </si>
  <si>
    <t xml:space="preserve">Ellátási díj </t>
  </si>
  <si>
    <t>2.10</t>
  </si>
  <si>
    <t>Háztartásoktól műk.célú visszatér. Tám. Visszatérülése</t>
  </si>
  <si>
    <t>III.1 Települési önkormányzatok gyermekétkeztetési feladatainak támogatása</t>
  </si>
  <si>
    <t>Működési célú visszatérítendő támogatások, kölcsönök nyújtása államháztartáson kívülre</t>
  </si>
  <si>
    <t>4. számú melléklet 1.5.4 soránakrészletezése</t>
  </si>
  <si>
    <t>Államháztartáson kívülre visszatér. Támogatás</t>
  </si>
  <si>
    <t>Erdélyi József Lajos áram visszakötés költsége</t>
  </si>
  <si>
    <t>Működési támogatás államháztartáson kívülről / visszatérítendő/</t>
  </si>
  <si>
    <t>Működési támogatás államháztartáson KÍVÜLRŐL visszatérítendő</t>
  </si>
  <si>
    <t>3.m 13 kulturális illetménypótlék</t>
  </si>
  <si>
    <t>3.m 12. Szociális ágazati összevont pótlék</t>
  </si>
  <si>
    <t>3.m 11.  bérkompenzáció</t>
  </si>
  <si>
    <t>I.1. f. jogcímekhez kapcsolódó kiegészítés</t>
  </si>
  <si>
    <t>III.1.  A települési önkormányzatok szociális feladatainak egyéb támogatása</t>
  </si>
  <si>
    <t>III.2.e. Falugondnoki szolgálat</t>
  </si>
  <si>
    <t>III.2 Egyes szociális és gyermekjóléti feladatok támogatás</t>
  </si>
  <si>
    <t>Gyermekétkeztetés bér tám.</t>
  </si>
  <si>
    <t>Gyermekétkeztetés üz. Tám.</t>
  </si>
  <si>
    <t>2020. évi belső forrásból fedezhető működési hiány</t>
  </si>
  <si>
    <t xml:space="preserve">2020. évi belső  forrásból fedezhető felhalmozási hiány </t>
  </si>
  <si>
    <t>2020. évi belső forrásból fedezhető összes hiány (1.+2.)</t>
  </si>
  <si>
    <t xml:space="preserve">2020. évi külső forrásból fedezhető működési hiány </t>
  </si>
  <si>
    <t xml:space="preserve">2020. évi külső forrásból fedezhető felhalmozási hiány </t>
  </si>
  <si>
    <t>2020. évi külső forrásból fedezhető összes hiány (1.+2.)</t>
  </si>
  <si>
    <t xml:space="preserve">Európai Uniós támogatással megvalósuló  programok, projektek évi bevételei és kiadásai  </t>
  </si>
  <si>
    <t>Önkormányzaton belül megvalósuló projektek (támogatási szerződéssel rendelkező)</t>
  </si>
  <si>
    <t xml:space="preserve">Bevételek </t>
  </si>
  <si>
    <t xml:space="preserve">Kiadások </t>
  </si>
  <si>
    <t>módosított</t>
  </si>
  <si>
    <t>teljesítés</t>
  </si>
  <si>
    <t>KEHOP-1.2.1-18-2018-00148</t>
  </si>
  <si>
    <t>Projekt megvalósítás</t>
  </si>
  <si>
    <t>Szövetségben az éghajlat védelméért Beled és Répceszemere településen  Klímatudatos programok</t>
  </si>
  <si>
    <t>Önerő</t>
  </si>
  <si>
    <t>Összes bevétel</t>
  </si>
  <si>
    <t>Összes kiadás</t>
  </si>
  <si>
    <t>VP6-19.2.1-5-2.1-17</t>
  </si>
  <si>
    <t>Alpokalja-Fertőtáj kerékpáűros és aktív turizmusát erősítő kisléptékű kezdeményezések támogatása</t>
  </si>
  <si>
    <t xml:space="preserve">17. számú melléklet </t>
  </si>
  <si>
    <t>könyvtár beruházás</t>
  </si>
  <si>
    <t>Vendégház felújítás</t>
  </si>
  <si>
    <t>Közösségi ház felújítás</t>
  </si>
  <si>
    <t>Járdaépítés anyag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</si>
</sst>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26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2"/>
      <name val="Algerian"/>
      <family val="5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sz val="7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2"/>
      <name val="MS Sans Serif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5" fillId="6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8" borderId="0" applyNumberFormat="0" applyBorder="0" applyAlignment="0" applyProtection="0"/>
    <xf numFmtId="0" fontId="95" fillId="6" borderId="0" applyNumberFormat="0" applyBorder="0" applyAlignment="0" applyProtection="0"/>
    <xf numFmtId="0" fontId="95" fillId="3" borderId="0" applyNumberFormat="0" applyBorder="0" applyAlignment="0" applyProtection="0"/>
    <xf numFmtId="0" fontId="88" fillId="7" borderId="1" applyNumberFormat="0" applyAlignment="0" applyProtection="0"/>
    <xf numFmtId="0" fontId="81" fillId="0" borderId="0" applyNumberFormat="0" applyFill="0" applyBorder="0" applyAlignment="0" applyProtection="0"/>
    <xf numFmtId="0" fontId="82" fillId="0" borderId="3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92" fillId="17" borderId="2" applyNumberFormat="0" applyAlignment="0" applyProtection="0"/>
    <xf numFmtId="164" fontId="2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1" fillId="0" borderId="6" applyNumberFormat="0" applyFill="0" applyAlignment="0" applyProtection="0"/>
    <xf numFmtId="0" fontId="80" fillId="4" borderId="7" applyNumberFormat="0" applyFont="0" applyAlignment="0" applyProtection="0"/>
    <xf numFmtId="0" fontId="95" fillId="11" borderId="0" applyNumberFormat="0" applyBorder="0" applyAlignment="0" applyProtection="0"/>
    <xf numFmtId="0" fontId="95" fillId="9" borderId="0" applyNumberFormat="0" applyBorder="0" applyAlignment="0" applyProtection="0"/>
    <xf numFmtId="0" fontId="95" fillId="10" borderId="0" applyNumberFormat="0" applyBorder="0" applyAlignment="0" applyProtection="0"/>
    <xf numFmtId="0" fontId="95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85" fillId="6" borderId="0" applyNumberFormat="0" applyBorder="0" applyAlignment="0" applyProtection="0"/>
    <xf numFmtId="0" fontId="89" fillId="16" borderId="8" applyNumberFormat="0" applyAlignment="0" applyProtection="0"/>
    <xf numFmtId="0" fontId="93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3" fillId="0" borderId="0"/>
    <xf numFmtId="0" fontId="53" fillId="0" borderId="0"/>
    <xf numFmtId="0" fontId="94" fillId="0" borderId="9" applyNumberFormat="0" applyFill="0" applyAlignment="0" applyProtection="0"/>
    <xf numFmtId="0" fontId="86" fillId="15" borderId="0" applyNumberFormat="0" applyBorder="0" applyAlignment="0" applyProtection="0"/>
    <xf numFmtId="0" fontId="87" fillId="7" borderId="0" applyNumberFormat="0" applyBorder="0" applyAlignment="0" applyProtection="0"/>
    <xf numFmtId="0" fontId="90" fillId="16" borderId="1" applyNumberFormat="0" applyAlignment="0" applyProtection="0"/>
    <xf numFmtId="0" fontId="104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5" fillId="25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27" borderId="0" applyNumberFormat="0" applyBorder="0" applyAlignment="0" applyProtection="0"/>
    <xf numFmtId="0" fontId="95" fillId="25" borderId="0" applyNumberFormat="0" applyBorder="0" applyAlignment="0" applyProtection="0"/>
    <xf numFmtId="0" fontId="95" fillId="22" borderId="0" applyNumberFormat="0" applyBorder="0" applyAlignment="0" applyProtection="0"/>
    <xf numFmtId="0" fontId="95" fillId="30" borderId="0" applyNumberFormat="0" applyBorder="0" applyAlignment="0" applyProtection="0"/>
    <xf numFmtId="0" fontId="95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1" borderId="0" applyNumberFormat="0" applyBorder="0" applyAlignment="0" applyProtection="0"/>
    <xf numFmtId="0" fontId="95" fillId="32" borderId="0" applyNumberFormat="0" applyBorder="0" applyAlignment="0" applyProtection="0"/>
    <xf numFmtId="0" fontId="95" fillId="33" borderId="0" applyNumberFormat="0" applyBorder="0" applyAlignment="0" applyProtection="0"/>
    <xf numFmtId="0" fontId="86" fillId="34" borderId="0" applyNumberFormat="0" applyBorder="0" applyAlignment="0" applyProtection="0"/>
    <xf numFmtId="0" fontId="90" fillId="35" borderId="1" applyNumberFormat="0" applyAlignment="0" applyProtection="0"/>
    <xf numFmtId="0" fontId="92" fillId="36" borderId="2" applyNumberFormat="0" applyAlignment="0" applyProtection="0"/>
    <xf numFmtId="0" fontId="9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5" fillId="25" borderId="0" applyNumberFormat="0" applyBorder="0" applyAlignment="0" applyProtection="0"/>
    <xf numFmtId="0" fontId="82" fillId="0" borderId="97" applyNumberFormat="0" applyFill="0" applyAlignment="0" applyProtection="0"/>
    <xf numFmtId="0" fontId="83" fillId="0" borderId="4" applyNumberFormat="0" applyFill="0" applyAlignment="0" applyProtection="0"/>
    <xf numFmtId="0" fontId="84" fillId="0" borderId="5" applyNumberFormat="0" applyFill="0" applyAlignment="0" applyProtection="0"/>
    <xf numFmtId="0" fontId="84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88" fillId="26" borderId="1" applyNumberFormat="0" applyAlignment="0" applyProtection="0"/>
    <xf numFmtId="0" fontId="91" fillId="0" borderId="6" applyNumberFormat="0" applyFill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87" fillId="26" borderId="0" applyNumberFormat="0" applyBorder="0" applyAlignment="0" applyProtection="0"/>
    <xf numFmtId="0" fontId="2" fillId="0" borderId="0"/>
    <xf numFmtId="0" fontId="104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89" fillId="35" borderId="8" applyNumberFormat="0" applyAlignment="0" applyProtection="0"/>
    <xf numFmtId="0" fontId="81" fillId="0" borderId="0" applyNumberFormat="0" applyFill="0" applyBorder="0" applyAlignment="0" applyProtection="0"/>
    <xf numFmtId="0" fontId="94" fillId="0" borderId="98" applyNumberFormat="0" applyFill="0" applyAlignment="0" applyProtection="0"/>
    <xf numFmtId="0" fontId="91" fillId="0" borderId="0" applyNumberFormat="0" applyFill="0" applyBorder="0" applyAlignment="0" applyProtection="0"/>
    <xf numFmtId="0" fontId="24" fillId="0" borderId="0"/>
  </cellStyleXfs>
  <cellXfs count="127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49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0" fillId="0" borderId="15" xfId="42" applyNumberFormat="1" applyFont="1" applyBorder="1" applyAlignment="1">
      <alignment horizontal="right"/>
    </xf>
    <xf numFmtId="0" fontId="50" fillId="0" borderId="15" xfId="42" applyFont="1" applyBorder="1" applyAlignment="1">
      <alignment horizontal="right"/>
    </xf>
    <xf numFmtId="3" fontId="50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0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8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59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0" fillId="0" borderId="0" xfId="0" applyNumberFormat="1" applyFont="1" applyAlignment="1" applyProtection="1">
      <alignment vertical="center" wrapText="1"/>
      <protection locked="0"/>
    </xf>
    <xf numFmtId="0" fontId="61" fillId="0" borderId="0" xfId="0" applyFont="1" applyAlignment="1" applyProtection="1">
      <alignment horizontal="right" vertical="top"/>
      <protection locked="0"/>
    </xf>
    <xf numFmtId="0" fontId="62" fillId="0" borderId="0" xfId="0" applyFont="1" applyAlignment="1" applyProtection="1">
      <alignment horizontal="right" vertical="top"/>
      <protection locked="0"/>
    </xf>
    <xf numFmtId="166" fontId="63" fillId="0" borderId="0" xfId="0" applyNumberFormat="1" applyFont="1" applyAlignment="1" applyProtection="1">
      <alignment vertical="center" wrapText="1"/>
      <protection locked="0"/>
    </xf>
    <xf numFmtId="0" fontId="65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4" fillId="0" borderId="43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4" fillId="0" borderId="38" xfId="0" applyFont="1" applyBorder="1" applyAlignment="1">
      <alignment horizontal="center" vertical="center" wrapText="1"/>
    </xf>
    <xf numFmtId="0" fontId="64" fillId="0" borderId="39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68" fillId="0" borderId="0" xfId="0" applyFont="1" applyAlignment="1">
      <alignment vertical="center" wrapText="1"/>
    </xf>
    <xf numFmtId="0" fontId="66" fillId="0" borderId="18" xfId="0" applyFont="1" applyBorder="1" applyAlignment="1">
      <alignment horizontal="center" vertical="center" wrapText="1"/>
    </xf>
    <xf numFmtId="49" fontId="55" fillId="0" borderId="15" xfId="0" applyNumberFormat="1" applyFont="1" applyBorder="1" applyAlignment="1">
      <alignment horizontal="center" vertical="center" wrapText="1"/>
    </xf>
    <xf numFmtId="0" fontId="66" fillId="0" borderId="12" xfId="0" applyFont="1" applyBorder="1" applyAlignment="1">
      <alignment horizontal="center" vertical="center" wrapText="1"/>
    </xf>
    <xf numFmtId="166" fontId="55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7" fillId="0" borderId="18" xfId="0" applyFont="1" applyBorder="1" applyAlignment="1">
      <alignment horizontal="center" vertical="center" wrapText="1"/>
    </xf>
    <xf numFmtId="49" fontId="55" fillId="0" borderId="19" xfId="0" applyNumberFormat="1" applyFont="1" applyBorder="1" applyAlignment="1">
      <alignment horizontal="center" vertical="center" wrapText="1"/>
    </xf>
    <xf numFmtId="166" fontId="69" fillId="0" borderId="29" xfId="0" applyNumberFormat="1" applyFont="1" applyBorder="1" applyAlignment="1" applyProtection="1">
      <alignment horizontal="right" vertical="center" wrapText="1" indent="1"/>
      <protection locked="0"/>
    </xf>
    <xf numFmtId="0" fontId="67" fillId="0" borderId="41" xfId="0" applyFont="1" applyBorder="1" applyAlignment="1">
      <alignment horizontal="center" vertical="center" wrapText="1"/>
    </xf>
    <xf numFmtId="49" fontId="55" fillId="0" borderId="23" xfId="0" applyNumberFormat="1" applyFont="1" applyBorder="1" applyAlignment="1">
      <alignment horizontal="center" vertical="center" wrapText="1"/>
    </xf>
    <xf numFmtId="166" fontId="69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44" applyNumberFormat="1" applyFont="1" applyBorder="1" applyAlignment="1">
      <alignment horizontal="left" vertical="center" wrapText="1" indent="1"/>
    </xf>
    <xf numFmtId="0" fontId="70" fillId="0" borderId="47" xfId="0" applyFont="1" applyBorder="1" applyAlignment="1">
      <alignment horizontal="center" vertical="center" wrapText="1"/>
    </xf>
    <xf numFmtId="49" fontId="55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5" fillId="0" borderId="16" xfId="44" applyNumberFormat="1" applyFont="1" applyBorder="1" applyAlignment="1">
      <alignment horizontal="left" vertical="center" wrapText="1" indent="1"/>
    </xf>
    <xf numFmtId="166" fontId="69" fillId="0" borderId="17" xfId="0" applyNumberFormat="1" applyFont="1" applyBorder="1" applyAlignment="1" applyProtection="1">
      <alignment horizontal="right" vertical="center" wrapText="1" indent="1"/>
      <protection locked="0"/>
    </xf>
    <xf numFmtId="0" fontId="70" fillId="0" borderId="13" xfId="0" applyFont="1" applyBorder="1" applyAlignment="1">
      <alignment horizontal="center" vertical="center" wrapText="1"/>
    </xf>
    <xf numFmtId="166" fontId="66" fillId="0" borderId="48" xfId="0" applyNumberFormat="1" applyFont="1" applyBorder="1" applyAlignment="1">
      <alignment horizontal="right" vertical="center" wrapText="1" indent="1"/>
    </xf>
    <xf numFmtId="0" fontId="55" fillId="0" borderId="0" xfId="0" applyFont="1" applyAlignment="1">
      <alignment horizontal="center" vertical="center" wrapText="1"/>
    </xf>
    <xf numFmtId="0" fontId="64" fillId="0" borderId="0" xfId="0" applyFont="1" applyAlignment="1">
      <alignment horizontal="left" vertical="center" wrapText="1" indent="1"/>
    </xf>
    <xf numFmtId="166" fontId="66" fillId="0" borderId="0" xfId="0" applyNumberFormat="1" applyFont="1" applyAlignment="1">
      <alignment horizontal="right" vertical="center" wrapText="1" indent="1"/>
    </xf>
    <xf numFmtId="0" fontId="71" fillId="0" borderId="0" xfId="0" applyFont="1" applyAlignment="1">
      <alignment vertical="center" wrapText="1"/>
    </xf>
    <xf numFmtId="0" fontId="55" fillId="0" borderId="0" xfId="0" applyFont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right" vertical="center" wrapText="1" indent="1"/>
    </xf>
    <xf numFmtId="0" fontId="66" fillId="0" borderId="11" xfId="0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66" fillId="0" borderId="14" xfId="44" applyFont="1" applyBorder="1" applyAlignment="1">
      <alignment horizontal="left" vertical="center" wrapText="1" indent="1"/>
    </xf>
    <xf numFmtId="0" fontId="67" fillId="0" borderId="28" xfId="0" applyFont="1" applyBorder="1" applyAlignment="1">
      <alignment horizontal="center" vertical="center" wrapText="1"/>
    </xf>
    <xf numFmtId="49" fontId="55" fillId="0" borderId="23" xfId="44" applyNumberFormat="1" applyFont="1" applyBorder="1" applyAlignment="1">
      <alignment horizontal="left" vertical="center" wrapText="1" indent="1"/>
    </xf>
    <xf numFmtId="0" fontId="67" fillId="0" borderId="12" xfId="0" applyFont="1" applyBorder="1" applyAlignment="1">
      <alignment horizontal="center" vertical="center" wrapText="1"/>
    </xf>
    <xf numFmtId="49" fontId="55" fillId="0" borderId="15" xfId="44" applyNumberFormat="1" applyFont="1" applyBorder="1" applyAlignment="1">
      <alignment horizontal="left" vertical="center" wrapText="1" indent="1"/>
    </xf>
    <xf numFmtId="166" fontId="69" fillId="0" borderId="26" xfId="0" applyNumberFormat="1" applyFont="1" applyBorder="1" applyAlignment="1" applyProtection="1">
      <alignment horizontal="right" vertical="center" wrapText="1" indent="1"/>
      <protection locked="0"/>
    </xf>
    <xf numFmtId="0" fontId="55" fillId="0" borderId="14" xfId="0" applyFont="1" applyBorder="1" applyAlignment="1">
      <alignment horizontal="center" vertical="center" wrapText="1"/>
    </xf>
    <xf numFmtId="166" fontId="66" fillId="0" borderId="21" xfId="0" applyNumberFormat="1" applyFont="1" applyBorder="1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2" fillId="0" borderId="40" xfId="0" applyFont="1" applyBorder="1" applyAlignment="1">
      <alignment vertical="center" wrapText="1"/>
    </xf>
    <xf numFmtId="166" fontId="67" fillId="0" borderId="14" xfId="0" applyNumberFormat="1" applyFont="1" applyBorder="1" applyAlignment="1">
      <alignment horizontal="right" vertical="center" wrapText="1" indent="1"/>
    </xf>
    <xf numFmtId="166" fontId="55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3" xfId="0" applyNumberFormat="1" applyFont="1" applyBorder="1" applyAlignment="1">
      <alignment horizontal="right" vertical="center" wrapText="1" indent="1"/>
    </xf>
    <xf numFmtId="166" fontId="69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4" xfId="0" applyNumberFormat="1" applyFont="1" applyBorder="1" applyAlignment="1">
      <alignment horizontal="right" vertical="center" wrapText="1" indent="1"/>
    </xf>
    <xf numFmtId="166" fontId="69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5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0" fontId="53" fillId="0" borderId="0" xfId="44"/>
    <xf numFmtId="3" fontId="69" fillId="0" borderId="0" xfId="44" applyNumberFormat="1" applyFont="1"/>
    <xf numFmtId="166" fontId="69" fillId="0" borderId="0" xfId="44" applyNumberFormat="1" applyFont="1"/>
    <xf numFmtId="0" fontId="66" fillId="0" borderId="13" xfId="44" applyFont="1" applyBorder="1" applyAlignment="1">
      <alignment horizontal="left" vertical="center" wrapText="1" indent="1"/>
    </xf>
    <xf numFmtId="0" fontId="74" fillId="0" borderId="0" xfId="44" applyFont="1"/>
    <xf numFmtId="49" fontId="55" fillId="0" borderId="0" xfId="44" applyNumberFormat="1" applyFont="1" applyAlignment="1">
      <alignment horizontal="left" vertical="center" wrapText="1" indent="1"/>
    </xf>
    <xf numFmtId="0" fontId="55" fillId="0" borderId="0" xfId="44" applyFont="1" applyAlignment="1">
      <alignment horizontal="left" indent="5"/>
    </xf>
    <xf numFmtId="3" fontId="55" fillId="0" borderId="0" xfId="44" applyNumberFormat="1" applyFont="1" applyAlignment="1">
      <alignment horizontal="right" vertical="center" wrapText="1"/>
    </xf>
    <xf numFmtId="0" fontId="56" fillId="0" borderId="0" xfId="44" applyFont="1" applyAlignment="1">
      <alignment horizontal="center" wrapText="1"/>
    </xf>
    <xf numFmtId="0" fontId="69" fillId="0" borderId="0" xfId="44" applyFont="1"/>
    <xf numFmtId="49" fontId="25" fillId="0" borderId="0" xfId="0" applyNumberFormat="1" applyFont="1" applyAlignment="1">
      <alignment vertical="center"/>
    </xf>
    <xf numFmtId="0" fontId="48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6" fillId="0" borderId="18" xfId="44" applyFont="1" applyBorder="1" applyAlignment="1">
      <alignment horizontal="left" vertical="center" wrapText="1" indent="1"/>
    </xf>
    <xf numFmtId="49" fontId="67" fillId="0" borderId="12" xfId="44" applyNumberFormat="1" applyFont="1" applyBorder="1" applyAlignment="1">
      <alignment horizontal="left" vertical="center" wrapText="1" indent="1"/>
    </xf>
    <xf numFmtId="49" fontId="67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1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2" fillId="0" borderId="12" xfId="44" applyNumberFormat="1" applyFont="1" applyBorder="1" applyAlignment="1">
      <alignment horizontal="left" vertical="center" wrapText="1"/>
    </xf>
    <xf numFmtId="49" fontId="78" fillId="0" borderId="12" xfId="44" applyNumberFormat="1" applyFont="1" applyBorder="1" applyAlignment="1">
      <alignment horizontal="left"/>
    </xf>
    <xf numFmtId="49" fontId="78" fillId="0" borderId="12" xfId="44" applyNumberFormat="1" applyFont="1" applyBorder="1" applyAlignment="1">
      <alignment horizontal="left" vertical="center" wrapText="1"/>
    </xf>
    <xf numFmtId="0" fontId="79" fillId="0" borderId="18" xfId="44" applyFont="1" applyBorder="1" applyAlignment="1">
      <alignment horizontal="center"/>
    </xf>
    <xf numFmtId="3" fontId="79" fillId="0" borderId="19" xfId="44" applyNumberFormat="1" applyFont="1" applyBorder="1"/>
    <xf numFmtId="3" fontId="78" fillId="0" borderId="15" xfId="44" applyNumberFormat="1" applyFont="1" applyBorder="1"/>
    <xf numFmtId="166" fontId="78" fillId="0" borderId="15" xfId="44" applyNumberFormat="1" applyFont="1" applyBorder="1"/>
    <xf numFmtId="49" fontId="52" fillId="0" borderId="27" xfId="44" applyNumberFormat="1" applyFont="1" applyBorder="1" applyAlignment="1">
      <alignment horizontal="left"/>
    </xf>
    <xf numFmtId="3" fontId="78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4" fillId="0" borderId="43" xfId="0" applyNumberFormat="1" applyFont="1" applyBorder="1" applyAlignment="1">
      <alignment horizontal="center" vertical="center" wrapText="1"/>
    </xf>
    <xf numFmtId="166" fontId="64" fillId="0" borderId="52" xfId="0" applyNumberFormat="1" applyFont="1" applyBorder="1" applyAlignment="1">
      <alignment horizontal="center" vertical="center" wrapText="1"/>
    </xf>
    <xf numFmtId="166" fontId="67" fillId="0" borderId="20" xfId="0" applyNumberFormat="1" applyFont="1" applyBorder="1" applyAlignment="1">
      <alignment horizontal="right" vertical="center" wrapText="1" indent="1"/>
    </xf>
    <xf numFmtId="166" fontId="55" fillId="0" borderId="24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6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6" fillId="0" borderId="4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80" fillId="0" borderId="0" xfId="0" applyFont="1" applyAlignment="1">
      <alignment vertical="center" wrapText="1"/>
    </xf>
    <xf numFmtId="0" fontId="96" fillId="0" borderId="20" xfId="0" applyFont="1" applyBorder="1" applyAlignment="1">
      <alignment horizontal="center" wrapText="1"/>
    </xf>
    <xf numFmtId="0" fontId="62" fillId="0" borderId="20" xfId="0" applyFont="1" applyBorder="1" applyAlignment="1">
      <alignment horizontal="center" wrapText="1"/>
    </xf>
    <xf numFmtId="0" fontId="80" fillId="0" borderId="0" xfId="0" applyFont="1" applyAlignment="1">
      <alignment horizontal="left" vertical="center" wrapText="1"/>
    </xf>
    <xf numFmtId="0" fontId="80" fillId="0" borderId="0" xfId="0" applyFont="1" applyAlignment="1">
      <alignment horizontal="right" vertical="center" wrapText="1" indent="1"/>
    </xf>
    <xf numFmtId="166" fontId="80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0" fillId="0" borderId="0" xfId="0" applyNumberFormat="1" applyFont="1"/>
    <xf numFmtId="0" fontId="80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7" fillId="0" borderId="13" xfId="0" applyNumberFormat="1" applyFont="1" applyBorder="1" applyAlignment="1">
      <alignment vertical="center"/>
    </xf>
    <xf numFmtId="3" fontId="47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3" fontId="50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0" fillId="0" borderId="12" xfId="42" applyFont="1" applyBorder="1" applyAlignment="1">
      <alignment horizontal="right"/>
    </xf>
    <xf numFmtId="3" fontId="50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0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4" fillId="0" borderId="53" xfId="0" applyFont="1" applyBorder="1" applyAlignment="1">
      <alignment horizontal="center" vertical="center" wrapText="1"/>
    </xf>
    <xf numFmtId="166" fontId="67" fillId="0" borderId="48" xfId="0" applyNumberFormat="1" applyFont="1" applyBorder="1" applyAlignment="1">
      <alignment horizontal="right" vertical="center" wrapText="1" indent="1"/>
    </xf>
    <xf numFmtId="166" fontId="67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3" xfId="0" applyNumberFormat="1" applyFont="1" applyBorder="1" applyAlignment="1">
      <alignment horizontal="center" vertical="center" wrapText="1"/>
    </xf>
    <xf numFmtId="166" fontId="67" fillId="0" borderId="13" xfId="0" applyNumberFormat="1" applyFont="1" applyBorder="1" applyAlignment="1">
      <alignment horizontal="right" vertical="center" wrapText="1" indent="1"/>
    </xf>
    <xf numFmtId="166" fontId="67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47" xfId="0" applyNumberFormat="1" applyFont="1" applyBorder="1" applyAlignment="1">
      <alignment horizontal="right" vertical="center" wrapText="1" indent="1"/>
    </xf>
    <xf numFmtId="166" fontId="69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6" fillId="0" borderId="13" xfId="0" applyNumberFormat="1" applyFont="1" applyBorder="1" applyAlignment="1">
      <alignment horizontal="right" vertical="center" wrapText="1" indent="1"/>
    </xf>
    <xf numFmtId="166" fontId="55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23" xfId="0" applyNumberFormat="1" applyFont="1" applyBorder="1" applyAlignment="1" applyProtection="1">
      <alignment horizontal="right" vertical="center" wrapText="1" indent="1"/>
      <protection locked="0"/>
    </xf>
    <xf numFmtId="0" fontId="67" fillId="0" borderId="49" xfId="44" applyFont="1" applyBorder="1" applyAlignment="1">
      <alignment horizontal="left" vertical="center" wrapText="1" indent="1"/>
    </xf>
    <xf numFmtId="0" fontId="55" fillId="0" borderId="58" xfId="44" applyFont="1" applyBorder="1" applyAlignment="1">
      <alignment horizontal="left" vertical="center" wrapText="1" indent="1"/>
    </xf>
    <xf numFmtId="0" fontId="55" fillId="0" borderId="59" xfId="44" applyFont="1" applyBorder="1" applyAlignment="1">
      <alignment horizontal="left" vertical="center" wrapText="1" indent="1"/>
    </xf>
    <xf numFmtId="0" fontId="66" fillId="0" borderId="49" xfId="44" applyFont="1" applyBorder="1" applyAlignment="1">
      <alignment horizontal="left" vertical="center" wrapText="1" indent="1"/>
    </xf>
    <xf numFmtId="0" fontId="67" fillId="0" borderId="40" xfId="44" applyFont="1" applyBorder="1" applyAlignment="1">
      <alignment horizontal="left" vertical="center" wrapText="1" indent="1"/>
    </xf>
    <xf numFmtId="0" fontId="64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69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64" fillId="0" borderId="47" xfId="0" applyFont="1" applyBorder="1" applyAlignment="1">
      <alignment horizontal="center" vertical="center" wrapText="1"/>
    </xf>
    <xf numFmtId="166" fontId="55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66" xfId="0" applyNumberFormat="1" applyFont="1" applyBorder="1" applyAlignment="1" applyProtection="1">
      <alignment horizontal="right" vertical="center" wrapText="1" indent="1"/>
      <protection locked="0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4" fillId="0" borderId="67" xfId="0" applyFont="1" applyBorder="1" applyAlignment="1">
      <alignment horizontal="center" vertical="center" wrapText="1"/>
    </xf>
    <xf numFmtId="0" fontId="67" fillId="0" borderId="49" xfId="0" applyFont="1" applyBorder="1" applyAlignment="1">
      <alignment horizontal="left" vertical="center" wrapText="1" indent="1"/>
    </xf>
    <xf numFmtId="0" fontId="69" fillId="0" borderId="68" xfId="44" applyFont="1" applyBorder="1" applyAlignment="1">
      <alignment horizontal="left" vertical="center" wrapText="1" indent="1"/>
    </xf>
    <xf numFmtId="0" fontId="69" fillId="0" borderId="69" xfId="44" applyFont="1" applyBorder="1" applyAlignment="1">
      <alignment horizontal="left" vertical="center" wrapText="1" indent="1"/>
    </xf>
    <xf numFmtId="0" fontId="67" fillId="0" borderId="67" xfId="44" applyFont="1" applyBorder="1" applyAlignment="1">
      <alignment horizontal="left" vertical="center" wrapText="1" indent="1"/>
    </xf>
    <xf numFmtId="0" fontId="69" fillId="0" borderId="70" xfId="44" applyFont="1" applyBorder="1" applyAlignment="1">
      <alignment horizontal="left" vertical="center" wrapText="1" indent="1"/>
    </xf>
    <xf numFmtId="0" fontId="61" fillId="0" borderId="40" xfId="0" applyFont="1" applyBorder="1" applyAlignment="1">
      <alignment horizontal="left" wrapText="1" indent="1"/>
    </xf>
    <xf numFmtId="0" fontId="66" fillId="0" borderId="48" xfId="0" applyFont="1" applyBorder="1" applyAlignment="1">
      <alignment horizontal="center" vertical="center" wrapText="1"/>
    </xf>
    <xf numFmtId="166" fontId="64" fillId="0" borderId="65" xfId="0" applyNumberFormat="1" applyFont="1" applyBorder="1" applyAlignment="1">
      <alignment horizontal="center" vertical="center" wrapText="1"/>
    </xf>
    <xf numFmtId="166" fontId="69" fillId="0" borderId="71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2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69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4" fillId="0" borderId="34" xfId="0" applyNumberFormat="1" applyFont="1" applyBorder="1" applyAlignment="1">
      <alignment horizontal="center" vertical="center" wrapText="1"/>
    </xf>
    <xf numFmtId="166" fontId="64" fillId="0" borderId="47" xfId="0" applyNumberFormat="1" applyFont="1" applyBorder="1" applyAlignment="1">
      <alignment horizontal="center" vertical="center" wrapText="1"/>
    </xf>
    <xf numFmtId="0" fontId="80" fillId="0" borderId="44" xfId="0" applyFont="1" applyBorder="1" applyAlignment="1">
      <alignment horizontal="right" vertical="center" wrapText="1" indent="1"/>
    </xf>
    <xf numFmtId="0" fontId="80" fillId="0" borderId="34" xfId="0" applyFont="1" applyBorder="1" applyAlignment="1">
      <alignment horizontal="right" vertical="center" wrapText="1" indent="1"/>
    </xf>
    <xf numFmtId="0" fontId="80" fillId="0" borderId="55" xfId="0" applyFont="1" applyBorder="1" applyAlignment="1">
      <alignment horizontal="right" vertical="center" wrapText="1" indent="1"/>
    </xf>
    <xf numFmtId="0" fontId="18" fillId="18" borderId="78" xfId="42" applyFont="1" applyFill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3" fontId="19" fillId="0" borderId="80" xfId="0" applyNumberFormat="1" applyFont="1" applyBorder="1" applyAlignment="1">
      <alignment horizontal="right" vertical="center"/>
    </xf>
    <xf numFmtId="3" fontId="17" fillId="0" borderId="80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81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2" xfId="42" applyNumberFormat="1" applyFont="1" applyFill="1" applyBorder="1" applyAlignment="1">
      <alignment horizontal="right" vertical="center" wrapText="1"/>
    </xf>
    <xf numFmtId="0" fontId="49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3" fillId="0" borderId="0" xfId="45" applyNumberFormat="1"/>
    <xf numFmtId="3" fontId="53" fillId="0" borderId="0" xfId="45" applyNumberFormat="1" applyAlignment="1" applyProtection="1">
      <alignment wrapText="1"/>
      <protection locked="0"/>
    </xf>
    <xf numFmtId="3" fontId="53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53" fillId="0" borderId="0" xfId="45" applyNumberFormat="1" applyAlignment="1">
      <alignment vertical="center"/>
    </xf>
    <xf numFmtId="3" fontId="53" fillId="0" borderId="0" xfId="45" applyNumberFormat="1" applyAlignment="1" applyProtection="1">
      <alignment vertical="center"/>
      <protection locked="0"/>
    </xf>
    <xf numFmtId="3" fontId="72" fillId="0" borderId="0" xfId="45" applyNumberFormat="1" applyFont="1"/>
    <xf numFmtId="3" fontId="79" fillId="0" borderId="0" xfId="45" applyNumberFormat="1" applyFont="1" applyAlignment="1" applyProtection="1">
      <alignment wrapText="1"/>
      <protection locked="0"/>
    </xf>
    <xf numFmtId="3" fontId="56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0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3" xfId="43" applyNumberFormat="1" applyFont="1" applyBorder="1" applyAlignment="1">
      <alignment vertical="top"/>
    </xf>
    <xf numFmtId="3" fontId="34" fillId="0" borderId="80" xfId="43" applyNumberFormat="1" applyFont="1" applyBorder="1" applyAlignment="1">
      <alignment vertical="top"/>
    </xf>
    <xf numFmtId="3" fontId="34" fillId="0" borderId="80" xfId="43" applyNumberFormat="1" applyFont="1" applyBorder="1"/>
    <xf numFmtId="3" fontId="34" fillId="0" borderId="84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99" fillId="0" borderId="0" xfId="41" applyFont="1" applyAlignment="1">
      <alignment horizontal="center" vertical="center"/>
    </xf>
    <xf numFmtId="0" fontId="100" fillId="0" borderId="0" xfId="41" applyFont="1" applyAlignment="1">
      <alignment vertical="center"/>
    </xf>
    <xf numFmtId="3" fontId="18" fillId="18" borderId="75" xfId="42" applyNumberFormat="1" applyFont="1" applyFill="1" applyBorder="1" applyAlignment="1">
      <alignment horizontal="center" vertical="center"/>
    </xf>
    <xf numFmtId="3" fontId="17" fillId="0" borderId="76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1" fillId="0" borderId="0" xfId="44" applyFont="1" applyAlignment="1">
      <alignment vertical="center"/>
    </xf>
    <xf numFmtId="0" fontId="54" fillId="0" borderId="0" xfId="0" applyFont="1" applyAlignment="1">
      <alignment horizontal="right" vertical="center"/>
    </xf>
    <xf numFmtId="0" fontId="102" fillId="0" borderId="0" xfId="0" applyFont="1" applyAlignment="1">
      <alignment vertical="center"/>
    </xf>
    <xf numFmtId="0" fontId="56" fillId="0" borderId="18" xfId="44" applyFont="1" applyBorder="1" applyAlignment="1">
      <alignment horizontal="center" vertical="center" wrapText="1"/>
    </xf>
    <xf numFmtId="0" fontId="56" fillId="0" borderId="19" xfId="44" applyFont="1" applyBorder="1" applyAlignment="1">
      <alignment horizontal="center" vertical="center" wrapText="1"/>
    </xf>
    <xf numFmtId="0" fontId="56" fillId="0" borderId="29" xfId="44" applyFont="1" applyBorder="1" applyAlignment="1">
      <alignment horizontal="center" vertical="center" wrapText="1"/>
    </xf>
    <xf numFmtId="0" fontId="53" fillId="0" borderId="13" xfId="44" applyBorder="1" applyAlignment="1">
      <alignment horizontal="center" vertical="center"/>
    </xf>
    <xf numFmtId="0" fontId="53" fillId="0" borderId="14" xfId="44" applyBorder="1" applyAlignment="1">
      <alignment horizontal="center" vertical="center"/>
    </xf>
    <xf numFmtId="0" fontId="53" fillId="0" borderId="21" xfId="44" applyBorder="1" applyAlignment="1">
      <alignment horizontal="center" vertical="center"/>
    </xf>
    <xf numFmtId="0" fontId="53" fillId="0" borderId="18" xfId="44" applyBorder="1" applyAlignment="1">
      <alignment horizontal="center" vertical="center"/>
    </xf>
    <xf numFmtId="0" fontId="53" fillId="0" borderId="23" xfId="44" applyBorder="1" applyAlignment="1">
      <alignment vertical="center"/>
    </xf>
    <xf numFmtId="167" fontId="53" fillId="0" borderId="29" xfId="26" applyNumberFormat="1" applyFont="1" applyBorder="1" applyAlignment="1" applyProtection="1">
      <alignment vertical="center"/>
      <protection locked="0"/>
    </xf>
    <xf numFmtId="0" fontId="53" fillId="0" borderId="28" xfId="44" applyBorder="1" applyAlignment="1">
      <alignment horizontal="center" vertical="center"/>
    </xf>
    <xf numFmtId="167" fontId="53" fillId="0" borderId="24" xfId="26" applyNumberFormat="1" applyFont="1" applyBorder="1" applyAlignment="1" applyProtection="1">
      <alignment vertical="center"/>
      <protection locked="0"/>
    </xf>
    <xf numFmtId="0" fontId="53" fillId="0" borderId="12" xfId="44" applyBorder="1" applyAlignment="1">
      <alignment horizontal="center" vertical="center"/>
    </xf>
    <xf numFmtId="167" fontId="53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3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6" fillId="0" borderId="21" xfId="26" applyNumberFormat="1" applyFont="1" applyBorder="1" applyAlignment="1">
      <alignment vertical="center"/>
    </xf>
    <xf numFmtId="0" fontId="66" fillId="0" borderId="44" xfId="0" applyFont="1" applyBorder="1" applyAlignment="1">
      <alignment horizontal="center" vertical="center" wrapText="1"/>
    </xf>
    <xf numFmtId="49" fontId="55" fillId="0" borderId="34" xfId="44" applyNumberFormat="1" applyFont="1" applyBorder="1" applyAlignment="1">
      <alignment horizontal="left" vertical="center" wrapText="1" indent="1"/>
    </xf>
    <xf numFmtId="166" fontId="69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55" fillId="0" borderId="86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7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8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3" fontId="18" fillId="18" borderId="51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0" fontId="105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69" fillId="0" borderId="49" xfId="0" applyFont="1" applyBorder="1" applyAlignment="1">
      <alignment horizontal="left" vertical="center" wrapText="1" indent="1"/>
    </xf>
    <xf numFmtId="166" fontId="69" fillId="0" borderId="13" xfId="0" applyNumberFormat="1" applyFont="1" applyBorder="1" applyAlignment="1">
      <alignment horizontal="right" vertical="center" wrapText="1" indent="1"/>
    </xf>
    <xf numFmtId="0" fontId="80" fillId="20" borderId="0" xfId="0" applyFont="1" applyFill="1"/>
    <xf numFmtId="3" fontId="80" fillId="0" borderId="57" xfId="0" applyNumberFormat="1" applyFont="1" applyBorder="1"/>
    <xf numFmtId="3" fontId="18" fillId="18" borderId="96" xfId="42" applyNumberFormat="1" applyFont="1" applyFill="1" applyBorder="1" applyAlignment="1">
      <alignment horizontal="center" vertical="center"/>
    </xf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0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06" fillId="0" borderId="0" xfId="41" applyFont="1"/>
    <xf numFmtId="0" fontId="106" fillId="0" borderId="0" xfId="41" applyFont="1" applyAlignment="1">
      <alignment wrapText="1"/>
    </xf>
    <xf numFmtId="0" fontId="107" fillId="0" borderId="15" xfId="41" applyFont="1" applyBorder="1" applyAlignment="1">
      <alignment horizontal="center" vertical="center"/>
    </xf>
    <xf numFmtId="0" fontId="107" fillId="0" borderId="12" xfId="41" applyFont="1" applyBorder="1"/>
    <xf numFmtId="3" fontId="107" fillId="0" borderId="58" xfId="41" applyNumberFormat="1" applyFont="1" applyBorder="1" applyAlignment="1">
      <alignment horizontal="right"/>
    </xf>
    <xf numFmtId="3" fontId="107" fillId="0" borderId="23" xfId="41" applyNumberFormat="1" applyFont="1" applyBorder="1" applyAlignment="1">
      <alignment horizontal="right"/>
    </xf>
    <xf numFmtId="0" fontId="106" fillId="0" borderId="12" xfId="41" applyFont="1" applyBorder="1"/>
    <xf numFmtId="3" fontId="106" fillId="0" borderId="15" xfId="41" applyNumberFormat="1" applyFont="1" applyBorder="1" applyAlignment="1">
      <alignment horizontal="right"/>
    </xf>
    <xf numFmtId="3" fontId="107" fillId="0" borderId="59" xfId="41" applyNumberFormat="1" applyFont="1" applyBorder="1" applyAlignment="1">
      <alignment horizontal="right"/>
    </xf>
    <xf numFmtId="3" fontId="107" fillId="0" borderId="15" xfId="41" applyNumberFormat="1" applyFont="1" applyBorder="1" applyAlignment="1">
      <alignment horizontal="right"/>
    </xf>
    <xf numFmtId="0" fontId="107" fillId="0" borderId="38" xfId="41" applyFont="1" applyBorder="1"/>
    <xf numFmtId="0" fontId="107" fillId="0" borderId="11" xfId="41" applyFont="1" applyBorder="1" applyAlignment="1">
      <alignment vertical="center"/>
    </xf>
    <xf numFmtId="3" fontId="107" fillId="0" borderId="14" xfId="41" applyNumberFormat="1" applyFont="1" applyBorder="1" applyAlignment="1">
      <alignment horizontal="right" vertical="center"/>
    </xf>
    <xf numFmtId="0" fontId="106" fillId="0" borderId="0" xfId="41" applyFont="1" applyAlignment="1">
      <alignment vertical="center"/>
    </xf>
    <xf numFmtId="0" fontId="107" fillId="0" borderId="22" xfId="41" applyFont="1" applyBorder="1"/>
    <xf numFmtId="0" fontId="106" fillId="0" borderId="15" xfId="41" applyFont="1" applyBorder="1"/>
    <xf numFmtId="0" fontId="107" fillId="0" borderId="25" xfId="41" applyFont="1" applyBorder="1"/>
    <xf numFmtId="3" fontId="107" fillId="0" borderId="56" xfId="41" applyNumberFormat="1" applyFont="1" applyBorder="1" applyAlignment="1">
      <alignment horizontal="right"/>
    </xf>
    <xf numFmtId="3" fontId="107" fillId="0" borderId="49" xfId="41" applyNumberFormat="1" applyFont="1" applyBorder="1" applyAlignment="1">
      <alignment vertical="center"/>
    </xf>
    <xf numFmtId="0" fontId="106" fillId="0" borderId="15" xfId="41" applyFont="1" applyBorder="1" applyAlignment="1">
      <alignment vertical="center"/>
    </xf>
    <xf numFmtId="0" fontId="107" fillId="0" borderId="51" xfId="41" applyFont="1" applyBorder="1"/>
    <xf numFmtId="3" fontId="107" fillId="0" borderId="58" xfId="41" applyNumberFormat="1" applyFont="1" applyBorder="1"/>
    <xf numFmtId="3" fontId="107" fillId="0" borderId="15" xfId="41" applyNumberFormat="1" applyFont="1" applyBorder="1"/>
    <xf numFmtId="3" fontId="107" fillId="0" borderId="59" xfId="41" applyNumberFormat="1" applyFont="1" applyBorder="1"/>
    <xf numFmtId="3" fontId="106" fillId="0" borderId="59" xfId="41" applyNumberFormat="1" applyFont="1" applyBorder="1"/>
    <xf numFmtId="3" fontId="106" fillId="0" borderId="15" xfId="41" applyNumberFormat="1" applyFont="1" applyBorder="1"/>
    <xf numFmtId="0" fontId="107" fillId="0" borderId="0" xfId="41" applyFont="1"/>
    <xf numFmtId="3" fontId="107" fillId="0" borderId="56" xfId="41" applyNumberFormat="1" applyFont="1" applyBorder="1"/>
    <xf numFmtId="3" fontId="107" fillId="0" borderId="32" xfId="41" applyNumberFormat="1" applyFont="1" applyBorder="1"/>
    <xf numFmtId="3" fontId="107" fillId="0" borderId="34" xfId="41" applyNumberFormat="1" applyFont="1" applyBorder="1"/>
    <xf numFmtId="0" fontId="107" fillId="0" borderId="0" xfId="41" applyFont="1" applyAlignment="1">
      <alignment vertical="center"/>
    </xf>
    <xf numFmtId="0" fontId="107" fillId="0" borderId="11" xfId="41" applyFont="1" applyBorder="1"/>
    <xf numFmtId="3" fontId="107" fillId="0" borderId="49" xfId="41" applyNumberFormat="1" applyFont="1" applyBorder="1"/>
    <xf numFmtId="3" fontId="107" fillId="0" borderId="14" xfId="41" applyNumberFormat="1" applyFont="1" applyBorder="1"/>
    <xf numFmtId="0" fontId="108" fillId="0" borderId="11" xfId="41" applyFont="1" applyBorder="1" applyAlignment="1">
      <alignment vertical="center"/>
    </xf>
    <xf numFmtId="3" fontId="108" fillId="0" borderId="49" xfId="41" applyNumberFormat="1" applyFont="1" applyBorder="1" applyAlignment="1">
      <alignment vertical="center"/>
    </xf>
    <xf numFmtId="0" fontId="108" fillId="0" borderId="42" xfId="41" applyFont="1" applyBorder="1" applyAlignment="1">
      <alignment vertical="center"/>
    </xf>
    <xf numFmtId="3" fontId="108" fillId="0" borderId="70" xfId="41" applyNumberFormat="1" applyFont="1" applyBorder="1" applyAlignment="1">
      <alignment vertical="center"/>
    </xf>
    <xf numFmtId="3" fontId="108" fillId="0" borderId="16" xfId="41" applyNumberFormat="1" applyFont="1" applyBorder="1" applyAlignment="1">
      <alignment vertical="center"/>
    </xf>
    <xf numFmtId="3" fontId="106" fillId="0" borderId="0" xfId="41" applyNumberFormat="1" applyFont="1"/>
    <xf numFmtId="3" fontId="8" fillId="0" borderId="18" xfId="0" applyNumberFormat="1" applyFont="1" applyBorder="1" applyAlignment="1">
      <alignment horizontal="right" vertical="center"/>
    </xf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1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24" fillId="0" borderId="0" xfId="99" applyAlignment="1">
      <alignment horizontal="left" vertical="center" wrapText="1"/>
    </xf>
    <xf numFmtId="0" fontId="112" fillId="0" borderId="0" xfId="99" applyFont="1" applyAlignment="1">
      <alignment horizontal="center" vertical="center"/>
    </xf>
    <xf numFmtId="0" fontId="113" fillId="0" borderId="0" xfId="99" applyFont="1" applyAlignment="1">
      <alignment horizontal="right" vertical="center"/>
    </xf>
    <xf numFmtId="0" fontId="114" fillId="0" borderId="0" xfId="99" applyFont="1" applyAlignment="1">
      <alignment horizontal="center" vertical="center"/>
    </xf>
    <xf numFmtId="0" fontId="115" fillId="0" borderId="16" xfId="99" applyFont="1" applyBorder="1" applyAlignment="1">
      <alignment horizontal="center" vertical="center" wrapText="1"/>
    </xf>
    <xf numFmtId="0" fontId="115" fillId="0" borderId="17" xfId="99" applyFont="1" applyBorder="1" applyAlignment="1">
      <alignment horizontal="center" vertical="center" wrapText="1"/>
    </xf>
    <xf numFmtId="0" fontId="115" fillId="0" borderId="27" xfId="99" applyFont="1" applyBorder="1" applyAlignment="1">
      <alignment horizontal="center" vertical="center" wrapText="1"/>
    </xf>
    <xf numFmtId="0" fontId="112" fillId="0" borderId="27" xfId="99" applyFont="1" applyBorder="1" applyAlignment="1">
      <alignment horizontal="center" vertical="center"/>
    </xf>
    <xf numFmtId="0" fontId="112" fillId="0" borderId="17" xfId="99" applyFont="1" applyBorder="1" applyAlignment="1">
      <alignment horizontal="center" vertical="center"/>
    </xf>
    <xf numFmtId="0" fontId="117" fillId="0" borderId="12" xfId="99" applyFont="1" applyBorder="1" applyAlignment="1">
      <alignment horizontal="left" vertical="center" wrapText="1"/>
    </xf>
    <xf numFmtId="2" fontId="118" fillId="0" borderId="15" xfId="99" applyNumberFormat="1" applyFont="1" applyBorder="1" applyAlignment="1">
      <alignment horizontal="center" vertical="center" wrapText="1"/>
    </xf>
    <xf numFmtId="169" fontId="118" fillId="0" borderId="26" xfId="99" applyNumberFormat="1" applyFont="1" applyBorder="1" applyAlignment="1">
      <alignment horizontal="center" vertical="center" wrapText="1"/>
    </xf>
    <xf numFmtId="2" fontId="118" fillId="0" borderId="12" xfId="99" applyNumberFormat="1" applyFont="1" applyBorder="1" applyAlignment="1">
      <alignment horizontal="center" vertical="center" wrapText="1"/>
    </xf>
    <xf numFmtId="1" fontId="118" fillId="0" borderId="26" xfId="99" applyNumberFormat="1" applyFont="1" applyBorder="1" applyAlignment="1">
      <alignment horizontal="center" vertical="center" wrapText="1"/>
    </xf>
    <xf numFmtId="0" fontId="112" fillId="0" borderId="12" xfId="99" applyFont="1" applyBorder="1" applyAlignment="1">
      <alignment horizontal="center" vertical="center"/>
    </xf>
    <xf numFmtId="10" fontId="112" fillId="0" borderId="26" xfId="99" applyNumberFormat="1" applyFont="1" applyBorder="1" applyAlignment="1">
      <alignment horizontal="center" vertical="center"/>
    </xf>
    <xf numFmtId="0" fontId="117" fillId="0" borderId="42" xfId="0" applyFont="1" applyBorder="1" applyAlignment="1">
      <alignment vertical="center" wrapText="1"/>
    </xf>
    <xf numFmtId="2" fontId="118" fillId="0" borderId="16" xfId="99" applyNumberFormat="1" applyFont="1" applyBorder="1" applyAlignment="1">
      <alignment horizontal="center" vertical="center" wrapText="1"/>
    </xf>
    <xf numFmtId="2" fontId="118" fillId="0" borderId="27" xfId="99" applyNumberFormat="1" applyFont="1" applyBorder="1" applyAlignment="1">
      <alignment horizontal="center" vertical="center" wrapText="1"/>
    </xf>
    <xf numFmtId="1" fontId="118" fillId="0" borderId="17" xfId="99" applyNumberFormat="1" applyFont="1" applyBorder="1" applyAlignment="1">
      <alignment horizontal="center" vertical="center" wrapText="1"/>
    </xf>
    <xf numFmtId="0" fontId="112" fillId="0" borderId="33" xfId="99" applyFont="1" applyBorder="1" applyAlignment="1">
      <alignment horizontal="center" vertical="center"/>
    </xf>
    <xf numFmtId="10" fontId="112" fillId="0" borderId="54" xfId="99" applyNumberFormat="1" applyFont="1" applyBorder="1" applyAlignment="1">
      <alignment horizontal="center" vertical="center"/>
    </xf>
    <xf numFmtId="0" fontId="46" fillId="0" borderId="41" xfId="99" applyFont="1" applyBorder="1" applyAlignment="1">
      <alignment horizontal="left" vertical="center" wrapText="1"/>
    </xf>
    <xf numFmtId="2" fontId="119" fillId="0" borderId="45" xfId="99" applyNumberFormat="1" applyFont="1" applyBorder="1" applyAlignment="1">
      <alignment horizontal="center" vertical="center"/>
    </xf>
    <xf numFmtId="169" fontId="119" fillId="0" borderId="46" xfId="99" applyNumberFormat="1" applyFont="1" applyBorder="1" applyAlignment="1">
      <alignment horizontal="center" vertical="center"/>
    </xf>
    <xf numFmtId="2" fontId="119" fillId="0" borderId="41" xfId="99" applyNumberFormat="1" applyFont="1" applyBorder="1" applyAlignment="1">
      <alignment horizontal="center" vertical="center"/>
    </xf>
    <xf numFmtId="1" fontId="119" fillId="0" borderId="46" xfId="99" applyNumberFormat="1" applyFont="1" applyBorder="1" applyAlignment="1">
      <alignment horizontal="center" vertical="center"/>
    </xf>
    <xf numFmtId="1" fontId="119" fillId="0" borderId="13" xfId="99" applyNumberFormat="1" applyFont="1" applyBorder="1" applyAlignment="1">
      <alignment horizontal="center" vertical="center"/>
    </xf>
    <xf numFmtId="10" fontId="112" fillId="0" borderId="21" xfId="99" applyNumberFormat="1" applyFont="1" applyBorder="1" applyAlignment="1">
      <alignment horizontal="center" vertical="center"/>
    </xf>
    <xf numFmtId="169" fontId="112" fillId="0" borderId="0" xfId="99" applyNumberFormat="1" applyFont="1" applyAlignment="1">
      <alignment horizontal="center" vertical="center"/>
    </xf>
    <xf numFmtId="10" fontId="112" fillId="0" borderId="0" xfId="99" applyNumberFormat="1" applyFont="1" applyAlignment="1">
      <alignment horizontal="center" vertical="center"/>
    </xf>
    <xf numFmtId="169" fontId="119" fillId="0" borderId="21" xfId="99" applyNumberFormat="1" applyFont="1" applyBorder="1" applyAlignment="1">
      <alignment horizontal="center" vertical="center" wrapText="1"/>
    </xf>
    <xf numFmtId="1" fontId="119" fillId="0" borderId="11" xfId="99" applyNumberFormat="1" applyFont="1" applyBorder="1" applyAlignment="1">
      <alignment horizontal="center" vertical="center" wrapText="1"/>
    </xf>
    <xf numFmtId="1" fontId="119" fillId="0" borderId="40" xfId="99" applyNumberFormat="1" applyFont="1" applyBorder="1" applyAlignment="1">
      <alignment horizontal="center" vertical="center" wrapText="1"/>
    </xf>
    <xf numFmtId="1" fontId="119" fillId="0" borderId="48" xfId="99" applyNumberFormat="1" applyFont="1" applyBorder="1" applyAlignment="1">
      <alignment horizontal="center" vertical="center" wrapText="1"/>
    </xf>
    <xf numFmtId="0" fontId="112" fillId="0" borderId="11" xfId="99" applyFont="1" applyBorder="1" applyAlignment="1">
      <alignment horizontal="center" vertical="center"/>
    </xf>
    <xf numFmtId="10" fontId="112" fillId="0" borderId="48" xfId="99" applyNumberFormat="1" applyFont="1" applyBorder="1" applyAlignment="1">
      <alignment horizontal="center" vertical="center"/>
    </xf>
    <xf numFmtId="2" fontId="112" fillId="0" borderId="0" xfId="99" applyNumberFormat="1" applyFont="1" applyAlignment="1">
      <alignment horizontal="center"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0" fontId="117" fillId="0" borderId="28" xfId="41" applyFont="1" applyBorder="1" applyAlignment="1">
      <alignment vertical="center"/>
    </xf>
    <xf numFmtId="0" fontId="117" fillId="0" borderId="27" xfId="41" applyFont="1" applyBorder="1" applyAlignment="1">
      <alignment vertical="center"/>
    </xf>
    <xf numFmtId="0" fontId="116" fillId="0" borderId="41" xfId="41" applyFont="1" applyBorder="1" applyAlignment="1">
      <alignment vertical="center"/>
    </xf>
    <xf numFmtId="3" fontId="7" fillId="0" borderId="0" xfId="41" applyNumberFormat="1" applyFont="1" applyAlignment="1">
      <alignment vertical="center"/>
    </xf>
    <xf numFmtId="166" fontId="104" fillId="0" borderId="0" xfId="50" applyNumberFormat="1" applyAlignment="1">
      <alignment vertical="center" wrapText="1"/>
    </xf>
    <xf numFmtId="166" fontId="104" fillId="0" borderId="0" xfId="50" applyNumberFormat="1" applyAlignment="1">
      <alignment horizontal="center" vertical="center" wrapText="1"/>
    </xf>
    <xf numFmtId="166" fontId="43" fillId="0" borderId="0" xfId="50" applyNumberFormat="1" applyFont="1" applyAlignment="1">
      <alignment horizontal="right"/>
    </xf>
    <xf numFmtId="166" fontId="38" fillId="0" borderId="0" xfId="50" applyNumberFormat="1" applyFont="1" applyAlignment="1">
      <alignment vertical="center"/>
    </xf>
    <xf numFmtId="166" fontId="64" fillId="0" borderId="70" xfId="50" applyNumberFormat="1" applyFont="1" applyBorder="1" applyAlignment="1">
      <alignment horizontal="center" vertical="center"/>
    </xf>
    <xf numFmtId="166" fontId="64" fillId="0" borderId="1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/>
    </xf>
    <xf numFmtId="166" fontId="66" fillId="0" borderId="11" xfId="50" applyNumberFormat="1" applyFont="1" applyBorder="1" applyAlignment="1">
      <alignment horizontal="center" vertical="center" wrapText="1"/>
    </xf>
    <xf numFmtId="166" fontId="66" fillId="0" borderId="75" xfId="50" applyNumberFormat="1" applyFont="1" applyBorder="1" applyAlignment="1">
      <alignment horizontal="center" vertical="center" wrapText="1"/>
    </xf>
    <xf numFmtId="166" fontId="66" fillId="0" borderId="49" xfId="50" applyNumberFormat="1" applyFont="1" applyBorder="1" applyAlignment="1">
      <alignment horizontal="center" vertical="center" wrapText="1"/>
    </xf>
    <xf numFmtId="166" fontId="66" fillId="0" borderId="21" xfId="50" applyNumberFormat="1" applyFont="1" applyBorder="1" applyAlignment="1">
      <alignment horizontal="center" vertical="center" wrapText="1"/>
    </xf>
    <xf numFmtId="166" fontId="66" fillId="0" borderId="77" xfId="50" applyNumberFormat="1" applyFont="1" applyBorder="1" applyAlignment="1">
      <alignment horizontal="center" vertical="center" wrapText="1"/>
    </xf>
    <xf numFmtId="166" fontId="38" fillId="0" borderId="0" xfId="50" applyNumberFormat="1" applyFont="1" applyAlignment="1">
      <alignment horizontal="center" vertical="center" wrapText="1"/>
    </xf>
    <xf numFmtId="166" fontId="66" fillId="0" borderId="75" xfId="50" applyNumberFormat="1" applyFont="1" applyBorder="1" applyAlignment="1">
      <alignment horizontal="left" vertical="center" wrapText="1" indent="1"/>
    </xf>
    <xf numFmtId="49" fontId="123" fillId="0" borderId="14" xfId="50" applyNumberFormat="1" applyFont="1" applyBorder="1" applyAlignment="1" applyProtection="1">
      <alignment horizontal="center" vertical="center" wrapText="1"/>
      <protection locked="0"/>
    </xf>
    <xf numFmtId="166" fontId="123" fillId="0" borderId="75" xfId="50" applyNumberFormat="1" applyFont="1" applyBorder="1" applyAlignment="1">
      <alignment vertical="center" wrapText="1"/>
    </xf>
    <xf numFmtId="166" fontId="123" fillId="0" borderId="13" xfId="50" applyNumberFormat="1" applyFont="1" applyBorder="1" applyAlignment="1">
      <alignment vertical="center" wrapText="1"/>
    </xf>
    <xf numFmtId="166" fontId="123" fillId="0" borderId="14" xfId="50" applyNumberFormat="1" applyFont="1" applyBorder="1" applyAlignment="1">
      <alignment vertical="center" wrapText="1"/>
    </xf>
    <xf numFmtId="166" fontId="123" fillId="0" borderId="21" xfId="50" applyNumberFormat="1" applyFont="1" applyBorder="1" applyAlignment="1">
      <alignment vertical="center" wrapText="1"/>
    </xf>
    <xf numFmtId="166" fontId="55" fillId="0" borderId="75" xfId="50" applyNumberFormat="1" applyFont="1" applyBorder="1" applyAlignment="1">
      <alignment vertical="center" wrapText="1"/>
    </xf>
    <xf numFmtId="166" fontId="55" fillId="0" borderId="76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15" xfId="50" applyNumberFormat="1" applyFont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Border="1" applyAlignment="1" applyProtection="1">
      <alignment vertical="center" wrapText="1"/>
      <protection locked="0"/>
    </xf>
    <xf numFmtId="166" fontId="123" fillId="0" borderId="12" xfId="50" applyNumberFormat="1" applyFont="1" applyBorder="1" applyAlignment="1" applyProtection="1">
      <alignment vertical="center" wrapText="1"/>
      <protection locked="0"/>
    </xf>
    <xf numFmtId="166" fontId="123" fillId="0" borderId="15" xfId="50" applyNumberFormat="1" applyFont="1" applyBorder="1" applyAlignment="1" applyProtection="1">
      <alignment vertical="center" wrapText="1"/>
      <protection locked="0"/>
    </xf>
    <xf numFmtId="166" fontId="123" fillId="0" borderId="26" xfId="50" applyNumberFormat="1" applyFont="1" applyBorder="1" applyAlignment="1" applyProtection="1">
      <alignment vertical="center" wrapText="1"/>
      <protection locked="0"/>
    </xf>
    <xf numFmtId="166" fontId="55" fillId="0" borderId="76" xfId="50" applyNumberFormat="1" applyFont="1" applyBorder="1" applyAlignment="1">
      <alignment vertical="center" wrapText="1"/>
    </xf>
    <xf numFmtId="166" fontId="69" fillId="0" borderId="77" xfId="50" applyNumberFormat="1" applyFont="1" applyBorder="1" applyAlignment="1">
      <alignment horizontal="left" vertical="center" wrapText="1" indent="1"/>
    </xf>
    <xf numFmtId="166" fontId="67" fillId="0" borderId="75" xfId="50" applyNumberFormat="1" applyFont="1" applyBorder="1" applyAlignment="1">
      <alignment horizontal="left" vertical="center" wrapText="1" indent="1"/>
    </xf>
    <xf numFmtId="166" fontId="55" fillId="0" borderId="85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18" xfId="50" applyNumberFormat="1" applyFont="1" applyBorder="1" applyAlignment="1" applyProtection="1">
      <alignment horizontal="center" vertical="center" wrapText="1"/>
      <protection locked="0"/>
    </xf>
    <xf numFmtId="166" fontId="123" fillId="0" borderId="100" xfId="50" applyNumberFormat="1" applyFont="1" applyBorder="1" applyAlignment="1">
      <alignment vertical="center" wrapText="1"/>
    </xf>
    <xf numFmtId="166" fontId="123" fillId="0" borderId="18" xfId="50" applyNumberFormat="1" applyFont="1" applyBorder="1" applyAlignment="1">
      <alignment vertical="center" wrapText="1"/>
    </xf>
    <xf numFmtId="166" fontId="123" fillId="0" borderId="19" xfId="50" applyNumberFormat="1" applyFont="1" applyBorder="1" applyAlignment="1">
      <alignment vertical="center" wrapText="1"/>
    </xf>
    <xf numFmtId="166" fontId="123" fillId="0" borderId="29" xfId="50" applyNumberFormat="1" applyFont="1" applyBorder="1" applyAlignment="1">
      <alignment vertical="center" wrapText="1"/>
    </xf>
    <xf numFmtId="166" fontId="55" fillId="0" borderId="100" xfId="50" applyNumberFormat="1" applyFont="1" applyBorder="1" applyAlignment="1">
      <alignment vertical="center" wrapText="1"/>
    </xf>
    <xf numFmtId="49" fontId="123" fillId="0" borderId="42" xfId="50" applyNumberFormat="1" applyFont="1" applyBorder="1" applyAlignment="1" applyProtection="1">
      <alignment horizontal="center" vertical="center" wrapText="1"/>
      <protection locked="0"/>
    </xf>
    <xf numFmtId="166" fontId="123" fillId="0" borderId="88" xfId="50" applyNumberFormat="1" applyFont="1" applyBorder="1" applyAlignment="1" applyProtection="1">
      <alignment vertical="center" wrapText="1"/>
      <protection locked="0"/>
    </xf>
    <xf numFmtId="166" fontId="123" fillId="0" borderId="27" xfId="50" applyNumberFormat="1" applyFont="1" applyBorder="1" applyAlignment="1" applyProtection="1">
      <alignment vertical="center" wrapText="1"/>
      <protection locked="0"/>
    </xf>
    <xf numFmtId="166" fontId="123" fillId="0" borderId="16" xfId="50" applyNumberFormat="1" applyFont="1" applyBorder="1" applyAlignment="1" applyProtection="1">
      <alignment vertical="center" wrapText="1"/>
      <protection locked="0"/>
    </xf>
    <xf numFmtId="166" fontId="123" fillId="0" borderId="17" xfId="50" applyNumberFormat="1" applyFont="1" applyBorder="1" applyAlignment="1" applyProtection="1">
      <alignment vertical="center" wrapText="1"/>
      <protection locked="0"/>
    </xf>
    <xf numFmtId="166" fontId="55" fillId="0" borderId="88" xfId="50" applyNumberFormat="1" applyFont="1" applyBorder="1" applyAlignment="1">
      <alignment vertical="center" wrapText="1"/>
    </xf>
    <xf numFmtId="166" fontId="123" fillId="37" borderId="49" xfId="50" applyNumberFormat="1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center"/>
    </xf>
    <xf numFmtId="0" fontId="124" fillId="0" borderId="0" xfId="0" applyFont="1" applyProtection="1">
      <protection locked="0"/>
    </xf>
    <xf numFmtId="0" fontId="42" fillId="0" borderId="0" xfId="0" applyFont="1" applyProtection="1">
      <protection locked="0"/>
    </xf>
    <xf numFmtId="0" fontId="51" fillId="0" borderId="0" xfId="0" applyFont="1"/>
    <xf numFmtId="0" fontId="52" fillId="0" borderId="0" xfId="0" applyFont="1"/>
    <xf numFmtId="0" fontId="0" fillId="0" borderId="0" xfId="0" applyProtection="1">
      <protection locked="0"/>
    </xf>
    <xf numFmtId="0" fontId="39" fillId="0" borderId="13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104" fillId="0" borderId="28" xfId="0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166" fontId="0" fillId="0" borderId="23" xfId="0" applyNumberFormat="1" applyBorder="1" applyProtection="1">
      <protection locked="0"/>
    </xf>
    <xf numFmtId="166" fontId="0" fillId="0" borderId="24" xfId="0" applyNumberFormat="1" applyBorder="1"/>
    <xf numFmtId="0" fontId="104" fillId="0" borderId="12" xfId="0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166" fontId="0" fillId="0" borderId="15" xfId="0" applyNumberFormat="1" applyBorder="1" applyProtection="1">
      <protection locked="0"/>
    </xf>
    <xf numFmtId="166" fontId="0" fillId="0" borderId="26" xfId="0" applyNumberFormat="1" applyBorder="1"/>
    <xf numFmtId="0" fontId="104" fillId="0" borderId="33" xfId="0" applyFont="1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6" fontId="0" fillId="0" borderId="32" xfId="0" applyNumberFormat="1" applyBorder="1" applyProtection="1">
      <protection locked="0"/>
    </xf>
    <xf numFmtId="166" fontId="0" fillId="0" borderId="54" xfId="0" applyNumberFormat="1" applyBorder="1"/>
    <xf numFmtId="0" fontId="39" fillId="0" borderId="13" xfId="0" applyFont="1" applyBorder="1" applyAlignment="1">
      <alignment horizontal="center" vertical="center"/>
    </xf>
    <xf numFmtId="0" fontId="38" fillId="0" borderId="14" xfId="0" applyFont="1" applyBorder="1" applyAlignment="1">
      <alignment vertical="center" wrapText="1"/>
    </xf>
    <xf numFmtId="166" fontId="39" fillId="0" borderId="14" xfId="0" applyNumberFormat="1" applyFont="1" applyBorder="1"/>
    <xf numFmtId="166" fontId="39" fillId="0" borderId="21" xfId="0" applyNumberFormat="1" applyFont="1" applyBorder="1"/>
    <xf numFmtId="0" fontId="0" fillId="0" borderId="101" xfId="0" applyBorder="1"/>
    <xf numFmtId="0" fontId="43" fillId="0" borderId="101" xfId="0" applyFont="1" applyBorder="1" applyAlignment="1">
      <alignment horizontal="center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5" xfId="42" applyNumberFormat="1" applyFont="1" applyBorder="1" applyAlignment="1">
      <alignment vertical="center"/>
    </xf>
    <xf numFmtId="166" fontId="67" fillId="0" borderId="18" xfId="0" applyNumberFormat="1" applyFont="1" applyBorder="1" applyAlignment="1" applyProtection="1">
      <alignment horizontal="right" vertical="center" wrapText="1" indent="1"/>
      <protection locked="0"/>
    </xf>
    <xf numFmtId="3" fontId="125" fillId="0" borderId="16" xfId="0" applyNumberFormat="1" applyFont="1" applyBorder="1" applyAlignment="1">
      <alignment vertical="center"/>
    </xf>
    <xf numFmtId="0" fontId="13" fillId="0" borderId="86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13" fillId="20" borderId="28" xfId="42" applyNumberFormat="1" applyFill="1" applyBorder="1" applyAlignment="1">
      <alignment vertical="center"/>
    </xf>
    <xf numFmtId="166" fontId="38" fillId="20" borderId="15" xfId="44" applyNumberFormat="1" applyFont="1" applyFill="1" applyBorder="1" applyAlignment="1">
      <alignment horizontal="right" vertical="center" wrapText="1"/>
    </xf>
    <xf numFmtId="3" fontId="107" fillId="20" borderId="14" xfId="41" applyNumberFormat="1" applyFont="1" applyFill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 wrapText="1"/>
    </xf>
    <xf numFmtId="3" fontId="19" fillId="2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9" fillId="20" borderId="12" xfId="0" applyNumberFormat="1" applyFont="1" applyFill="1" applyBorder="1" applyAlignment="1">
      <alignment vertical="center"/>
    </xf>
    <xf numFmtId="3" fontId="19" fillId="20" borderId="15" xfId="0" applyNumberFormat="1" applyFont="1" applyFill="1" applyBorder="1" applyAlignment="1">
      <alignment horizontal="right" vertical="center"/>
    </xf>
    <xf numFmtId="3" fontId="19" fillId="20" borderId="23" xfId="0" applyNumberFormat="1" applyFont="1" applyFill="1" applyBorder="1" applyAlignment="1">
      <alignment horizontal="right" vertical="center"/>
    </xf>
    <xf numFmtId="3" fontId="19" fillId="20" borderId="59" xfId="42" applyNumberFormat="1" applyFont="1" applyFill="1" applyBorder="1" applyAlignment="1">
      <alignment vertical="center"/>
    </xf>
    <xf numFmtId="0" fontId="44" fillId="0" borderId="35" xfId="0" applyFont="1" applyBorder="1" applyAlignment="1">
      <alignment vertical="center" wrapText="1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19" fillId="0" borderId="12" xfId="0" applyNumberFormat="1" applyFont="1" applyFill="1" applyBorder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9" fillId="0" borderId="59" xfId="42" applyNumberFormat="1" applyFont="1" applyFill="1" applyBorder="1" applyAlignment="1">
      <alignment vertical="center"/>
    </xf>
    <xf numFmtId="3" fontId="19" fillId="0" borderId="76" xfId="42" applyNumberFormat="1" applyFont="1" applyFill="1" applyBorder="1" applyAlignment="1">
      <alignment horizontal="right" vertical="center"/>
    </xf>
    <xf numFmtId="3" fontId="17" fillId="0" borderId="76" xfId="42" applyNumberFormat="1" applyFont="1" applyFill="1" applyBorder="1" applyAlignment="1">
      <alignment horizontal="right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19" fillId="0" borderId="12" xfId="42" applyNumberFormat="1" applyFont="1" applyFill="1" applyBorder="1" applyAlignment="1">
      <alignment horizontal="right" vertical="center"/>
    </xf>
    <xf numFmtId="3" fontId="17" fillId="0" borderId="85" xfId="42" applyNumberFormat="1" applyFont="1" applyFill="1" applyBorder="1" applyAlignment="1">
      <alignment horizontal="right" vertical="center"/>
    </xf>
    <xf numFmtId="0" fontId="13" fillId="0" borderId="0" xfId="42" applyFill="1" applyAlignment="1">
      <alignment vertical="center"/>
    </xf>
    <xf numFmtId="167" fontId="53" fillId="0" borderId="24" xfId="26" applyNumberFormat="1" applyFont="1" applyFill="1" applyBorder="1" applyAlignment="1" applyProtection="1">
      <alignment vertical="center"/>
      <protection locked="0"/>
    </xf>
    <xf numFmtId="3" fontId="17" fillId="0" borderId="12" xfId="42" applyNumberFormat="1" applyFont="1" applyFill="1" applyBorder="1" applyAlignment="1">
      <alignment horizontal="right" vertical="center"/>
    </xf>
    <xf numFmtId="3" fontId="17" fillId="0" borderId="80" xfId="42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vertical="center"/>
    </xf>
    <xf numFmtId="166" fontId="69" fillId="0" borderId="50" xfId="50" applyNumberFormat="1" applyFont="1" applyBorder="1" applyAlignment="1">
      <alignment horizontal="left" vertical="center" wrapText="1" indent="1"/>
    </xf>
    <xf numFmtId="49" fontId="123" fillId="0" borderId="100" xfId="50" applyNumberFormat="1" applyFont="1" applyBorder="1" applyAlignment="1" applyProtection="1">
      <alignment horizontal="center" vertical="center" wrapText="1"/>
      <protection locked="0"/>
    </xf>
    <xf numFmtId="166" fontId="123" fillId="0" borderId="83" xfId="50" applyNumberFormat="1" applyFont="1" applyBorder="1" applyAlignment="1">
      <alignment vertical="center" wrapText="1"/>
    </xf>
    <xf numFmtId="166" fontId="123" fillId="0" borderId="68" xfId="50" applyNumberFormat="1" applyFont="1" applyBorder="1" applyAlignment="1">
      <alignment vertical="center" wrapText="1"/>
    </xf>
    <xf numFmtId="166" fontId="69" fillId="0" borderId="36" xfId="50" applyNumberFormat="1" applyFont="1" applyBorder="1" applyAlignment="1">
      <alignment horizontal="left" vertical="center" wrapText="1" indent="1"/>
    </xf>
    <xf numFmtId="49" fontId="123" fillId="0" borderId="76" xfId="50" applyNumberFormat="1" applyFont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Border="1" applyAlignment="1">
      <alignment vertical="center" wrapText="1"/>
    </xf>
    <xf numFmtId="166" fontId="123" fillId="0" borderId="80" xfId="50" applyNumberFormat="1" applyFont="1" applyBorder="1" applyAlignment="1">
      <alignment vertical="center" wrapText="1"/>
    </xf>
    <xf numFmtId="166" fontId="123" fillId="0" borderId="15" xfId="50" applyNumberFormat="1" applyFont="1" applyBorder="1" applyAlignment="1">
      <alignment vertical="center" wrapText="1"/>
    </xf>
    <xf numFmtId="166" fontId="123" fillId="0" borderId="59" xfId="50" applyNumberFormat="1" applyFont="1" applyBorder="1" applyAlignment="1">
      <alignment vertical="center" wrapText="1"/>
    </xf>
    <xf numFmtId="166" fontId="69" fillId="0" borderId="76" xfId="50" applyNumberFormat="1" applyFont="1" applyBorder="1" applyAlignment="1">
      <alignment horizontal="left" vertical="center" wrapText="1" indent="1"/>
    </xf>
    <xf numFmtId="166" fontId="55" fillId="0" borderId="88" xfId="50" applyNumberFormat="1" applyFont="1" applyBorder="1" applyAlignment="1" applyProtection="1">
      <alignment horizontal="left" vertical="center" wrapText="1" indent="1"/>
      <protection locked="0"/>
    </xf>
    <xf numFmtId="166" fontId="55" fillId="0" borderId="64" xfId="50" applyNumberFormat="1" applyFont="1" applyBorder="1" applyAlignment="1" applyProtection="1">
      <alignment horizontal="left" vertical="center" wrapText="1" indent="1"/>
      <protection locked="0"/>
    </xf>
    <xf numFmtId="49" fontId="123" fillId="0" borderId="88" xfId="50" applyNumberFormat="1" applyFont="1" applyBorder="1" applyAlignment="1" applyProtection="1">
      <alignment horizontal="center" vertical="center" wrapText="1"/>
      <protection locked="0"/>
    </xf>
    <xf numFmtId="166" fontId="123" fillId="0" borderId="84" xfId="50" applyNumberFormat="1" applyFont="1" applyBorder="1" applyAlignment="1" applyProtection="1">
      <alignment vertical="center" wrapText="1"/>
      <protection locked="0"/>
    </xf>
    <xf numFmtId="166" fontId="123" fillId="0" borderId="70" xfId="50" applyNumberFormat="1" applyFont="1" applyBorder="1" applyAlignment="1" applyProtection="1">
      <alignment vertical="center" wrapText="1"/>
      <protection locked="0"/>
    </xf>
    <xf numFmtId="3" fontId="19" fillId="0" borderId="86" xfId="42" applyNumberFormat="1" applyFont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0" fontId="13" fillId="20" borderId="0" xfId="42" applyFont="1" applyFill="1"/>
    <xf numFmtId="49" fontId="8" fillId="0" borderId="0" xfId="0" applyNumberFormat="1" applyFont="1" applyBorder="1" applyAlignment="1">
      <alignment horizontal="left" vertical="center" wrapText="1"/>
    </xf>
    <xf numFmtId="3" fontId="8" fillId="0" borderId="79" xfId="0" applyNumberFormat="1" applyFont="1" applyBorder="1" applyAlignment="1">
      <alignment horizontal="right" vertical="center"/>
    </xf>
    <xf numFmtId="3" fontId="125" fillId="0" borderId="18" xfId="0" applyNumberFormat="1" applyFont="1" applyBorder="1" applyAlignment="1">
      <alignment horizontal="right" vertical="center"/>
    </xf>
    <xf numFmtId="3" fontId="125" fillId="0" borderId="12" xfId="0" applyNumberFormat="1" applyFont="1" applyBorder="1" applyAlignment="1">
      <alignment horizontal="right" vertical="center"/>
    </xf>
    <xf numFmtId="3" fontId="125" fillId="0" borderId="15" xfId="0" applyNumberFormat="1" applyFont="1" applyBorder="1" applyAlignment="1">
      <alignment horizontal="right" vertical="center"/>
    </xf>
    <xf numFmtId="0" fontId="61" fillId="0" borderId="11" xfId="41" applyFont="1" applyFill="1" applyBorder="1" applyAlignment="1">
      <alignment horizontal="center" vertical="center" wrapText="1"/>
    </xf>
    <xf numFmtId="0" fontId="61" fillId="0" borderId="49" xfId="41" applyFont="1" applyFill="1" applyBorder="1" applyAlignment="1">
      <alignment horizontal="center" vertical="center" wrapText="1"/>
    </xf>
    <xf numFmtId="0" fontId="107" fillId="0" borderId="59" xfId="41" applyFont="1" applyFill="1" applyBorder="1" applyAlignment="1">
      <alignment horizontal="center" vertical="center"/>
    </xf>
    <xf numFmtId="0" fontId="107" fillId="0" borderId="12" xfId="41" applyFont="1" applyFill="1" applyBorder="1"/>
    <xf numFmtId="3" fontId="107" fillId="0" borderId="58" xfId="41" applyNumberFormat="1" applyFont="1" applyFill="1" applyBorder="1" applyAlignment="1">
      <alignment horizontal="right"/>
    </xf>
    <xf numFmtId="0" fontId="106" fillId="0" borderId="12" xfId="41" applyFont="1" applyFill="1" applyBorder="1"/>
    <xf numFmtId="3" fontId="106" fillId="0" borderId="59" xfId="41" applyNumberFormat="1" applyFont="1" applyFill="1" applyBorder="1" applyAlignment="1">
      <alignment horizontal="right"/>
    </xf>
    <xf numFmtId="3" fontId="107" fillId="0" borderId="59" xfId="41" applyNumberFormat="1" applyFont="1" applyFill="1" applyBorder="1" applyAlignment="1">
      <alignment horizontal="right"/>
    </xf>
    <xf numFmtId="0" fontId="107" fillId="0" borderId="38" xfId="41" applyFont="1" applyFill="1" applyBorder="1"/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16" fillId="0" borderId="0" xfId="42" applyFont="1" applyAlignment="1">
      <alignment horizontal="center" wrapText="1"/>
    </xf>
    <xf numFmtId="0" fontId="33" fillId="1" borderId="28" xfId="42" applyFont="1" applyFill="1" applyBorder="1" applyAlignment="1">
      <alignment horizontal="center" vertical="center" wrapText="1"/>
    </xf>
    <xf numFmtId="3" fontId="125" fillId="0" borderId="28" xfId="0" applyNumberFormat="1" applyFont="1" applyBorder="1" applyAlignment="1">
      <alignment horizontal="right" vertical="center"/>
    </xf>
    <xf numFmtId="3" fontId="125" fillId="0" borderId="12" xfId="0" applyNumberFormat="1" applyFont="1" applyBorder="1" applyAlignment="1">
      <alignment vertical="center"/>
    </xf>
    <xf numFmtId="3" fontId="125" fillId="0" borderId="23" xfId="0" applyNumberFormat="1" applyFont="1" applyBorder="1" applyAlignment="1">
      <alignment horizontal="right" vertical="center"/>
    </xf>
    <xf numFmtId="3" fontId="125" fillId="0" borderId="15" xfId="0" applyNumberFormat="1" applyFont="1" applyBorder="1" applyAlignment="1">
      <alignment vertical="center"/>
    </xf>
    <xf numFmtId="3" fontId="60" fillId="0" borderId="47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 wrapText="1"/>
    </xf>
    <xf numFmtId="3" fontId="60" fillId="0" borderId="43" xfId="45" applyNumberFormat="1" applyFont="1" applyFill="1" applyBorder="1" applyAlignment="1">
      <alignment horizontal="center" vertical="center"/>
    </xf>
    <xf numFmtId="3" fontId="60" fillId="0" borderId="52" xfId="45" applyNumberFormat="1" applyFont="1" applyFill="1" applyBorder="1" applyAlignment="1">
      <alignment horizontal="center" vertical="center"/>
    </xf>
    <xf numFmtId="3" fontId="55" fillId="0" borderId="13" xfId="45" applyNumberFormat="1" applyFont="1" applyFill="1" applyBorder="1" applyAlignment="1">
      <alignment horizontal="left" vertical="center" indent="1"/>
    </xf>
    <xf numFmtId="3" fontId="55" fillId="0" borderId="44" xfId="45" applyNumberFormat="1" applyFont="1" applyFill="1" applyBorder="1" applyAlignment="1">
      <alignment horizontal="left" vertical="center" indent="1"/>
    </xf>
    <xf numFmtId="3" fontId="55" fillId="0" borderId="34" xfId="45" applyNumberFormat="1" applyFont="1" applyFill="1" applyBorder="1" applyAlignment="1">
      <alignment horizontal="left" vertical="center" wrapText="1"/>
    </xf>
    <xf numFmtId="3" fontId="55" fillId="0" borderId="34" xfId="45" applyNumberFormat="1" applyFont="1" applyFill="1" applyBorder="1" applyAlignment="1" applyProtection="1">
      <alignment vertical="center"/>
      <protection locked="0"/>
    </xf>
    <xf numFmtId="3" fontId="55" fillId="0" borderId="26" xfId="45" applyNumberFormat="1" applyFont="1" applyFill="1" applyBorder="1" applyAlignment="1">
      <alignment vertical="center"/>
    </xf>
    <xf numFmtId="3" fontId="55" fillId="0" borderId="12" xfId="45" applyNumberFormat="1" applyFont="1" applyFill="1" applyBorder="1" applyAlignment="1">
      <alignment horizontal="left" vertical="center" indent="1"/>
    </xf>
    <xf numFmtId="3" fontId="55" fillId="0" borderId="15" xfId="45" applyNumberFormat="1" applyFont="1" applyFill="1" applyBorder="1" applyAlignment="1">
      <alignment horizontal="left" vertical="center" wrapText="1"/>
    </xf>
    <xf numFmtId="3" fontId="55" fillId="0" borderId="15" xfId="45" applyNumberFormat="1" applyFont="1" applyFill="1" applyBorder="1" applyAlignment="1" applyProtection="1">
      <alignment vertical="center"/>
      <protection locked="0"/>
    </xf>
    <xf numFmtId="3" fontId="55" fillId="0" borderId="23" xfId="45" applyNumberFormat="1" applyFont="1" applyFill="1" applyBorder="1" applyAlignment="1">
      <alignment horizontal="left" vertical="center" wrapText="1"/>
    </xf>
    <xf numFmtId="3" fontId="55" fillId="0" borderId="23" xfId="45" applyNumberFormat="1" applyFont="1" applyFill="1" applyBorder="1" applyAlignment="1" applyProtection="1">
      <alignment vertical="center"/>
      <protection locked="0"/>
    </xf>
    <xf numFmtId="3" fontId="64" fillId="0" borderId="14" xfId="45" applyNumberFormat="1" applyFont="1" applyFill="1" applyBorder="1" applyAlignment="1">
      <alignment horizontal="left" vertical="center" wrapText="1"/>
    </xf>
    <xf numFmtId="3" fontId="66" fillId="0" borderId="14" xfId="45" applyNumberFormat="1" applyFont="1" applyFill="1" applyBorder="1" applyAlignment="1">
      <alignment vertical="center"/>
    </xf>
    <xf numFmtId="3" fontId="66" fillId="0" borderId="21" xfId="45" applyNumberFormat="1" applyFont="1" applyFill="1" applyBorder="1" applyAlignment="1">
      <alignment vertical="center"/>
    </xf>
    <xf numFmtId="3" fontId="64" fillId="0" borderId="14" xfId="45" applyNumberFormat="1" applyFont="1" applyFill="1" applyBorder="1" applyAlignment="1">
      <alignment horizontal="left" wrapText="1"/>
    </xf>
    <xf numFmtId="3" fontId="66" fillId="0" borderId="14" xfId="45" applyNumberFormat="1" applyFont="1" applyFill="1" applyBorder="1"/>
    <xf numFmtId="3" fontId="66" fillId="0" borderId="21" xfId="45" applyNumberFormat="1" applyFont="1" applyFill="1" applyBorder="1"/>
    <xf numFmtId="0" fontId="107" fillId="0" borderId="11" xfId="41" applyFont="1" applyFill="1" applyBorder="1" applyAlignment="1">
      <alignment vertical="center"/>
    </xf>
    <xf numFmtId="3" fontId="107" fillId="0" borderId="14" xfId="41" applyNumberFormat="1" applyFont="1" applyFill="1" applyBorder="1" applyAlignment="1">
      <alignment horizontal="right" vertical="center"/>
    </xf>
    <xf numFmtId="3" fontId="107" fillId="0" borderId="69" xfId="41" applyNumberFormat="1" applyFont="1" applyBorder="1" applyAlignment="1">
      <alignment vertical="center"/>
    </xf>
    <xf numFmtId="3" fontId="107" fillId="0" borderId="15" xfId="41" applyNumberFormat="1" applyFont="1" applyBorder="1" applyAlignment="1">
      <alignment vertical="center"/>
    </xf>
    <xf numFmtId="0" fontId="107" fillId="0" borderId="60" xfId="41" applyFont="1" applyBorder="1" applyAlignment="1">
      <alignment vertical="center"/>
    </xf>
    <xf numFmtId="0" fontId="107" fillId="0" borderId="15" xfId="41" applyFont="1" applyBorder="1" applyAlignment="1">
      <alignment wrapText="1"/>
    </xf>
    <xf numFmtId="0" fontId="107" fillId="0" borderId="15" xfId="41" applyFont="1" applyBorder="1"/>
    <xf numFmtId="3" fontId="121" fillId="0" borderId="16" xfId="41" applyNumberFormat="1" applyFont="1" applyFill="1" applyBorder="1" applyAlignment="1">
      <alignment horizontal="center" vertical="center"/>
    </xf>
    <xf numFmtId="3" fontId="121" fillId="0" borderId="84" xfId="41" applyNumberFormat="1" applyFont="1" applyFill="1" applyBorder="1" applyAlignment="1">
      <alignment horizontal="center" vertical="center"/>
    </xf>
    <xf numFmtId="3" fontId="121" fillId="0" borderId="17" xfId="41" applyNumberFormat="1" applyFont="1" applyFill="1" applyBorder="1" applyAlignment="1">
      <alignment horizontal="center" vertical="center"/>
    </xf>
    <xf numFmtId="3" fontId="117" fillId="0" borderId="28" xfId="41" applyNumberFormat="1" applyFont="1" applyFill="1" applyBorder="1" applyAlignment="1">
      <alignment vertical="center" wrapText="1"/>
    </xf>
    <xf numFmtId="3" fontId="117" fillId="0" borderId="23" xfId="41" applyNumberFormat="1" applyFont="1" applyFill="1" applyBorder="1" applyAlignment="1">
      <alignment vertical="center"/>
    </xf>
    <xf numFmtId="3" fontId="117" fillId="0" borderId="23" xfId="41" applyNumberFormat="1" applyFont="1" applyFill="1" applyBorder="1" applyAlignment="1">
      <alignment horizontal="right" vertical="center"/>
    </xf>
    <xf numFmtId="3" fontId="117" fillId="0" borderId="24" xfId="41" applyNumberFormat="1" applyFont="1" applyFill="1" applyBorder="1" applyAlignment="1">
      <alignment horizontal="right" vertical="center"/>
    </xf>
    <xf numFmtId="3" fontId="117" fillId="0" borderId="12" xfId="41" applyNumberFormat="1" applyFont="1" applyFill="1" applyBorder="1" applyAlignment="1">
      <alignment vertical="center" wrapText="1"/>
    </xf>
    <xf numFmtId="3" fontId="117" fillId="0" borderId="15" xfId="41" applyNumberFormat="1" applyFont="1" applyFill="1" applyBorder="1" applyAlignment="1">
      <alignment vertical="center"/>
    </xf>
    <xf numFmtId="3" fontId="117" fillId="0" borderId="15" xfId="41" applyNumberFormat="1" applyFont="1" applyFill="1" applyBorder="1" applyAlignment="1">
      <alignment horizontal="right" vertical="center"/>
    </xf>
    <xf numFmtId="3" fontId="117" fillId="0" borderId="26" xfId="41" applyNumberFormat="1" applyFont="1" applyFill="1" applyBorder="1" applyAlignment="1">
      <alignment horizontal="right" vertical="center"/>
    </xf>
    <xf numFmtId="3" fontId="117" fillId="0" borderId="33" xfId="41" applyNumberFormat="1" applyFont="1" applyFill="1" applyBorder="1" applyAlignment="1">
      <alignment vertical="center" wrapText="1"/>
    </xf>
    <xf numFmtId="3" fontId="117" fillId="0" borderId="32" xfId="41" applyNumberFormat="1" applyFont="1" applyFill="1" applyBorder="1" applyAlignment="1">
      <alignment vertical="center"/>
    </xf>
    <xf numFmtId="3" fontId="117" fillId="0" borderId="32" xfId="41" applyNumberFormat="1" applyFont="1" applyFill="1" applyBorder="1" applyAlignment="1">
      <alignment horizontal="right" vertical="center"/>
    </xf>
    <xf numFmtId="3" fontId="117" fillId="0" borderId="27" xfId="41" applyNumberFormat="1" applyFont="1" applyFill="1" applyBorder="1" applyAlignment="1">
      <alignment vertical="center" wrapText="1"/>
    </xf>
    <xf numFmtId="3" fontId="117" fillId="0" borderId="16" xfId="41" applyNumberFormat="1" applyFont="1" applyFill="1" applyBorder="1" applyAlignment="1">
      <alignment vertical="center"/>
    </xf>
    <xf numFmtId="3" fontId="117" fillId="0" borderId="16" xfId="41" applyNumberFormat="1" applyFont="1" applyFill="1" applyBorder="1" applyAlignment="1">
      <alignment horizontal="right" vertical="center"/>
    </xf>
    <xf numFmtId="3" fontId="117" fillId="0" borderId="17" xfId="41" applyNumberFormat="1" applyFont="1" applyFill="1" applyBorder="1" applyAlignment="1">
      <alignment horizontal="right" vertical="center"/>
    </xf>
    <xf numFmtId="3" fontId="116" fillId="0" borderId="41" xfId="41" applyNumberFormat="1" applyFont="1" applyFill="1" applyBorder="1" applyAlignment="1">
      <alignment vertical="center" wrapText="1"/>
    </xf>
    <xf numFmtId="3" fontId="116" fillId="0" borderId="45" xfId="41" applyNumberFormat="1" applyFont="1" applyFill="1" applyBorder="1" applyAlignment="1">
      <alignment vertical="center"/>
    </xf>
    <xf numFmtId="3" fontId="116" fillId="0" borderId="46" xfId="41" applyNumberFormat="1" applyFont="1" applyFill="1" applyBorder="1" applyAlignment="1">
      <alignment vertical="center"/>
    </xf>
    <xf numFmtId="166" fontId="69" fillId="0" borderId="36" xfId="50" applyNumberFormat="1" applyFont="1" applyFill="1" applyBorder="1" applyAlignment="1">
      <alignment horizontal="left" vertical="center" wrapText="1" indent="1"/>
    </xf>
    <xf numFmtId="49" fontId="123" fillId="0" borderId="76" xfId="50" applyNumberFormat="1" applyFont="1" applyFill="1" applyBorder="1" applyAlignment="1" applyProtection="1">
      <alignment horizontal="center" vertical="center" wrapText="1"/>
      <protection locked="0"/>
    </xf>
    <xf numFmtId="166" fontId="123" fillId="0" borderId="76" xfId="50" applyNumberFormat="1" applyFont="1" applyFill="1" applyBorder="1" applyAlignment="1">
      <alignment vertical="center" wrapText="1"/>
    </xf>
    <xf numFmtId="166" fontId="123" fillId="0" borderId="80" xfId="50" applyNumberFormat="1" applyFont="1" applyFill="1" applyBorder="1" applyAlignment="1">
      <alignment vertical="center" wrapText="1"/>
    </xf>
    <xf numFmtId="166" fontId="123" fillId="0" borderId="15" xfId="50" applyNumberFormat="1" applyFont="1" applyFill="1" applyBorder="1" applyAlignment="1">
      <alignment vertical="center" wrapText="1"/>
    </xf>
    <xf numFmtId="166" fontId="123" fillId="0" borderId="59" xfId="50" applyNumberFormat="1" applyFont="1" applyFill="1" applyBorder="1" applyAlignment="1">
      <alignment vertical="center" wrapText="1"/>
    </xf>
    <xf numFmtId="166" fontId="55" fillId="0" borderId="75" xfId="50" applyNumberFormat="1" applyFont="1" applyFill="1" applyBorder="1" applyAlignment="1">
      <alignment vertical="center" wrapText="1"/>
    </xf>
    <xf numFmtId="3" fontId="78" fillId="0" borderId="15" xfId="44" applyNumberFormat="1" applyFont="1" applyFill="1" applyBorder="1"/>
    <xf numFmtId="166" fontId="78" fillId="0" borderId="15" xfId="44" applyNumberFormat="1" applyFont="1" applyFill="1" applyBorder="1"/>
    <xf numFmtId="0" fontId="2" fillId="0" borderId="0" xfId="40" applyAlignment="1">
      <alignment wrapText="1"/>
    </xf>
    <xf numFmtId="3" fontId="2" fillId="0" borderId="0" xfId="40" applyNumberFormat="1"/>
    <xf numFmtId="0" fontId="2" fillId="0" borderId="0" xfId="40"/>
    <xf numFmtId="0" fontId="11" fillId="0" borderId="0" xfId="40" applyFont="1" applyAlignment="1">
      <alignment horizontal="right"/>
    </xf>
    <xf numFmtId="0" fontId="7" fillId="0" borderId="13" xfId="40" applyFont="1" applyBorder="1" applyAlignment="1">
      <alignment horizontal="center" vertical="center" wrapText="1"/>
    </xf>
    <xf numFmtId="0" fontId="7" fillId="0" borderId="40" xfId="40" applyFont="1" applyBorder="1" applyAlignment="1">
      <alignment horizontal="center" vertical="center"/>
    </xf>
    <xf numFmtId="0" fontId="7" fillId="0" borderId="50" xfId="40" applyFont="1" applyBorder="1"/>
    <xf numFmtId="0" fontId="7" fillId="0" borderId="15" xfId="40" applyFont="1" applyBorder="1"/>
    <xf numFmtId="0" fontId="2" fillId="0" borderId="15" xfId="40" applyBorder="1" applyAlignment="1">
      <alignment wrapText="1"/>
    </xf>
    <xf numFmtId="3" fontId="7" fillId="0" borderId="15" xfId="40" applyNumberFormat="1" applyFont="1" applyBorder="1" applyAlignment="1">
      <alignment wrapText="1"/>
    </xf>
    <xf numFmtId="0" fontId="2" fillId="0" borderId="15" xfId="40" applyBorder="1"/>
    <xf numFmtId="0" fontId="7" fillId="0" borderId="28" xfId="40" applyFont="1" applyBorder="1" applyAlignment="1">
      <alignment horizontal="center" vertical="center"/>
    </xf>
    <xf numFmtId="0" fontId="2" fillId="0" borderId="23" xfId="40" applyBorder="1" applyAlignment="1">
      <alignment wrapText="1"/>
    </xf>
    <xf numFmtId="3" fontId="2" fillId="0" borderId="23" xfId="40" applyNumberFormat="1" applyBorder="1"/>
    <xf numFmtId="0" fontId="2" fillId="0" borderId="23" xfId="40" applyBorder="1"/>
    <xf numFmtId="0" fontId="2" fillId="0" borderId="32" xfId="40" applyBorder="1" applyAlignment="1">
      <alignment vertical="center" wrapText="1"/>
    </xf>
    <xf numFmtId="3" fontId="2" fillId="0" borderId="32" xfId="40" applyNumberFormat="1" applyBorder="1"/>
    <xf numFmtId="0" fontId="2" fillId="0" borderId="32" xfId="40" applyBorder="1"/>
    <xf numFmtId="0" fontId="2" fillId="0" borderId="16" xfId="40" applyBorder="1" applyAlignment="1">
      <alignment wrapText="1"/>
    </xf>
    <xf numFmtId="3" fontId="2" fillId="0" borderId="16" xfId="40" applyNumberFormat="1" applyBorder="1"/>
    <xf numFmtId="0" fontId="2" fillId="0" borderId="16" xfId="40" applyBorder="1"/>
    <xf numFmtId="0" fontId="2" fillId="0" borderId="0" xfId="40" applyAlignment="1">
      <alignment horizontal="left" vertical="center" wrapText="1"/>
    </xf>
    <xf numFmtId="0" fontId="7" fillId="0" borderId="18" xfId="40" applyFont="1" applyBorder="1" applyAlignment="1">
      <alignment horizontal="center" vertical="center"/>
    </xf>
    <xf numFmtId="0" fontId="2" fillId="0" borderId="19" xfId="40" applyBorder="1" applyAlignment="1">
      <alignment horizontal="left" vertical="center" wrapText="1"/>
    </xf>
    <xf numFmtId="3" fontId="2" fillId="0" borderId="19" xfId="40" applyNumberFormat="1" applyBorder="1" applyAlignment="1">
      <alignment horizontal="right" vertical="center"/>
    </xf>
    <xf numFmtId="0" fontId="2" fillId="0" borderId="19" xfId="40" applyBorder="1" applyAlignment="1">
      <alignment horizontal="left" vertical="center"/>
    </xf>
    <xf numFmtId="3" fontId="0" fillId="0" borderId="19" xfId="40" applyNumberFormat="1" applyFont="1" applyBorder="1" applyAlignment="1">
      <alignment horizontal="right" vertical="center"/>
    </xf>
    <xf numFmtId="0" fontId="2" fillId="0" borderId="16" xfId="40" applyBorder="1" applyAlignment="1">
      <alignment vertical="center" wrapText="1"/>
    </xf>
    <xf numFmtId="0" fontId="2" fillId="0" borderId="0" xfId="40" applyAlignment="1">
      <alignment vertical="center" wrapText="1"/>
    </xf>
    <xf numFmtId="3" fontId="8" fillId="0" borderId="12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01" fillId="0" borderId="15" xfId="0" applyNumberFormat="1" applyFont="1" applyFill="1" applyBorder="1" applyAlignment="1">
      <alignment vertical="center"/>
    </xf>
    <xf numFmtId="3" fontId="2" fillId="0" borderId="0" xfId="40" applyNumberFormat="1" applyFill="1"/>
    <xf numFmtId="3" fontId="8" fillId="0" borderId="28" xfId="0" applyNumberFormat="1" applyFont="1" applyFill="1" applyBorder="1" applyAlignment="1">
      <alignment vertical="center"/>
    </xf>
    <xf numFmtId="49" fontId="2" fillId="0" borderId="51" xfId="0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center" wrapText="1"/>
    </xf>
    <xf numFmtId="3" fontId="8" fillId="0" borderId="44" xfId="0" applyNumberFormat="1" applyFont="1" applyFill="1" applyBorder="1" applyAlignment="1">
      <alignment horizontal="right" vertical="center"/>
    </xf>
    <xf numFmtId="3" fontId="8" fillId="0" borderId="79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horizontal="right" vertical="center"/>
    </xf>
    <xf numFmtId="0" fontId="80" fillId="0" borderId="0" xfId="0" applyFont="1" applyFill="1"/>
    <xf numFmtId="3" fontId="34" fillId="38" borderId="15" xfId="43" applyNumberFormat="1" applyFont="1" applyFill="1" applyBorder="1" applyAlignment="1">
      <alignment vertical="center"/>
    </xf>
    <xf numFmtId="3" fontId="34" fillId="38" borderId="12" xfId="43" applyNumberFormat="1" applyFont="1" applyFill="1" applyBorder="1" applyAlignment="1">
      <alignment vertical="center"/>
    </xf>
    <xf numFmtId="3" fontId="34" fillId="38" borderId="27" xfId="43" applyNumberFormat="1" applyFont="1" applyFill="1" applyBorder="1" applyAlignment="1">
      <alignment vertical="center"/>
    </xf>
    <xf numFmtId="3" fontId="125" fillId="0" borderId="19" xfId="0" applyNumberFormat="1" applyFont="1" applyBorder="1" applyAlignment="1">
      <alignment horizontal="right" vertical="center"/>
    </xf>
    <xf numFmtId="3" fontId="125" fillId="0" borderId="16" xfId="0" applyNumberFormat="1" applyFont="1" applyBorder="1" applyAlignment="1">
      <alignment horizontal="right" vertical="center"/>
    </xf>
    <xf numFmtId="3" fontId="125" fillId="0" borderId="27" xfId="0" applyNumberFormat="1" applyFont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107" fillId="0" borderId="34" xfId="41" applyNumberFormat="1" applyFont="1" applyFill="1" applyBorder="1"/>
    <xf numFmtId="3" fontId="107" fillId="0" borderId="49" xfId="41" applyNumberFormat="1" applyFont="1" applyFill="1" applyBorder="1" applyAlignment="1">
      <alignment vertical="center"/>
    </xf>
    <xf numFmtId="3" fontId="107" fillId="0" borderId="14" xfId="41" applyNumberFormat="1" applyFont="1" applyFill="1" applyBorder="1"/>
    <xf numFmtId="0" fontId="13" fillId="0" borderId="44" xfId="42" applyBorder="1" applyAlignment="1">
      <alignment horizontal="center" vertical="center"/>
    </xf>
    <xf numFmtId="3" fontId="19" fillId="0" borderId="33" xfId="0" applyNumberFormat="1" applyFont="1" applyBorder="1" applyAlignment="1">
      <alignment horizontal="right" vertical="center"/>
    </xf>
    <xf numFmtId="3" fontId="19" fillId="0" borderId="33" xfId="0" applyNumberFormat="1" applyFont="1" applyFill="1" applyBorder="1" applyAlignment="1">
      <alignment horizontal="right" vertical="center"/>
    </xf>
    <xf numFmtId="3" fontId="19" fillId="0" borderId="35" xfId="0" applyNumberFormat="1" applyFont="1" applyBorder="1" applyAlignment="1">
      <alignment horizontal="right" vertical="center"/>
    </xf>
    <xf numFmtId="3" fontId="19" fillId="0" borderId="56" xfId="42" applyNumberFormat="1" applyFont="1" applyBorder="1" applyAlignment="1">
      <alignment vertical="center"/>
    </xf>
    <xf numFmtId="3" fontId="19" fillId="0" borderId="33" xfId="0" applyNumberFormat="1" applyFont="1" applyBorder="1" applyAlignment="1">
      <alignment vertical="center"/>
    </xf>
    <xf numFmtId="3" fontId="19" fillId="0" borderId="32" xfId="0" applyNumberFormat="1" applyFont="1" applyBorder="1" applyAlignment="1">
      <alignment horizontal="right" vertical="center"/>
    </xf>
    <xf numFmtId="3" fontId="17" fillId="0" borderId="102" xfId="42" applyNumberFormat="1" applyFont="1" applyBorder="1" applyAlignment="1">
      <alignment horizontal="right" vertical="center"/>
    </xf>
    <xf numFmtId="3" fontId="17" fillId="0" borderId="38" xfId="42" applyNumberFormat="1" applyFont="1" applyBorder="1" applyAlignment="1">
      <alignment horizontal="right" vertical="center"/>
    </xf>
    <xf numFmtId="0" fontId="18" fillId="0" borderId="69" xfId="42" applyFont="1" applyBorder="1" applyAlignment="1">
      <alignment horizontal="center" vertical="center"/>
    </xf>
    <xf numFmtId="3" fontId="14" fillId="0" borderId="41" xfId="42" applyNumberFormat="1" applyFont="1" applyBorder="1" applyAlignment="1">
      <alignment horizontal="right" vertical="center"/>
    </xf>
    <xf numFmtId="3" fontId="14" fillId="0" borderId="89" xfId="42" applyNumberFormat="1" applyFont="1" applyBorder="1" applyAlignment="1">
      <alignment horizontal="right" vertical="center"/>
    </xf>
    <xf numFmtId="3" fontId="14" fillId="0" borderId="60" xfId="42" applyNumberFormat="1" applyFont="1" applyBorder="1" applyAlignment="1">
      <alignment horizontal="right" vertical="center"/>
    </xf>
    <xf numFmtId="0" fontId="13" fillId="0" borderId="15" xfId="42" applyBorder="1" applyAlignment="1">
      <alignment horizontal="center" vertical="center"/>
    </xf>
    <xf numFmtId="0" fontId="44" fillId="0" borderId="15" xfId="0" applyFont="1" applyBorder="1" applyAlignment="1">
      <alignment vertical="center"/>
    </xf>
    <xf numFmtId="0" fontId="44" fillId="0" borderId="15" xfId="0" applyFont="1" applyBorder="1" applyAlignment="1">
      <alignment horizontal="center" vertical="center"/>
    </xf>
    <xf numFmtId="3" fontId="19" fillId="0" borderId="15" xfId="0" applyNumberFormat="1" applyFont="1" applyBorder="1" applyAlignment="1">
      <alignment vertical="center"/>
    </xf>
    <xf numFmtId="3" fontId="14" fillId="0" borderId="48" xfId="42" applyNumberFormat="1" applyFont="1" applyBorder="1" applyAlignment="1">
      <alignment horizontal="right" vertical="center"/>
    </xf>
    <xf numFmtId="3" fontId="14" fillId="0" borderId="15" xfId="42" applyNumberFormat="1" applyFont="1" applyBorder="1" applyAlignment="1">
      <alignment horizontal="right" vertical="center"/>
    </xf>
    <xf numFmtId="0" fontId="8" fillId="0" borderId="50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48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wrapText="1"/>
    </xf>
    <xf numFmtId="0" fontId="8" fillId="0" borderId="37" xfId="0" applyFont="1" applyBorder="1" applyAlignment="1">
      <alignment horizontal="left" vertical="center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4" xfId="0" applyFont="1" applyBorder="1" applyAlignment="1">
      <alignment horizontal="left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 wrapText="1"/>
    </xf>
    <xf numFmtId="0" fontId="8" fillId="0" borderId="74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78" fillId="0" borderId="69" xfId="44" applyFont="1" applyBorder="1" applyAlignment="1">
      <alignment horizontal="left" vertical="center" wrapText="1"/>
    </xf>
    <xf numFmtId="0" fontId="78" fillId="0" borderId="10" xfId="44" applyFont="1" applyBorder="1" applyAlignment="1">
      <alignment horizontal="left" vertical="center" wrapText="1"/>
    </xf>
    <xf numFmtId="0" fontId="78" fillId="0" borderId="89" xfId="44" applyFont="1" applyBorder="1" applyAlignment="1">
      <alignment horizontal="left" vertical="center" wrapText="1"/>
    </xf>
    <xf numFmtId="0" fontId="78" fillId="0" borderId="68" xfId="44" applyFont="1" applyBorder="1" applyAlignment="1">
      <alignment horizontal="left" vertical="center" wrapText="1"/>
    </xf>
    <xf numFmtId="0" fontId="78" fillId="0" borderId="50" xfId="44" applyFont="1" applyBorder="1" applyAlignment="1">
      <alignment horizontal="left" vertical="center" wrapText="1"/>
    </xf>
    <xf numFmtId="0" fontId="78" fillId="0" borderId="83" xfId="44" applyFont="1" applyBorder="1" applyAlignment="1">
      <alignment horizontal="left" vertical="center" wrapText="1"/>
    </xf>
    <xf numFmtId="0" fontId="52" fillId="0" borderId="16" xfId="44" applyFont="1" applyBorder="1" applyAlignment="1">
      <alignment horizontal="left"/>
    </xf>
    <xf numFmtId="0" fontId="78" fillId="0" borderId="59" xfId="44" applyFont="1" applyBorder="1" applyAlignment="1">
      <alignment horizontal="left" vertical="center" wrapText="1"/>
    </xf>
    <xf numFmtId="0" fontId="78" fillId="0" borderId="36" xfId="44" applyFont="1" applyBorder="1" applyAlignment="1">
      <alignment horizontal="left" vertical="center" wrapText="1"/>
    </xf>
    <xf numFmtId="0" fontId="78" fillId="0" borderId="80" xfId="44" applyFont="1" applyBorder="1" applyAlignment="1">
      <alignment horizontal="left" vertical="center" wrapText="1"/>
    </xf>
    <xf numFmtId="0" fontId="78" fillId="0" borderId="70" xfId="44" applyFont="1" applyBorder="1" applyAlignment="1">
      <alignment horizontal="left" vertical="center" wrapText="1"/>
    </xf>
    <xf numFmtId="0" fontId="78" fillId="0" borderId="64" xfId="44" applyFont="1" applyBorder="1" applyAlignment="1">
      <alignment horizontal="left" vertical="center" wrapText="1"/>
    </xf>
    <xf numFmtId="0" fontId="78" fillId="0" borderId="84" xfId="44" applyFont="1" applyBorder="1" applyAlignment="1">
      <alignment horizontal="left" vertical="center" wrapText="1"/>
    </xf>
    <xf numFmtId="0" fontId="79" fillId="0" borderId="19" xfId="44" applyFont="1" applyBorder="1" applyAlignment="1">
      <alignment horizontal="left"/>
    </xf>
    <xf numFmtId="0" fontId="78" fillId="0" borderId="15" xfId="44" applyFont="1" applyBorder="1" applyAlignment="1">
      <alignment horizontal="left"/>
    </xf>
    <xf numFmtId="0" fontId="52" fillId="0" borderId="15" xfId="44" applyFont="1" applyBorder="1" applyAlignment="1">
      <alignment horizontal="left"/>
    </xf>
    <xf numFmtId="0" fontId="56" fillId="0" borderId="0" xfId="44" applyFont="1" applyAlignment="1">
      <alignment horizontal="center" wrapText="1"/>
    </xf>
    <xf numFmtId="0" fontId="73" fillId="0" borderId="0" xfId="44" applyFont="1" applyAlignment="1">
      <alignment horizontal="left"/>
    </xf>
    <xf numFmtId="166" fontId="73" fillId="0" borderId="10" xfId="44" applyNumberFormat="1" applyFont="1" applyBorder="1" applyAlignment="1">
      <alignment horizontal="left" vertical="center"/>
    </xf>
    <xf numFmtId="0" fontId="77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1" fillId="0" borderId="0" xfId="44" applyNumberFormat="1" applyFont="1" applyAlignment="1">
      <alignment horizontal="lef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3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 wrapText="1"/>
    </xf>
    <xf numFmtId="0" fontId="56" fillId="0" borderId="0" xfId="44" applyFont="1" applyAlignment="1">
      <alignment horizontal="center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72" xfId="0" applyFont="1" applyFill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48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76" fillId="0" borderId="0" xfId="0" applyFont="1" applyAlignment="1" applyProtection="1">
      <alignment horizontal="center" vertical="center"/>
      <protection locked="0"/>
    </xf>
    <xf numFmtId="166" fontId="75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116" fillId="0" borderId="11" xfId="99" applyFont="1" applyBorder="1" applyAlignment="1">
      <alignment horizontal="left" vertical="center"/>
    </xf>
    <xf numFmtId="0" fontId="116" fillId="0" borderId="40" xfId="99" applyFont="1" applyBorder="1" applyAlignment="1">
      <alignment horizontal="left" vertical="center"/>
    </xf>
    <xf numFmtId="0" fontId="116" fillId="0" borderId="20" xfId="99" applyFont="1" applyBorder="1" applyAlignment="1">
      <alignment horizontal="left" vertical="center"/>
    </xf>
    <xf numFmtId="0" fontId="113" fillId="0" borderId="0" xfId="99" applyFont="1" applyAlignment="1">
      <alignment horizontal="right" vertical="center"/>
    </xf>
    <xf numFmtId="0" fontId="114" fillId="0" borderId="0" xfId="99" applyFont="1" applyAlignment="1">
      <alignment horizontal="center" vertical="center"/>
    </xf>
    <xf numFmtId="16" fontId="114" fillId="0" borderId="0" xfId="99" applyNumberFormat="1" applyFont="1" applyAlignment="1">
      <alignment horizontal="center" vertical="center" wrapText="1"/>
    </xf>
    <xf numFmtId="0" fontId="115" fillId="0" borderId="0" xfId="99" applyFont="1" applyAlignment="1">
      <alignment horizontal="center" vertical="center"/>
    </xf>
    <xf numFmtId="0" fontId="116" fillId="0" borderId="47" xfId="99" applyFont="1" applyBorder="1" applyAlignment="1">
      <alignment horizontal="center" vertical="center" wrapText="1"/>
    </xf>
    <xf numFmtId="0" fontId="116" fillId="0" borderId="41" xfId="99" applyFont="1" applyBorder="1" applyAlignment="1">
      <alignment horizontal="center" vertical="center" wrapText="1"/>
    </xf>
    <xf numFmtId="0" fontId="116" fillId="0" borderId="68" xfId="99" applyFont="1" applyBorder="1" applyAlignment="1">
      <alignment horizontal="center" vertical="center" wrapText="1"/>
    </xf>
    <xf numFmtId="0" fontId="0" fillId="0" borderId="50" xfId="0" applyBorder="1"/>
    <xf numFmtId="0" fontId="0" fillId="0" borderId="71" xfId="0" applyBorder="1"/>
    <xf numFmtId="0" fontId="116" fillId="0" borderId="87" xfId="99" applyFont="1" applyBorder="1" applyAlignment="1">
      <alignment horizontal="center" vertical="center" wrapText="1"/>
    </xf>
    <xf numFmtId="0" fontId="115" fillId="0" borderId="18" xfId="99" applyFont="1" applyBorder="1" applyAlignment="1">
      <alignment horizontal="center" vertical="center" wrapText="1"/>
    </xf>
    <xf numFmtId="0" fontId="115" fillId="0" borderId="29" xfId="99" applyFont="1" applyBorder="1" applyAlignment="1">
      <alignment horizontal="center" vertical="center" wrapText="1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60" xfId="42" applyFont="1" applyBorder="1" applyAlignment="1">
      <alignment horizontal="center" vertical="center"/>
    </xf>
    <xf numFmtId="0" fontId="14" fillId="0" borderId="89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0" fontId="18" fillId="18" borderId="2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27" fillId="0" borderId="15" xfId="43" applyFont="1" applyBorder="1" applyAlignment="1">
      <alignment horizontal="left" vertical="center"/>
    </xf>
    <xf numFmtId="0" fontId="57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/>
    </xf>
    <xf numFmtId="0" fontId="29" fillId="0" borderId="40" xfId="43" applyFont="1" applyBorder="1" applyAlignment="1">
      <alignment horizontal="center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7" fillId="0" borderId="36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8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80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6" fontId="103" fillId="0" borderId="0" xfId="44" applyNumberFormat="1" applyFont="1" applyAlignment="1">
      <alignment horizontal="center" vertical="center" wrapText="1"/>
    </xf>
    <xf numFmtId="0" fontId="56" fillId="0" borderId="13" xfId="44" applyFont="1" applyBorder="1" applyAlignment="1">
      <alignment horizontal="left" vertical="center"/>
    </xf>
    <xf numFmtId="0" fontId="56" fillId="0" borderId="14" xfId="44" applyFont="1" applyBorder="1" applyAlignment="1">
      <alignment horizontal="left" vertical="center"/>
    </xf>
    <xf numFmtId="0" fontId="55" fillId="0" borderId="57" xfId="44" applyFont="1" applyBorder="1" applyAlignment="1">
      <alignment horizontal="justify" vertical="center" wrapText="1"/>
    </xf>
    <xf numFmtId="3" fontId="97" fillId="0" borderId="0" xfId="45" applyNumberFormat="1" applyFont="1" applyAlignment="1" applyProtection="1">
      <alignment horizontal="center"/>
      <protection locked="0"/>
    </xf>
    <xf numFmtId="3" fontId="56" fillId="0" borderId="0" xfId="45" applyNumberFormat="1" applyFont="1" applyAlignment="1">
      <alignment horizontal="center" wrapText="1"/>
    </xf>
    <xf numFmtId="3" fontId="56" fillId="0" borderId="0" xfId="45" applyNumberFormat="1" applyFont="1" applyAlignment="1">
      <alignment horizontal="center"/>
    </xf>
    <xf numFmtId="3" fontId="98" fillId="0" borderId="49" xfId="45" applyNumberFormat="1" applyFont="1" applyFill="1" applyBorder="1" applyAlignment="1">
      <alignment horizontal="left" vertical="center" indent="1"/>
    </xf>
    <xf numFmtId="3" fontId="98" fillId="0" borderId="40" xfId="45" applyNumberFormat="1" applyFont="1" applyFill="1" applyBorder="1" applyAlignment="1">
      <alignment horizontal="left" vertical="center" indent="1"/>
    </xf>
    <xf numFmtId="3" fontId="98" fillId="0" borderId="48" xfId="45" applyNumberFormat="1" applyFont="1" applyFill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06" fillId="0" borderId="0" xfId="41" applyFont="1" applyAlignment="1">
      <alignment horizontal="right"/>
    </xf>
    <xf numFmtId="3" fontId="116" fillId="0" borderId="69" xfId="41" applyNumberFormat="1" applyFont="1" applyBorder="1" applyAlignment="1">
      <alignment horizontal="right" vertical="center"/>
    </xf>
    <xf numFmtId="3" fontId="116" fillId="0" borderId="72" xfId="41" applyNumberFormat="1" applyFont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57" fillId="0" borderId="0" xfId="41" applyNumberFormat="1" applyFont="1" applyAlignment="1">
      <alignment horizontal="center" vertical="center"/>
    </xf>
    <xf numFmtId="0" fontId="120" fillId="0" borderId="0" xfId="41" applyFont="1" applyAlignment="1">
      <alignment horizontal="center" vertical="center"/>
    </xf>
    <xf numFmtId="3" fontId="120" fillId="0" borderId="0" xfId="41" applyNumberFormat="1" applyFont="1" applyAlignment="1">
      <alignment horizontal="center" vertical="center"/>
    </xf>
    <xf numFmtId="3" fontId="121" fillId="0" borderId="47" xfId="41" applyNumberFormat="1" applyFont="1" applyFill="1" applyBorder="1" applyAlignment="1">
      <alignment horizontal="center" vertical="center" wrapText="1"/>
    </xf>
    <xf numFmtId="3" fontId="121" fillId="0" borderId="41" xfId="41" applyNumberFormat="1" applyFont="1" applyFill="1" applyBorder="1" applyAlignment="1">
      <alignment horizontal="center" vertical="center" wrapText="1"/>
    </xf>
    <xf numFmtId="3" fontId="121" fillId="0" borderId="19" xfId="41" applyNumberFormat="1" applyFont="1" applyFill="1" applyBorder="1" applyAlignment="1">
      <alignment horizontal="center" vertical="center"/>
    </xf>
    <xf numFmtId="3" fontId="121" fillId="0" borderId="83" xfId="41" applyNumberFormat="1" applyFont="1" applyFill="1" applyBorder="1" applyAlignment="1">
      <alignment horizontal="center" vertical="center"/>
    </xf>
    <xf numFmtId="3" fontId="121" fillId="0" borderId="29" xfId="41" applyNumberFormat="1" applyFont="1" applyFill="1" applyBorder="1" applyAlignment="1">
      <alignment horizontal="center" vertical="center"/>
    </xf>
    <xf numFmtId="0" fontId="122" fillId="0" borderId="18" xfId="41" applyFont="1" applyBorder="1" applyAlignment="1">
      <alignment horizontal="center" vertical="center" wrapText="1"/>
    </xf>
    <xf numFmtId="0" fontId="122" fillId="0" borderId="27" xfId="41" applyFont="1" applyBorder="1" applyAlignment="1">
      <alignment horizontal="center" vertical="center" wrapText="1"/>
    </xf>
    <xf numFmtId="0" fontId="122" fillId="0" borderId="67" xfId="41" applyFont="1" applyBorder="1" applyAlignment="1">
      <alignment horizontal="center" vertical="center" wrapText="1"/>
    </xf>
    <xf numFmtId="0" fontId="122" fillId="0" borderId="65" xfId="41" applyFont="1" applyBorder="1" applyAlignment="1">
      <alignment horizontal="center" vertical="center" wrapText="1"/>
    </xf>
    <xf numFmtId="0" fontId="122" fillId="0" borderId="69" xfId="41" applyFont="1" applyBorder="1" applyAlignment="1">
      <alignment horizontal="center" vertical="center" wrapText="1"/>
    </xf>
    <xf numFmtId="0" fontId="122" fillId="0" borderId="72" xfId="41" applyFont="1" applyBorder="1" applyAlignment="1">
      <alignment horizontal="center" vertical="center" wrapText="1"/>
    </xf>
    <xf numFmtId="3" fontId="117" fillId="0" borderId="58" xfId="41" applyNumberFormat="1" applyFont="1" applyBorder="1" applyAlignment="1">
      <alignment horizontal="right" vertical="center"/>
    </xf>
    <xf numFmtId="3" fontId="117" fillId="0" borderId="73" xfId="41" applyNumberFormat="1" applyFont="1" applyBorder="1" applyAlignment="1">
      <alignment horizontal="right" vertical="center"/>
    </xf>
    <xf numFmtId="3" fontId="117" fillId="0" borderId="70" xfId="41" applyNumberFormat="1" applyFont="1" applyBorder="1" applyAlignment="1">
      <alignment horizontal="right" vertical="center"/>
    </xf>
    <xf numFmtId="3" fontId="117" fillId="0" borderId="74" xfId="41" applyNumberFormat="1" applyFont="1" applyBorder="1" applyAlignment="1">
      <alignment horizontal="right" vertical="center"/>
    </xf>
    <xf numFmtId="166" fontId="100" fillId="0" borderId="51" xfId="50" applyNumberFormat="1" applyFont="1" applyBorder="1" applyAlignment="1">
      <alignment horizontal="center" textRotation="180" wrapText="1"/>
    </xf>
    <xf numFmtId="166" fontId="100" fillId="0" borderId="0" xfId="50" applyNumberFormat="1" applyFont="1" applyAlignment="1">
      <alignment horizontal="center" textRotation="180" wrapText="1"/>
    </xf>
    <xf numFmtId="166" fontId="64" fillId="0" borderId="11" xfId="50" applyNumberFormat="1" applyFont="1" applyBorder="1" applyAlignment="1">
      <alignment horizontal="left" vertical="center" wrapText="1" indent="2"/>
    </xf>
    <xf numFmtId="166" fontId="64" fillId="0" borderId="48" xfId="50" applyNumberFormat="1" applyFont="1" applyBorder="1" applyAlignment="1">
      <alignment horizontal="left" vertical="center" wrapText="1" indent="2"/>
    </xf>
    <xf numFmtId="166" fontId="56" fillId="0" borderId="0" xfId="50" applyNumberFormat="1" applyFont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 wrapText="1"/>
    </xf>
    <xf numFmtId="166" fontId="64" fillId="0" borderId="99" xfId="50" applyNumberFormat="1" applyFont="1" applyBorder="1" applyAlignment="1">
      <alignment horizontal="center" vertical="center" wrapText="1"/>
    </xf>
    <xf numFmtId="166" fontId="64" fillId="0" borderId="96" xfId="50" applyNumberFormat="1" applyFont="1" applyBorder="1" applyAlignment="1">
      <alignment horizontal="center" vertical="center"/>
    </xf>
    <xf numFmtId="166" fontId="64" fillId="0" borderId="99" xfId="50" applyNumberFormat="1" applyFont="1" applyBorder="1" applyAlignment="1">
      <alignment horizontal="center" vertical="center"/>
    </xf>
    <xf numFmtId="49" fontId="64" fillId="0" borderId="96" xfId="50" applyNumberFormat="1" applyFont="1" applyBorder="1" applyAlignment="1">
      <alignment horizontal="center" vertical="center" wrapText="1"/>
    </xf>
    <xf numFmtId="49" fontId="64" fillId="0" borderId="99" xfId="50" applyNumberFormat="1" applyFont="1" applyBorder="1" applyAlignment="1">
      <alignment horizontal="center" vertical="center" wrapText="1"/>
    </xf>
    <xf numFmtId="166" fontId="64" fillId="0" borderId="87" xfId="50" applyNumberFormat="1" applyFont="1" applyBorder="1" applyAlignment="1">
      <alignment horizontal="center" vertical="center"/>
    </xf>
    <xf numFmtId="166" fontId="64" fillId="0" borderId="50" xfId="50" applyNumberFormat="1" applyFont="1" applyBorder="1" applyAlignment="1">
      <alignment horizontal="center" vertical="center"/>
    </xf>
    <xf numFmtId="166" fontId="64" fillId="0" borderId="71" xfId="50" applyNumberFormat="1" applyFont="1" applyBorder="1" applyAlignment="1">
      <alignment horizontal="center" vertical="center"/>
    </xf>
    <xf numFmtId="0" fontId="12" fillId="0" borderId="0" xfId="0" applyFont="1" applyAlignment="1">
      <alignment horizontal="right"/>
    </xf>
    <xf numFmtId="0" fontId="120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11" fillId="0" borderId="0" xfId="40" applyFont="1" applyAlignment="1">
      <alignment horizontal="right"/>
    </xf>
    <xf numFmtId="0" fontId="59" fillId="0" borderId="0" xfId="40" applyFont="1" applyAlignment="1">
      <alignment horizontal="right"/>
    </xf>
    <xf numFmtId="0" fontId="47" fillId="0" borderId="0" xfId="40" applyFont="1" applyAlignment="1">
      <alignment horizontal="center" wrapText="1"/>
    </xf>
    <xf numFmtId="0" fontId="8" fillId="0" borderId="0" xfId="40" applyFont="1" applyAlignment="1">
      <alignment horizontal="center" wrapText="1"/>
    </xf>
    <xf numFmtId="0" fontId="7" fillId="0" borderId="49" xfId="40" applyFont="1" applyBorder="1" applyAlignment="1">
      <alignment horizontal="center" vertical="center"/>
    </xf>
    <xf numFmtId="0" fontId="7" fillId="0" borderId="40" xfId="40" applyFont="1" applyBorder="1" applyAlignment="1">
      <alignment horizontal="center" vertical="center"/>
    </xf>
    <xf numFmtId="0" fontId="0" fillId="0" borderId="33" xfId="40" applyFont="1" applyBorder="1" applyAlignment="1">
      <alignment horizontal="left" vertical="center" wrapText="1"/>
    </xf>
    <xf numFmtId="0" fontId="2" fillId="0" borderId="41" xfId="40" applyBorder="1" applyAlignment="1">
      <alignment horizontal="left" vertical="center" wrapText="1"/>
    </xf>
    <xf numFmtId="0" fontId="2" fillId="0" borderId="44" xfId="40" applyBorder="1" applyAlignment="1">
      <alignment horizontal="left" vertical="center" wrapText="1"/>
    </xf>
    <xf numFmtId="0" fontId="2" fillId="0" borderId="32" xfId="40" applyBorder="1" applyAlignment="1">
      <alignment horizontal="left" vertical="center" wrapText="1"/>
    </xf>
    <xf numFmtId="0" fontId="2" fillId="0" borderId="23" xfId="40" applyBorder="1" applyAlignment="1">
      <alignment horizontal="left" vertical="center" wrapText="1"/>
    </xf>
    <xf numFmtId="3" fontId="2" fillId="0" borderId="32" xfId="40" applyNumberFormat="1" applyBorder="1" applyAlignment="1">
      <alignment horizontal="right" vertical="center"/>
    </xf>
    <xf numFmtId="3" fontId="2" fillId="0" borderId="23" xfId="40" applyNumberForma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2" fillId="0" borderId="32" xfId="40" applyBorder="1" applyAlignment="1">
      <alignment horizontal="center"/>
    </xf>
    <xf numFmtId="0" fontId="2" fillId="0" borderId="23" xfId="40" applyBorder="1" applyAlignment="1">
      <alignment horizontal="center"/>
    </xf>
    <xf numFmtId="0" fontId="2" fillId="0" borderId="32" xfId="40" applyBorder="1" applyAlignment="1">
      <alignment horizontal="right"/>
    </xf>
    <xf numFmtId="0" fontId="2" fillId="0" borderId="23" xfId="40" applyBorder="1" applyAlignment="1">
      <alignment horizontal="right"/>
    </xf>
  </cellXfs>
  <cellStyles count="100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2008. év költségvetés terv 1. sz. melléklet" xfId="99" xr:uid="{A0726EBC-57BB-4AA1-AC94-01364D3699FA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opLeftCell="A34" zoomScale="75" zoomScaleNormal="75" workbookViewId="0">
      <selection activeCell="G61" sqref="G61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273" customWidth="1"/>
    <col min="6" max="6" width="21" style="273" customWidth="1"/>
    <col min="7" max="7" width="19.85546875" style="273" customWidth="1"/>
    <col min="8" max="10" width="19.85546875" style="273" hidden="1" customWidth="1"/>
    <col min="11" max="11" width="19.85546875" style="273" customWidth="1"/>
    <col min="12" max="12" width="17.7109375" style="273" customWidth="1"/>
    <col min="13" max="13" width="16.42578125" style="273" customWidth="1"/>
    <col min="14" max="16" width="16.42578125" style="273" hidden="1" customWidth="1"/>
    <col min="17" max="17" width="16.42578125" style="274" customWidth="1"/>
    <col min="18" max="19" width="16.42578125" style="273" customWidth="1"/>
    <col min="20" max="20" width="16.42578125" style="273" hidden="1" customWidth="1"/>
    <col min="21" max="22" width="16.42578125" style="274" hidden="1" customWidth="1"/>
    <col min="23" max="23" width="16.42578125" style="274" customWidth="1"/>
    <col min="24" max="16384" width="9.140625" style="274"/>
  </cols>
  <sheetData>
    <row r="1" spans="1:32" x14ac:dyDescent="0.2">
      <c r="A1" s="72"/>
      <c r="B1" s="72"/>
      <c r="C1" s="72"/>
      <c r="D1" s="73"/>
      <c r="Q1" s="33"/>
      <c r="R1" s="273" t="s">
        <v>234</v>
      </c>
    </row>
    <row r="2" spans="1:32" ht="45.75" customHeight="1" x14ac:dyDescent="0.2">
      <c r="A2" s="1035"/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  <c r="N2" s="1035"/>
      <c r="O2" s="1035"/>
      <c r="P2" s="1035"/>
      <c r="Q2" s="1035"/>
      <c r="R2" s="197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399</v>
      </c>
    </row>
    <row r="4" spans="1:32" ht="45.75" customHeight="1" thickBot="1" x14ac:dyDescent="0.25">
      <c r="A4" s="1036" t="s">
        <v>5</v>
      </c>
      <c r="B4" s="1037"/>
      <c r="C4" s="1037"/>
      <c r="D4" s="276" t="s">
        <v>8</v>
      </c>
      <c r="E4" s="1039" t="s">
        <v>4</v>
      </c>
      <c r="F4" s="1040"/>
      <c r="G4" s="1040"/>
      <c r="H4" s="1040"/>
      <c r="I4" s="1040"/>
      <c r="J4" s="1041"/>
      <c r="K4" s="1039" t="s">
        <v>68</v>
      </c>
      <c r="L4" s="1040"/>
      <c r="M4" s="1040"/>
      <c r="N4" s="1040"/>
      <c r="O4" s="1040"/>
      <c r="P4" s="1041"/>
      <c r="Q4" s="1039" t="s">
        <v>69</v>
      </c>
      <c r="R4" s="1040"/>
      <c r="S4" s="1040"/>
      <c r="T4" s="1040"/>
      <c r="U4" s="1040"/>
      <c r="V4" s="1041"/>
    </row>
    <row r="5" spans="1:32" ht="45.75" customHeight="1" thickBot="1" x14ac:dyDescent="0.25">
      <c r="A5" s="250"/>
      <c r="B5" s="251"/>
      <c r="C5" s="251"/>
      <c r="D5" s="276"/>
      <c r="E5" s="307" t="s">
        <v>74</v>
      </c>
      <c r="F5" s="308" t="s">
        <v>214</v>
      </c>
      <c r="G5" s="308" t="s">
        <v>220</v>
      </c>
      <c r="H5" s="308" t="s">
        <v>222</v>
      </c>
      <c r="I5" s="308" t="s">
        <v>238</v>
      </c>
      <c r="J5" s="309" t="s">
        <v>266</v>
      </c>
      <c r="K5" s="307" t="s">
        <v>74</v>
      </c>
      <c r="L5" s="308" t="s">
        <v>214</v>
      </c>
      <c r="M5" s="308" t="s">
        <v>220</v>
      </c>
      <c r="N5" s="308" t="s">
        <v>222</v>
      </c>
      <c r="O5" s="308" t="s">
        <v>238</v>
      </c>
      <c r="P5" s="309" t="s">
        <v>266</v>
      </c>
      <c r="Q5" s="307" t="s">
        <v>74</v>
      </c>
      <c r="R5" s="308" t="s">
        <v>214</v>
      </c>
      <c r="S5" s="308" t="s">
        <v>220</v>
      </c>
      <c r="T5" s="308" t="s">
        <v>222</v>
      </c>
      <c r="U5" s="308" t="s">
        <v>238</v>
      </c>
      <c r="V5" s="309" t="s">
        <v>266</v>
      </c>
    </row>
    <row r="6" spans="1:32" s="6" customFormat="1" ht="21.75" customHeight="1" thickBot="1" x14ac:dyDescent="0.25">
      <c r="A6" s="85"/>
      <c r="B6" s="1038"/>
      <c r="C6" s="1038"/>
      <c r="D6" s="1038"/>
      <c r="E6" s="232"/>
      <c r="F6" s="232"/>
      <c r="G6" s="232"/>
      <c r="H6" s="232"/>
      <c r="I6" s="232"/>
      <c r="J6" s="232"/>
      <c r="K6" s="310"/>
      <c r="L6" s="232"/>
      <c r="M6" s="232"/>
      <c r="N6" s="232"/>
      <c r="O6" s="232"/>
      <c r="P6" s="232"/>
      <c r="Q6" s="310"/>
      <c r="R6" s="232"/>
      <c r="S6" s="232"/>
      <c r="T6" s="232"/>
      <c r="U6" s="232"/>
      <c r="V6" s="232"/>
    </row>
    <row r="7" spans="1:32" s="6" customFormat="1" ht="21.75" customHeight="1" thickBot="1" x14ac:dyDescent="0.25">
      <c r="A7" s="85" t="s">
        <v>28</v>
      </c>
      <c r="B7" s="1038" t="s">
        <v>298</v>
      </c>
      <c r="C7" s="1038"/>
      <c r="D7" s="1038"/>
      <c r="E7" s="310">
        <f>E8+E13+E16+E17+E20</f>
        <v>5701350</v>
      </c>
      <c r="F7" s="310">
        <f>F8+F13+F16+F17+F20</f>
        <v>4904409</v>
      </c>
      <c r="G7" s="310">
        <f t="shared" ref="G7:J7" si="0">G8+G13+G16+G17+G20</f>
        <v>4904409</v>
      </c>
      <c r="H7" s="310">
        <f>H8+H13+H16+H17+H20</f>
        <v>7834660</v>
      </c>
      <c r="I7" s="310">
        <f t="shared" si="0"/>
        <v>0</v>
      </c>
      <c r="J7" s="310">
        <f t="shared" si="0"/>
        <v>0</v>
      </c>
      <c r="K7" s="310">
        <f t="shared" ref="K7" si="1">K8+K13+K16+K17+K20</f>
        <v>5175206</v>
      </c>
      <c r="L7" s="310">
        <f t="shared" ref="L7" si="2">L8+L13+L16+L17+L20</f>
        <v>4078265</v>
      </c>
      <c r="M7" s="310">
        <f t="shared" ref="M7:N7" si="3">M8+M13+M16+M17+M20</f>
        <v>3011009</v>
      </c>
      <c r="N7" s="310">
        <f t="shared" si="3"/>
        <v>5941260</v>
      </c>
      <c r="O7" s="310">
        <f t="shared" ref="O7:V7" si="4">O8+O13+O16+O17+O20</f>
        <v>0</v>
      </c>
      <c r="P7" s="310">
        <f t="shared" si="4"/>
        <v>0</v>
      </c>
      <c r="Q7" s="310">
        <f t="shared" si="4"/>
        <v>526144</v>
      </c>
      <c r="R7" s="310">
        <f t="shared" ref="R7" si="5">R8+R13+R16+R17+R20</f>
        <v>826144</v>
      </c>
      <c r="S7" s="310">
        <f>S8+S13+S16+S17+S20</f>
        <v>1893400</v>
      </c>
      <c r="T7" s="310">
        <f>T8+T13+T16+T17+T20</f>
        <v>1893400</v>
      </c>
      <c r="U7" s="310">
        <f t="shared" si="4"/>
        <v>0</v>
      </c>
      <c r="V7" s="310">
        <f t="shared" si="4"/>
        <v>0</v>
      </c>
    </row>
    <row r="8" spans="1:32" ht="21.75" customHeight="1" x14ac:dyDescent="0.2">
      <c r="A8" s="568"/>
      <c r="B8" s="199" t="s">
        <v>36</v>
      </c>
      <c r="C8" s="1033" t="s">
        <v>299</v>
      </c>
      <c r="D8" s="1033"/>
      <c r="E8" s="401">
        <f t="shared" ref="E8" si="6">SUM(E9:E12)</f>
        <v>3271350</v>
      </c>
      <c r="F8" s="401">
        <f t="shared" ref="F8" si="7">SUM(F9:F12)</f>
        <v>3271350</v>
      </c>
      <c r="G8" s="401">
        <f t="shared" ref="G8:J8" si="8">SUM(G9:G12)</f>
        <v>3271350</v>
      </c>
      <c r="H8" s="401">
        <f t="shared" ref="H8" si="9">SUM(H9:H12)</f>
        <v>4383999</v>
      </c>
      <c r="I8" s="401">
        <f t="shared" si="8"/>
        <v>0</v>
      </c>
      <c r="J8" s="401">
        <f t="shared" si="8"/>
        <v>0</v>
      </c>
      <c r="K8" s="311">
        <f t="shared" ref="K8:N20" si="10">E8-Q8</f>
        <v>2745206</v>
      </c>
      <c r="L8" s="311">
        <f t="shared" si="10"/>
        <v>2445206</v>
      </c>
      <c r="M8" s="311">
        <f t="shared" si="10"/>
        <v>1377950</v>
      </c>
      <c r="N8" s="311">
        <f t="shared" si="10"/>
        <v>2490599</v>
      </c>
      <c r="O8" s="402">
        <f t="shared" ref="O8:P8" si="11">SUM(O9:O12)</f>
        <v>0</v>
      </c>
      <c r="P8" s="402">
        <f t="shared" si="11"/>
        <v>0</v>
      </c>
      <c r="Q8" s="311">
        <f>'3.sz.m Önk  bev.'!Q8</f>
        <v>526144</v>
      </c>
      <c r="R8" s="311">
        <f>'3.sz.m Önk  bev.'!R8</f>
        <v>826144</v>
      </c>
      <c r="S8" s="311">
        <f>'3.sz.m Önk  bev.'!S8</f>
        <v>1893400</v>
      </c>
      <c r="T8" s="311">
        <f>'3.sz.m Önk  bev.'!T8</f>
        <v>1893400</v>
      </c>
      <c r="U8" s="233"/>
      <c r="V8" s="233"/>
    </row>
    <row r="9" spans="1:32" ht="21.75" customHeight="1" x14ac:dyDescent="0.2">
      <c r="A9" s="82"/>
      <c r="B9" s="78"/>
      <c r="C9" s="78" t="s">
        <v>304</v>
      </c>
      <c r="D9" s="201" t="s">
        <v>300</v>
      </c>
      <c r="E9" s="312">
        <f>'3.sz.m Önk  bev.'!E9</f>
        <v>3271350</v>
      </c>
      <c r="F9" s="312">
        <f>'3.sz.m Önk  bev.'!F9</f>
        <v>3271350</v>
      </c>
      <c r="G9" s="312">
        <f>'3.sz.m Önk  bev.'!G9</f>
        <v>3271350</v>
      </c>
      <c r="H9" s="312">
        <f>'3.sz.m Önk  bev.'!H9</f>
        <v>3158408</v>
      </c>
      <c r="I9" s="312">
        <f>'3.sz.m Önk  bev.'!I9</f>
        <v>0</v>
      </c>
      <c r="J9" s="312">
        <f>'3.sz.m Önk  bev.'!J9</f>
        <v>0</v>
      </c>
      <c r="K9" s="311">
        <f t="shared" si="10"/>
        <v>2745206</v>
      </c>
      <c r="L9" s="311">
        <f t="shared" si="10"/>
        <v>2445206</v>
      </c>
      <c r="M9" s="311">
        <f t="shared" si="10"/>
        <v>1377950</v>
      </c>
      <c r="N9" s="311">
        <f t="shared" si="10"/>
        <v>1265008</v>
      </c>
      <c r="O9" s="234"/>
      <c r="P9" s="234"/>
      <c r="Q9" s="311">
        <f>'3.sz.m Önk  bev.'!Q9</f>
        <v>526144</v>
      </c>
      <c r="R9" s="311">
        <f>'3.sz.m Önk  bev.'!R9</f>
        <v>826144</v>
      </c>
      <c r="S9" s="311">
        <f>'3.sz.m Önk  bev.'!S9</f>
        <v>1893400</v>
      </c>
      <c r="T9" s="311">
        <f>'3.sz.m Önk  bev.'!T9</f>
        <v>1893400</v>
      </c>
      <c r="U9" s="234"/>
      <c r="V9" s="234"/>
    </row>
    <row r="10" spans="1:32" ht="21.75" customHeight="1" x14ac:dyDescent="0.2">
      <c r="A10" s="82"/>
      <c r="B10" s="78"/>
      <c r="C10" s="78" t="s">
        <v>305</v>
      </c>
      <c r="D10" s="201" t="s">
        <v>386</v>
      </c>
      <c r="E10" s="312">
        <f>'3.sz.m Önk  bev.'!E10</f>
        <v>0</v>
      </c>
      <c r="F10" s="312">
        <f>'3.sz.m Önk  bev.'!F10</f>
        <v>0</v>
      </c>
      <c r="G10" s="312">
        <f>'3.sz.m Önk  bev.'!G10</f>
        <v>0</v>
      </c>
      <c r="H10" s="312">
        <f>'3.sz.m Önk  bev.'!H10</f>
        <v>0</v>
      </c>
      <c r="I10" s="312">
        <f>'3.sz.m Önk  bev.'!I10</f>
        <v>0</v>
      </c>
      <c r="J10" s="312">
        <f>'3.sz.m Önk  bev.'!J10</f>
        <v>0</v>
      </c>
      <c r="K10" s="311">
        <f t="shared" si="10"/>
        <v>0</v>
      </c>
      <c r="L10" s="311">
        <f t="shared" si="10"/>
        <v>0</v>
      </c>
      <c r="M10" s="311">
        <f t="shared" si="10"/>
        <v>0</v>
      </c>
      <c r="N10" s="311">
        <f t="shared" si="10"/>
        <v>0</v>
      </c>
      <c r="O10" s="234"/>
      <c r="P10" s="234"/>
      <c r="Q10" s="311">
        <f>'3.sz.m Önk  bev.'!Q10</f>
        <v>0</v>
      </c>
      <c r="R10" s="311">
        <f>'3.sz.m Önk  bev.'!R10</f>
        <v>0</v>
      </c>
      <c r="S10" s="311">
        <f>'3.sz.m Önk  bev.'!S10</f>
        <v>0</v>
      </c>
      <c r="T10" s="311">
        <f>'3.sz.m Önk  bev.'!T10</f>
        <v>0</v>
      </c>
      <c r="U10" s="234"/>
      <c r="V10" s="234"/>
    </row>
    <row r="11" spans="1:32" ht="21.75" customHeight="1" x14ac:dyDescent="0.2">
      <c r="A11" s="82"/>
      <c r="B11" s="78"/>
      <c r="C11" s="78" t="s">
        <v>306</v>
      </c>
      <c r="D11" s="201" t="s">
        <v>285</v>
      </c>
      <c r="E11" s="312">
        <f>'3.sz.m Önk  bev.'!E11</f>
        <v>0</v>
      </c>
      <c r="F11" s="312">
        <f>'3.sz.m Önk  bev.'!F11</f>
        <v>0</v>
      </c>
      <c r="G11" s="312">
        <f>'3.sz.m Önk  bev.'!G11</f>
        <v>0</v>
      </c>
      <c r="H11" s="312">
        <f>'3.sz.m Önk  bev.'!H11</f>
        <v>1225591</v>
      </c>
      <c r="I11" s="312">
        <f>'3.sz.m Önk  bev.'!I11</f>
        <v>0</v>
      </c>
      <c r="J11" s="312">
        <f>'3.sz.m Önk  bev.'!J11</f>
        <v>0</v>
      </c>
      <c r="K11" s="311">
        <f t="shared" si="10"/>
        <v>0</v>
      </c>
      <c r="L11" s="311">
        <f t="shared" si="10"/>
        <v>0</v>
      </c>
      <c r="M11" s="311">
        <f t="shared" si="10"/>
        <v>0</v>
      </c>
      <c r="N11" s="311">
        <f t="shared" si="10"/>
        <v>1225591</v>
      </c>
      <c r="O11" s="234"/>
      <c r="P11" s="234"/>
      <c r="Q11" s="311">
        <f>'3.sz.m Önk  bev.'!Q11</f>
        <v>0</v>
      </c>
      <c r="R11" s="311">
        <f>'3.sz.m Önk  bev.'!R11</f>
        <v>0</v>
      </c>
      <c r="S11" s="311">
        <f>'3.sz.m Önk  bev.'!S11</f>
        <v>0</v>
      </c>
      <c r="T11" s="311">
        <f>'3.sz.m Önk  bev.'!T11</f>
        <v>0</v>
      </c>
      <c r="U11" s="234"/>
      <c r="V11" s="234"/>
    </row>
    <row r="12" spans="1:32" ht="21.75" hidden="1" customHeight="1" x14ac:dyDescent="0.2">
      <c r="A12" s="82"/>
      <c r="B12" s="78"/>
      <c r="C12" s="78"/>
      <c r="D12" s="201"/>
      <c r="E12" s="312"/>
      <c r="F12" s="312"/>
      <c r="G12" s="312"/>
      <c r="H12" s="312"/>
      <c r="I12" s="312"/>
      <c r="J12" s="312"/>
      <c r="K12" s="311">
        <f t="shared" si="10"/>
        <v>0</v>
      </c>
      <c r="L12" s="311">
        <f t="shared" si="10"/>
        <v>0</v>
      </c>
      <c r="M12" s="311">
        <f t="shared" si="10"/>
        <v>0</v>
      </c>
      <c r="N12" s="311">
        <f t="shared" si="10"/>
        <v>0</v>
      </c>
      <c r="O12" s="234"/>
      <c r="P12" s="234"/>
      <c r="Q12" s="311">
        <f>'3.sz.m Önk  bev.'!Q12</f>
        <v>0</v>
      </c>
      <c r="R12" s="311">
        <f>'3.sz.m Önk  bev.'!R12</f>
        <v>0</v>
      </c>
      <c r="S12" s="311">
        <f>'3.sz.m Önk  bev.'!S12</f>
        <v>0</v>
      </c>
      <c r="T12" s="311">
        <f>'3.sz.m Önk  bev.'!T12</f>
        <v>0</v>
      </c>
      <c r="U12" s="234"/>
      <c r="V12" s="234"/>
      <c r="AF12" s="274" t="s">
        <v>234</v>
      </c>
    </row>
    <row r="13" spans="1:32" ht="21.75" customHeight="1" x14ac:dyDescent="0.25">
      <c r="A13" s="82"/>
      <c r="B13" s="78" t="s">
        <v>37</v>
      </c>
      <c r="C13" s="1043" t="s">
        <v>301</v>
      </c>
      <c r="D13" s="1043"/>
      <c r="E13" s="312">
        <f t="shared" ref="E13" si="12">SUM(E14:E15)</f>
        <v>1600000</v>
      </c>
      <c r="F13" s="312">
        <f t="shared" ref="F13" si="13">SUM(F14:F15)</f>
        <v>1600000</v>
      </c>
      <c r="G13" s="312">
        <f t="shared" ref="G13:J13" si="14">SUM(G14:G15)</f>
        <v>1600000</v>
      </c>
      <c r="H13" s="312">
        <f t="shared" ref="H13" si="15">SUM(H14:H15)</f>
        <v>2185672</v>
      </c>
      <c r="I13" s="312">
        <f t="shared" si="14"/>
        <v>0</v>
      </c>
      <c r="J13" s="312">
        <f t="shared" si="14"/>
        <v>0</v>
      </c>
      <c r="K13" s="311">
        <f t="shared" si="10"/>
        <v>1600000</v>
      </c>
      <c r="L13" s="311">
        <f t="shared" si="10"/>
        <v>1600000</v>
      </c>
      <c r="M13" s="311">
        <f t="shared" si="10"/>
        <v>1600000</v>
      </c>
      <c r="N13" s="311">
        <f t="shared" si="10"/>
        <v>2185672</v>
      </c>
      <c r="O13" s="234"/>
      <c r="P13" s="234"/>
      <c r="Q13" s="311">
        <f>'3.sz.m Önk  bev.'!Q13</f>
        <v>0</v>
      </c>
      <c r="R13" s="311">
        <f>'3.sz.m Önk  bev.'!R13</f>
        <v>0</v>
      </c>
      <c r="S13" s="311">
        <f>'3.sz.m Önk  bev.'!S13</f>
        <v>0</v>
      </c>
      <c r="T13" s="311">
        <f>'3.sz.m Önk  bev.'!T13</f>
        <v>0</v>
      </c>
      <c r="U13" s="234"/>
      <c r="V13" s="234"/>
    </row>
    <row r="14" spans="1:32" ht="21.75" customHeight="1" x14ac:dyDescent="0.25">
      <c r="A14" s="82"/>
      <c r="B14" s="78"/>
      <c r="C14" s="78" t="s">
        <v>302</v>
      </c>
      <c r="D14" s="510" t="s">
        <v>384</v>
      </c>
      <c r="E14" s="312">
        <f>'3.sz.m Önk  bev.'!E14</f>
        <v>0</v>
      </c>
      <c r="F14" s="312">
        <f>'3.sz.m Önk  bev.'!F14</f>
        <v>0</v>
      </c>
      <c r="G14" s="312">
        <f>'3.sz.m Önk  bev.'!G14</f>
        <v>0</v>
      </c>
      <c r="H14" s="312">
        <f>'3.sz.m Önk  bev.'!H14</f>
        <v>0</v>
      </c>
      <c r="I14" s="312">
        <f>'3.sz.m Önk  bev.'!I14</f>
        <v>0</v>
      </c>
      <c r="J14" s="312">
        <f>'3.sz.m Önk  bev.'!J14</f>
        <v>0</v>
      </c>
      <c r="K14" s="311">
        <f t="shared" si="10"/>
        <v>0</v>
      </c>
      <c r="L14" s="311">
        <f t="shared" si="10"/>
        <v>0</v>
      </c>
      <c r="M14" s="311">
        <f t="shared" si="10"/>
        <v>0</v>
      </c>
      <c r="N14" s="311">
        <f t="shared" si="10"/>
        <v>0</v>
      </c>
      <c r="O14" s="234"/>
      <c r="P14" s="234"/>
      <c r="Q14" s="311">
        <f>'3.sz.m Önk  bev.'!Q14</f>
        <v>0</v>
      </c>
      <c r="R14" s="311">
        <f>'3.sz.m Önk  bev.'!R14</f>
        <v>0</v>
      </c>
      <c r="S14" s="311">
        <f>'3.sz.m Önk  bev.'!S14</f>
        <v>0</v>
      </c>
      <c r="T14" s="311">
        <f>'3.sz.m Önk  bev.'!T14</f>
        <v>0</v>
      </c>
      <c r="U14" s="313"/>
      <c r="V14" s="313"/>
    </row>
    <row r="15" spans="1:32" ht="21.75" customHeight="1" x14ac:dyDescent="0.25">
      <c r="A15" s="82"/>
      <c r="B15" s="78"/>
      <c r="C15" s="78" t="s">
        <v>303</v>
      </c>
      <c r="D15" s="510" t="s">
        <v>307</v>
      </c>
      <c r="E15" s="312">
        <f>'3.sz.m Önk  bev.'!E15</f>
        <v>1600000</v>
      </c>
      <c r="F15" s="312">
        <f>'3.sz.m Önk  bev.'!F15</f>
        <v>1600000</v>
      </c>
      <c r="G15" s="312">
        <f>'3.sz.m Önk  bev.'!G15</f>
        <v>1600000</v>
      </c>
      <c r="H15" s="312">
        <f>'3.sz.m Önk  bev.'!H15</f>
        <v>2185672</v>
      </c>
      <c r="I15" s="312">
        <f>'3.sz.m Önk  bev.'!I15</f>
        <v>0</v>
      </c>
      <c r="J15" s="312">
        <f>'3.sz.m Önk  bev.'!J15</f>
        <v>0</v>
      </c>
      <c r="K15" s="311">
        <f t="shared" si="10"/>
        <v>1600000</v>
      </c>
      <c r="L15" s="311">
        <f t="shared" si="10"/>
        <v>1600000</v>
      </c>
      <c r="M15" s="311">
        <f t="shared" si="10"/>
        <v>1600000</v>
      </c>
      <c r="N15" s="311">
        <f t="shared" si="10"/>
        <v>2185672</v>
      </c>
      <c r="O15" s="234"/>
      <c r="P15" s="234"/>
      <c r="Q15" s="311">
        <f>'3.sz.m Önk  bev.'!Q15</f>
        <v>0</v>
      </c>
      <c r="R15" s="311">
        <f>'3.sz.m Önk  bev.'!R15</f>
        <v>0</v>
      </c>
      <c r="S15" s="311">
        <f>'3.sz.m Önk  bev.'!S15</f>
        <v>0</v>
      </c>
      <c r="T15" s="311">
        <f>'3.sz.m Önk  bev.'!T15</f>
        <v>0</v>
      </c>
      <c r="U15" s="313"/>
      <c r="V15" s="313"/>
    </row>
    <row r="16" spans="1:32" ht="21.75" customHeight="1" x14ac:dyDescent="0.25">
      <c r="A16" s="82"/>
      <c r="B16" s="78" t="s">
        <v>118</v>
      </c>
      <c r="C16" s="1043" t="s">
        <v>308</v>
      </c>
      <c r="D16" s="1043"/>
      <c r="E16" s="312">
        <f>'3.sz.m Önk  bev.'!E16</f>
        <v>800000</v>
      </c>
      <c r="F16" s="312">
        <f>'3.sz.m Önk  bev.'!F16</f>
        <v>3059</v>
      </c>
      <c r="G16" s="312">
        <f>'3.sz.m Önk  bev.'!G16</f>
        <v>3059</v>
      </c>
      <c r="H16" s="312">
        <f>'3.sz.m Önk  bev.'!H16</f>
        <v>856925</v>
      </c>
      <c r="I16" s="312">
        <f>'3.sz.m Önk  bev.'!I16</f>
        <v>0</v>
      </c>
      <c r="J16" s="312">
        <f>'3.sz.m Önk  bev.'!J16</f>
        <v>0</v>
      </c>
      <c r="K16" s="311">
        <f t="shared" si="10"/>
        <v>800000</v>
      </c>
      <c r="L16" s="311">
        <f t="shared" si="10"/>
        <v>3059</v>
      </c>
      <c r="M16" s="311">
        <f t="shared" si="10"/>
        <v>3059</v>
      </c>
      <c r="N16" s="311">
        <f t="shared" si="10"/>
        <v>856925</v>
      </c>
      <c r="O16" s="569"/>
      <c r="P16" s="569"/>
      <c r="Q16" s="311">
        <f>'3.sz.m Önk  bev.'!Q16</f>
        <v>0</v>
      </c>
      <c r="R16" s="311">
        <f>'3.sz.m Önk  bev.'!R16</f>
        <v>0</v>
      </c>
      <c r="S16" s="311">
        <f>'3.sz.m Önk  bev.'!S16</f>
        <v>0</v>
      </c>
      <c r="T16" s="311">
        <f>'3.sz.m Önk  bev.'!T16</f>
        <v>0</v>
      </c>
      <c r="U16" s="349"/>
      <c r="V16" s="349"/>
    </row>
    <row r="17" spans="1:22" ht="21.75" customHeight="1" x14ac:dyDescent="0.25">
      <c r="A17" s="82"/>
      <c r="B17" s="78" t="s">
        <v>50</v>
      </c>
      <c r="C17" s="1045" t="s">
        <v>309</v>
      </c>
      <c r="D17" s="1046"/>
      <c r="E17" s="312">
        <f t="shared" ref="E17" si="16">SUM(E18:E19)</f>
        <v>0</v>
      </c>
      <c r="F17" s="312">
        <f t="shared" ref="F17" si="17">SUM(F18:F19)</f>
        <v>0</v>
      </c>
      <c r="G17" s="312">
        <f t="shared" ref="G17:J17" si="18">SUM(G18:G19)</f>
        <v>0</v>
      </c>
      <c r="H17" s="312">
        <f t="shared" ref="H17" si="19">SUM(H18:H19)</f>
        <v>0</v>
      </c>
      <c r="I17" s="312">
        <f t="shared" si="18"/>
        <v>0</v>
      </c>
      <c r="J17" s="312">
        <f t="shared" si="18"/>
        <v>0</v>
      </c>
      <c r="K17" s="311">
        <f t="shared" si="10"/>
        <v>0</v>
      </c>
      <c r="L17" s="311">
        <f t="shared" si="10"/>
        <v>0</v>
      </c>
      <c r="M17" s="311">
        <f t="shared" si="10"/>
        <v>0</v>
      </c>
      <c r="N17" s="311">
        <f t="shared" si="10"/>
        <v>0</v>
      </c>
      <c r="O17" s="569"/>
      <c r="P17" s="569"/>
      <c r="Q17" s="311">
        <f>'3.sz.m Önk  bev.'!Q17</f>
        <v>0</v>
      </c>
      <c r="R17" s="311">
        <f>'3.sz.m Önk  bev.'!R17</f>
        <v>0</v>
      </c>
      <c r="S17" s="311">
        <f>'3.sz.m Önk  bev.'!S17</f>
        <v>0</v>
      </c>
      <c r="T17" s="311">
        <f>'3.sz.m Önk  bev.'!T17</f>
        <v>0</v>
      </c>
      <c r="U17" s="567"/>
      <c r="V17" s="567"/>
    </row>
    <row r="18" spans="1:22" ht="21.75" customHeight="1" x14ac:dyDescent="0.25">
      <c r="A18" s="82"/>
      <c r="B18" s="78"/>
      <c r="C18" s="78" t="s">
        <v>310</v>
      </c>
      <c r="D18" s="510" t="s">
        <v>312</v>
      </c>
      <c r="E18" s="312">
        <f>'3.sz.m Önk  bev.'!E18</f>
        <v>0</v>
      </c>
      <c r="F18" s="312">
        <f>'3.sz.m Önk  bev.'!F18</f>
        <v>0</v>
      </c>
      <c r="G18" s="312">
        <f>'3.sz.m Önk  bev.'!G18</f>
        <v>0</v>
      </c>
      <c r="H18" s="312">
        <f>'3.sz.m Önk  bev.'!H18</f>
        <v>0</v>
      </c>
      <c r="I18" s="312">
        <f>'3.sz.m Önk  bev.'!I18</f>
        <v>0</v>
      </c>
      <c r="J18" s="312">
        <f>'3.sz.m Önk  bev.'!J18</f>
        <v>0</v>
      </c>
      <c r="K18" s="311">
        <f t="shared" si="10"/>
        <v>0</v>
      </c>
      <c r="L18" s="311">
        <f t="shared" si="10"/>
        <v>0</v>
      </c>
      <c r="M18" s="311">
        <f t="shared" si="10"/>
        <v>0</v>
      </c>
      <c r="N18" s="311">
        <f t="shared" si="10"/>
        <v>0</v>
      </c>
      <c r="O18" s="569"/>
      <c r="P18" s="569"/>
      <c r="Q18" s="311">
        <f>'3.sz.m Önk  bev.'!Q18</f>
        <v>0</v>
      </c>
      <c r="R18" s="311">
        <f>'3.sz.m Önk  bev.'!R18</f>
        <v>0</v>
      </c>
      <c r="S18" s="311">
        <f>'3.sz.m Önk  bev.'!S18</f>
        <v>0</v>
      </c>
      <c r="T18" s="311">
        <f>'3.sz.m Önk  bev.'!T18</f>
        <v>0</v>
      </c>
      <c r="U18" s="567"/>
      <c r="V18" s="567"/>
    </row>
    <row r="19" spans="1:22" ht="21.75" customHeight="1" x14ac:dyDescent="0.25">
      <c r="A19" s="82"/>
      <c r="B19" s="78"/>
      <c r="C19" s="78" t="s">
        <v>311</v>
      </c>
      <c r="D19" s="510" t="s">
        <v>286</v>
      </c>
      <c r="E19" s="312">
        <f>'3.sz.m Önk  bev.'!E19</f>
        <v>0</v>
      </c>
      <c r="F19" s="312">
        <f>'3.sz.m Önk  bev.'!F19</f>
        <v>0</v>
      </c>
      <c r="G19" s="312">
        <f>'3.sz.m Önk  bev.'!G19</f>
        <v>0</v>
      </c>
      <c r="H19" s="312">
        <f>'3.sz.m Önk  bev.'!H19</f>
        <v>0</v>
      </c>
      <c r="I19" s="312">
        <f>'3.sz.m Önk  bev.'!I19</f>
        <v>0</v>
      </c>
      <c r="J19" s="312">
        <f>'3.sz.m Önk  bev.'!J19</f>
        <v>0</v>
      </c>
      <c r="K19" s="311">
        <f t="shared" si="10"/>
        <v>0</v>
      </c>
      <c r="L19" s="311">
        <f t="shared" si="10"/>
        <v>0</v>
      </c>
      <c r="M19" s="311">
        <f t="shared" si="10"/>
        <v>0</v>
      </c>
      <c r="N19" s="311">
        <f t="shared" si="10"/>
        <v>0</v>
      </c>
      <c r="O19" s="569"/>
      <c r="P19" s="569"/>
      <c r="Q19" s="311">
        <f>'3.sz.m Önk  bev.'!Q19</f>
        <v>0</v>
      </c>
      <c r="R19" s="311">
        <f>'3.sz.m Önk  bev.'!R19</f>
        <v>0</v>
      </c>
      <c r="S19" s="311">
        <f>'3.sz.m Önk  bev.'!S19</f>
        <v>0</v>
      </c>
      <c r="T19" s="311">
        <f>'3.sz.m Önk  bev.'!T19</f>
        <v>0</v>
      </c>
      <c r="U19" s="567"/>
      <c r="V19" s="567"/>
    </row>
    <row r="20" spans="1:22" ht="21.75" customHeight="1" thickBot="1" x14ac:dyDescent="0.3">
      <c r="A20" s="404"/>
      <c r="B20" s="570" t="s">
        <v>51</v>
      </c>
      <c r="C20" s="1047" t="s">
        <v>313</v>
      </c>
      <c r="D20" s="1048"/>
      <c r="E20" s="312">
        <f>'3.sz.m Önk  bev.'!E20</f>
        <v>30000</v>
      </c>
      <c r="F20" s="312">
        <f>'3.sz.m Önk  bev.'!F20</f>
        <v>30000</v>
      </c>
      <c r="G20" s="312">
        <f>'3.sz.m Önk  bev.'!G20</f>
        <v>30000</v>
      </c>
      <c r="H20" s="312">
        <f>'3.sz.m Önk  bev.'!H20</f>
        <v>408064</v>
      </c>
      <c r="I20" s="312">
        <f>'3.sz.m Önk  bev.'!I20</f>
        <v>0</v>
      </c>
      <c r="J20" s="312">
        <f>'3.sz.m Önk  bev.'!J20</f>
        <v>0</v>
      </c>
      <c r="K20" s="311">
        <f t="shared" si="10"/>
        <v>30000</v>
      </c>
      <c r="L20" s="311">
        <f t="shared" si="10"/>
        <v>30000</v>
      </c>
      <c r="M20" s="311">
        <f t="shared" si="10"/>
        <v>30000</v>
      </c>
      <c r="N20" s="816">
        <f t="shared" si="10"/>
        <v>408064</v>
      </c>
      <c r="O20" s="571"/>
      <c r="P20" s="571"/>
      <c r="Q20" s="311">
        <f>'3.sz.m Önk  bev.'!Q20</f>
        <v>0</v>
      </c>
      <c r="R20" s="311">
        <f>'3.sz.m Önk  bev.'!R20</f>
        <v>0</v>
      </c>
      <c r="S20" s="311">
        <f>'3.sz.m Önk  bev.'!S20</f>
        <v>0</v>
      </c>
      <c r="T20" s="311">
        <f>'3.sz.m Önk  bev.'!T20</f>
        <v>0</v>
      </c>
      <c r="U20" s="567"/>
      <c r="V20" s="567"/>
    </row>
    <row r="21" spans="1:22" ht="21.75" customHeight="1" thickBot="1" x14ac:dyDescent="0.25">
      <c r="A21" s="85" t="s">
        <v>314</v>
      </c>
      <c r="B21" s="1038" t="s">
        <v>315</v>
      </c>
      <c r="C21" s="1038"/>
      <c r="D21" s="1038"/>
      <c r="E21" s="310">
        <f>+E22+E24+E25+E29+E30+E31+E32+E33+E23</f>
        <v>26546004</v>
      </c>
      <c r="F21" s="310">
        <f>+F22+F24+F25+F29+F30+F31+F32+F33+F23</f>
        <v>26862025</v>
      </c>
      <c r="G21" s="310">
        <f>+G22+G24+G25+G29+G30+G31+G32+G33+G23</f>
        <v>26149479</v>
      </c>
      <c r="H21" s="310">
        <f>+H22+H24+H25+H29+H30+H31+H32+H33+H23</f>
        <v>29820223</v>
      </c>
      <c r="I21" s="310">
        <f t="shared" ref="I21:Q21" si="20">I22+I24+I25+I29+I30+I31+I32</f>
        <v>0</v>
      </c>
      <c r="J21" s="310">
        <f t="shared" si="20"/>
        <v>0</v>
      </c>
      <c r="K21" s="310">
        <f>+K22+K24+K25+K29+K30+K31+K32+K33+K23</f>
        <v>26546004</v>
      </c>
      <c r="L21" s="310">
        <f>+L22+L24+L25+L29+L30+L31+L32+L33+L23</f>
        <v>26862025</v>
      </c>
      <c r="M21" s="310">
        <f>+M22+M24+M25+M29+M30+M31+M32+M33+M23</f>
        <v>26149479</v>
      </c>
      <c r="N21" s="817">
        <f>+N22+N24+N25+N29+N30+N31+N32+N33+N23</f>
        <v>29820223</v>
      </c>
      <c r="O21" s="310">
        <f t="shared" si="20"/>
        <v>0</v>
      </c>
      <c r="P21" s="310">
        <f t="shared" si="20"/>
        <v>0</v>
      </c>
      <c r="Q21" s="310">
        <f t="shared" si="20"/>
        <v>0</v>
      </c>
      <c r="R21" s="310">
        <f t="shared" ref="R21" si="21">R22+R24+R25+R29+R30+R31+R32</f>
        <v>0</v>
      </c>
      <c r="S21" s="232">
        <f>SUM(S22:S32)</f>
        <v>0</v>
      </c>
      <c r="T21" s="310">
        <f>+T22+T24+T25+T29+T30+T31+T32+T33+T23</f>
        <v>0</v>
      </c>
      <c r="U21" s="350">
        <f>SUM(U22:U32)</f>
        <v>0</v>
      </c>
      <c r="V21" s="350">
        <f>SUM(V22:V32)</f>
        <v>0</v>
      </c>
    </row>
    <row r="22" spans="1:22" ht="21.75" customHeight="1" x14ac:dyDescent="0.2">
      <c r="A22" s="83"/>
      <c r="B22" s="84" t="s">
        <v>39</v>
      </c>
      <c r="C22" s="1044" t="s">
        <v>316</v>
      </c>
      <c r="D22" s="1044"/>
      <c r="E22" s="311">
        <f>'3.sz.m Önk  bev.'!E22</f>
        <v>827000</v>
      </c>
      <c r="F22" s="311">
        <f>'3.sz.m Önk  bev.'!F22</f>
        <v>2766456</v>
      </c>
      <c r="G22" s="311">
        <f>'3.sz.m Önk  bev.'!G22</f>
        <v>2766456</v>
      </c>
      <c r="H22" s="311">
        <f>'3.sz.m Önk  bev.'!H22</f>
        <v>3324172</v>
      </c>
      <c r="I22" s="311">
        <f>'3.sz.m Önk  bev.'!I22+'5 sz. m Idősek otthona'!H9</f>
        <v>0</v>
      </c>
      <c r="J22" s="311">
        <f>'3.sz.m Önk  bev.'!J22+'5 sz. m Idősek otthona'!I9</f>
        <v>0</v>
      </c>
      <c r="K22" s="311">
        <f t="shared" ref="K22:N33" si="22">E22-Q22</f>
        <v>827000</v>
      </c>
      <c r="L22" s="311">
        <f t="shared" si="22"/>
        <v>2766456</v>
      </c>
      <c r="M22" s="311">
        <f t="shared" si="22"/>
        <v>2766456</v>
      </c>
      <c r="N22" s="311">
        <f t="shared" si="22"/>
        <v>3324172</v>
      </c>
      <c r="O22" s="311">
        <f>'3.sz.m Önk  bev.'!O22+'5 sz. m Idősek otthona'!N9</f>
        <v>0</v>
      </c>
      <c r="P22" s="311">
        <f>'3.sz.m Önk  bev.'!P22+'5 sz. m Idősek otthona'!O9</f>
        <v>0</v>
      </c>
      <c r="Q22" s="311"/>
      <c r="R22" s="311"/>
      <c r="S22" s="311"/>
      <c r="T22" s="311"/>
      <c r="U22" s="351"/>
      <c r="V22" s="351"/>
    </row>
    <row r="23" spans="1:22" ht="21.75" customHeight="1" x14ac:dyDescent="0.2">
      <c r="A23" s="82"/>
      <c r="B23" s="78" t="s">
        <v>40</v>
      </c>
      <c r="C23" s="1034" t="s">
        <v>408</v>
      </c>
      <c r="D23" s="1034"/>
      <c r="E23" s="317">
        <f>+'5 sz. m Idősek otthona'!D10</f>
        <v>15600000</v>
      </c>
      <c r="F23" s="317">
        <f>+'5 sz. m Idősek otthona'!E10+'3.sz.m Önk  bev.'!F33</f>
        <v>15868900</v>
      </c>
      <c r="G23" s="317">
        <f>+'5 sz. m Idősek otthona'!F10+'3.sz.m Önk  bev.'!G33</f>
        <v>15918900</v>
      </c>
      <c r="H23" s="317">
        <f>+'5 sz. m Idősek otthona'!G10</f>
        <v>19155400</v>
      </c>
      <c r="I23" s="236"/>
      <c r="J23" s="236"/>
      <c r="K23" s="311">
        <f t="shared" si="22"/>
        <v>15600000</v>
      </c>
      <c r="L23" s="311">
        <f t="shared" si="22"/>
        <v>15868900</v>
      </c>
      <c r="M23" s="311">
        <f t="shared" si="22"/>
        <v>15918900</v>
      </c>
      <c r="N23" s="311">
        <f t="shared" si="22"/>
        <v>19155400</v>
      </c>
      <c r="O23" s="236"/>
      <c r="P23" s="236"/>
      <c r="Q23" s="311"/>
      <c r="R23" s="311"/>
      <c r="S23" s="311"/>
      <c r="T23" s="311"/>
      <c r="U23" s="236"/>
      <c r="V23" s="236"/>
    </row>
    <row r="24" spans="1:22" ht="21.75" customHeight="1" x14ac:dyDescent="0.2">
      <c r="A24" s="82"/>
      <c r="B24" s="78" t="s">
        <v>41</v>
      </c>
      <c r="C24" s="1034" t="s">
        <v>317</v>
      </c>
      <c r="D24" s="1034"/>
      <c r="E24" s="317">
        <f>'3.sz.m Önk  bev.'!E23</f>
        <v>0</v>
      </c>
      <c r="F24" s="317">
        <f>'3.sz.m Önk  bev.'!F23</f>
        <v>0</v>
      </c>
      <c r="G24" s="317">
        <f>'3.sz.m Önk  bev.'!G23</f>
        <v>0</v>
      </c>
      <c r="H24" s="317">
        <f>'3.sz.m Önk  bev.'!H23</f>
        <v>0</v>
      </c>
      <c r="I24" s="236"/>
      <c r="J24" s="236"/>
      <c r="K24" s="317">
        <v>0</v>
      </c>
      <c r="L24" s="317">
        <v>0</v>
      </c>
      <c r="M24" s="317">
        <v>0</v>
      </c>
      <c r="N24" s="317"/>
      <c r="O24" s="236"/>
      <c r="P24" s="236"/>
      <c r="Q24" s="311">
        <f>'3.sz.m Önk  bev.'!Q23</f>
        <v>0</v>
      </c>
      <c r="R24" s="311">
        <f>'3.sz.m Önk  bev.'!R23</f>
        <v>0</v>
      </c>
      <c r="S24" s="311">
        <f>'3.sz.m Önk  bev.'!S23</f>
        <v>0</v>
      </c>
      <c r="T24" s="311">
        <f>'3.sz.m Önk  bev.'!T23</f>
        <v>0</v>
      </c>
      <c r="U24" s="236"/>
      <c r="V24" s="236"/>
    </row>
    <row r="25" spans="1:22" ht="21.75" customHeight="1" x14ac:dyDescent="0.2">
      <c r="A25" s="82"/>
      <c r="B25" s="78" t="s">
        <v>287</v>
      </c>
      <c r="C25" s="1034" t="s">
        <v>318</v>
      </c>
      <c r="D25" s="1034"/>
      <c r="E25" s="317">
        <f>SUM(E26:E28)</f>
        <v>5541456</v>
      </c>
      <c r="F25" s="317">
        <f>SUM(F26:F28)</f>
        <v>5828856</v>
      </c>
      <c r="G25" s="317">
        <f>SUM(G26:G28)</f>
        <v>5828856</v>
      </c>
      <c r="H25" s="317">
        <f>SUM(H26:H28)</f>
        <v>5541456</v>
      </c>
      <c r="I25" s="236"/>
      <c r="J25" s="236"/>
      <c r="K25" s="311">
        <f t="shared" si="22"/>
        <v>5541456</v>
      </c>
      <c r="L25" s="311">
        <f t="shared" si="22"/>
        <v>5828856</v>
      </c>
      <c r="M25" s="311">
        <f t="shared" si="22"/>
        <v>5828856</v>
      </c>
      <c r="N25" s="311">
        <f t="shared" si="22"/>
        <v>5541456</v>
      </c>
      <c r="O25" s="236"/>
      <c r="P25" s="236"/>
      <c r="Q25" s="311">
        <f>'3.sz.m Önk  bev.'!Q24</f>
        <v>0</v>
      </c>
      <c r="R25" s="311">
        <f>'3.sz.m Önk  bev.'!R24</f>
        <v>0</v>
      </c>
      <c r="S25" s="311">
        <f>'3.sz.m Önk  bev.'!S24</f>
        <v>0</v>
      </c>
      <c r="T25" s="311">
        <f>'3.sz.m Önk  bev.'!T24</f>
        <v>0</v>
      </c>
      <c r="U25" s="236"/>
      <c r="V25" s="236"/>
    </row>
    <row r="26" spans="1:22" ht="21.75" customHeight="1" x14ac:dyDescent="0.2">
      <c r="A26" s="82"/>
      <c r="B26" s="78"/>
      <c r="C26" s="78" t="s">
        <v>419</v>
      </c>
      <c r="D26" s="201" t="s">
        <v>319</v>
      </c>
      <c r="E26" s="317">
        <f>'3.sz.m Önk  bev.'!E25</f>
        <v>5541456</v>
      </c>
      <c r="F26" s="317">
        <f>'3.sz.m Önk  bev.'!F25</f>
        <v>5828856</v>
      </c>
      <c r="G26" s="317">
        <f>'3.sz.m Önk  bev.'!G25</f>
        <v>5828856</v>
      </c>
      <c r="H26" s="317">
        <f>'3.sz.m Önk  bev.'!H25</f>
        <v>5541456</v>
      </c>
      <c r="I26" s="236"/>
      <c r="J26" s="236"/>
      <c r="K26" s="311">
        <f t="shared" si="22"/>
        <v>5541456</v>
      </c>
      <c r="L26" s="311">
        <f t="shared" si="22"/>
        <v>5828856</v>
      </c>
      <c r="M26" s="311">
        <f t="shared" si="22"/>
        <v>5828856</v>
      </c>
      <c r="N26" s="311">
        <f t="shared" si="22"/>
        <v>5541456</v>
      </c>
      <c r="O26" s="236"/>
      <c r="P26" s="236"/>
      <c r="Q26" s="311">
        <f>'3.sz.m Önk  bev.'!Q25</f>
        <v>0</v>
      </c>
      <c r="R26" s="311">
        <f>'3.sz.m Önk  bev.'!R25</f>
        <v>0</v>
      </c>
      <c r="S26" s="311">
        <f>'3.sz.m Önk  bev.'!S25</f>
        <v>0</v>
      </c>
      <c r="T26" s="311">
        <f>'3.sz.m Önk  bev.'!T25</f>
        <v>0</v>
      </c>
      <c r="U26" s="236"/>
      <c r="V26" s="236"/>
    </row>
    <row r="27" spans="1:22" ht="41.25" customHeight="1" x14ac:dyDescent="0.2">
      <c r="A27" s="82"/>
      <c r="B27" s="78"/>
      <c r="C27" s="78" t="s">
        <v>420</v>
      </c>
      <c r="D27" s="201" t="s">
        <v>320</v>
      </c>
      <c r="E27" s="317">
        <f>'3.sz.m Önk  bev.'!E26</f>
        <v>0</v>
      </c>
      <c r="F27" s="317">
        <f>'3.sz.m Önk  bev.'!F26</f>
        <v>0</v>
      </c>
      <c r="G27" s="317">
        <f>'3.sz.m Önk  bev.'!G26</f>
        <v>0</v>
      </c>
      <c r="H27" s="317">
        <f>'3.sz.m Önk  bev.'!H26</f>
        <v>0</v>
      </c>
      <c r="I27" s="236"/>
      <c r="J27" s="236"/>
      <c r="K27" s="311">
        <f t="shared" si="22"/>
        <v>0</v>
      </c>
      <c r="L27" s="311">
        <f t="shared" si="22"/>
        <v>0</v>
      </c>
      <c r="M27" s="236"/>
      <c r="N27" s="236"/>
      <c r="O27" s="236"/>
      <c r="P27" s="236"/>
      <c r="Q27" s="311">
        <f>'3.sz.m Önk  bev.'!Q26</f>
        <v>0</v>
      </c>
      <c r="R27" s="311">
        <f>'3.sz.m Önk  bev.'!R26</f>
        <v>0</v>
      </c>
      <c r="S27" s="236"/>
      <c r="T27" s="236"/>
      <c r="U27" s="236"/>
      <c r="V27" s="236"/>
    </row>
    <row r="28" spans="1:22" ht="21.75" customHeight="1" x14ac:dyDescent="0.2">
      <c r="A28" s="82"/>
      <c r="B28" s="78"/>
      <c r="C28" s="78" t="s">
        <v>421</v>
      </c>
      <c r="D28" s="201" t="s">
        <v>321</v>
      </c>
      <c r="E28" s="317">
        <f>'3.sz.m Önk  bev.'!E27</f>
        <v>0</v>
      </c>
      <c r="F28" s="317">
        <f>'3.sz.m Önk  bev.'!F27</f>
        <v>0</v>
      </c>
      <c r="G28" s="317">
        <f>'3.sz.m Önk  bev.'!G27</f>
        <v>0</v>
      </c>
      <c r="H28" s="317">
        <f>'3.sz.m Önk  bev.'!H27</f>
        <v>0</v>
      </c>
      <c r="I28" s="236"/>
      <c r="J28" s="236"/>
      <c r="K28" s="311">
        <f t="shared" si="22"/>
        <v>0</v>
      </c>
      <c r="L28" s="311">
        <f t="shared" si="22"/>
        <v>0</v>
      </c>
      <c r="M28" s="236"/>
      <c r="N28" s="236"/>
      <c r="O28" s="236"/>
      <c r="P28" s="236"/>
      <c r="Q28" s="311">
        <f>'3.sz.m Önk  bev.'!Q27</f>
        <v>0</v>
      </c>
      <c r="R28" s="311">
        <f>'3.sz.m Önk  bev.'!R27</f>
        <v>0</v>
      </c>
      <c r="S28" s="236"/>
      <c r="T28" s="236"/>
      <c r="U28" s="236"/>
      <c r="V28" s="236"/>
    </row>
    <row r="29" spans="1:22" ht="21.75" customHeight="1" x14ac:dyDescent="0.2">
      <c r="A29" s="82"/>
      <c r="B29" s="78" t="s">
        <v>323</v>
      </c>
      <c r="C29" s="1034" t="s">
        <v>465</v>
      </c>
      <c r="D29" s="1034"/>
      <c r="E29" s="317">
        <f>'3.sz.m Önk  bev.'!E28</f>
        <v>0</v>
      </c>
      <c r="F29" s="317">
        <f>'3.sz.m Önk  bev.'!F28</f>
        <v>0</v>
      </c>
      <c r="G29" s="317">
        <f>'3.sz.m Önk  bev.'!G28</f>
        <v>0</v>
      </c>
      <c r="H29" s="317">
        <f>'3.sz.m Önk  bev.'!H28</f>
        <v>0</v>
      </c>
      <c r="I29" s="236"/>
      <c r="J29" s="236"/>
      <c r="K29" s="311">
        <f t="shared" si="22"/>
        <v>0</v>
      </c>
      <c r="L29" s="311">
        <f t="shared" si="22"/>
        <v>0</v>
      </c>
      <c r="M29" s="236"/>
      <c r="N29" s="236"/>
      <c r="O29" s="236"/>
      <c r="P29" s="236"/>
      <c r="Q29" s="311">
        <f>'3.sz.m Önk  bev.'!Q28</f>
        <v>0</v>
      </c>
      <c r="R29" s="311">
        <f>'3.sz.m Önk  bev.'!R28</f>
        <v>0</v>
      </c>
      <c r="S29" s="236"/>
      <c r="T29" s="236"/>
      <c r="U29" s="236"/>
      <c r="V29" s="236"/>
    </row>
    <row r="30" spans="1:22" ht="21.75" customHeight="1" x14ac:dyDescent="0.2">
      <c r="A30" s="86"/>
      <c r="B30" s="87" t="s">
        <v>325</v>
      </c>
      <c r="C30" s="1034" t="s">
        <v>324</v>
      </c>
      <c r="D30" s="1049"/>
      <c r="E30" s="317">
        <f>'3.sz.m Önk  bev.'!E29</f>
        <v>0</v>
      </c>
      <c r="F30" s="317">
        <f>'3.sz.m Önk  bev.'!F29</f>
        <v>0</v>
      </c>
      <c r="G30" s="317">
        <f>'3.sz.m Önk  bev.'!G29</f>
        <v>0</v>
      </c>
      <c r="H30" s="317">
        <f>'3.sz.m Önk  bev.'!H29</f>
        <v>188564</v>
      </c>
      <c r="I30" s="236"/>
      <c r="J30" s="236"/>
      <c r="K30" s="311">
        <f t="shared" si="22"/>
        <v>0</v>
      </c>
      <c r="L30" s="311">
        <f t="shared" si="22"/>
        <v>0</v>
      </c>
      <c r="M30" s="311">
        <f t="shared" si="22"/>
        <v>0</v>
      </c>
      <c r="N30" s="311">
        <f t="shared" si="22"/>
        <v>188564</v>
      </c>
      <c r="O30" s="236"/>
      <c r="P30" s="236"/>
      <c r="Q30" s="311">
        <f>'3.sz.m Önk  bev.'!Q29</f>
        <v>0</v>
      </c>
      <c r="R30" s="311">
        <f>'3.sz.m Önk  bev.'!R29</f>
        <v>0</v>
      </c>
      <c r="S30" s="236"/>
      <c r="T30" s="236"/>
      <c r="U30" s="236"/>
      <c r="V30" s="236"/>
    </row>
    <row r="31" spans="1:22" ht="21.75" customHeight="1" x14ac:dyDescent="0.2">
      <c r="A31" s="86"/>
      <c r="B31" s="87" t="s">
        <v>411</v>
      </c>
      <c r="C31" s="1034" t="s">
        <v>326</v>
      </c>
      <c r="D31" s="1049"/>
      <c r="E31" s="317">
        <f>'3.sz.m Önk  bev.'!E30+'5 sz. m Idősek otthona'!D11</f>
        <v>160000</v>
      </c>
      <c r="F31" s="317">
        <f>'3.sz.m Önk  bev.'!F30+'5 sz. m Idősek otthona'!E11</f>
        <v>160000</v>
      </c>
      <c r="G31" s="317">
        <f>'3.sz.m Önk  bev.'!G30+'5 sz. m Idősek otthona'!F11</f>
        <v>160000</v>
      </c>
      <c r="H31" s="317">
        <f>'3.sz.m Önk  bev.'!H30+'5 sz. m Idősek otthona'!G11</f>
        <v>112008</v>
      </c>
      <c r="I31" s="236"/>
      <c r="J31" s="236"/>
      <c r="K31" s="311">
        <f t="shared" si="22"/>
        <v>160000</v>
      </c>
      <c r="L31" s="311">
        <f t="shared" si="22"/>
        <v>160000</v>
      </c>
      <c r="M31" s="311">
        <f t="shared" si="22"/>
        <v>160000</v>
      </c>
      <c r="N31" s="311">
        <f t="shared" si="22"/>
        <v>112008</v>
      </c>
      <c r="O31" s="236"/>
      <c r="P31" s="236"/>
      <c r="Q31" s="311">
        <f>'3.sz.m Önk  bev.'!Q30</f>
        <v>0</v>
      </c>
      <c r="R31" s="311">
        <f>'3.sz.m Önk  bev.'!R30</f>
        <v>0</v>
      </c>
      <c r="S31" s="236"/>
      <c r="T31" s="236"/>
      <c r="U31" s="236"/>
      <c r="V31" s="236"/>
    </row>
    <row r="32" spans="1:22" ht="21.75" customHeight="1" x14ac:dyDescent="0.2">
      <c r="A32" s="86"/>
      <c r="B32" s="87" t="s">
        <v>412</v>
      </c>
      <c r="C32" s="1042" t="s">
        <v>78</v>
      </c>
      <c r="D32" s="1042"/>
      <c r="E32" s="317">
        <f>'3.sz.m Önk  bev.'!E31+'5 sz. m Idősek otthona'!D12</f>
        <v>3017548</v>
      </c>
      <c r="F32" s="317">
        <f>'3.sz.m Önk  bev.'!F31+'5 sz. m Idősek otthona'!E12</f>
        <v>837813</v>
      </c>
      <c r="G32" s="317">
        <f>'3.sz.m Önk  bev.'!G31+'5 sz. m Idősek otthona'!F12</f>
        <v>75267</v>
      </c>
      <c r="H32" s="317">
        <f>'3.sz.m Önk  bev.'!H31+'5 sz. m Idősek otthona'!G12</f>
        <v>202623</v>
      </c>
      <c r="I32" s="236"/>
      <c r="J32" s="236"/>
      <c r="K32" s="311">
        <f t="shared" si="22"/>
        <v>3017548</v>
      </c>
      <c r="L32" s="311">
        <f t="shared" si="22"/>
        <v>837813</v>
      </c>
      <c r="M32" s="311">
        <f t="shared" si="22"/>
        <v>75267</v>
      </c>
      <c r="N32" s="311">
        <f t="shared" si="22"/>
        <v>202623</v>
      </c>
      <c r="O32" s="236"/>
      <c r="P32" s="236"/>
      <c r="Q32" s="311">
        <f>'3.sz.m Önk  bev.'!Q31</f>
        <v>0</v>
      </c>
      <c r="R32" s="311">
        <f>'3.sz.m Önk  bev.'!R31</f>
        <v>0</v>
      </c>
      <c r="S32" s="236"/>
      <c r="T32" s="236"/>
      <c r="U32" s="236"/>
      <c r="V32" s="236"/>
    </row>
    <row r="33" spans="1:22" ht="21.75" customHeight="1" thickBot="1" x14ac:dyDescent="0.25">
      <c r="A33" s="86"/>
      <c r="B33" s="87" t="s">
        <v>418</v>
      </c>
      <c r="C33" s="1042" t="s">
        <v>413</v>
      </c>
      <c r="D33" s="1042"/>
      <c r="E33" s="317">
        <f>'3.sz.m Önk  bev.'!E32</f>
        <v>1400000</v>
      </c>
      <c r="F33" s="317">
        <f>'3.sz.m Önk  bev.'!F32</f>
        <v>1400000</v>
      </c>
      <c r="G33" s="317">
        <f>'3.sz.m Önk  bev.'!G32</f>
        <v>1400000</v>
      </c>
      <c r="H33" s="317">
        <f>'3.sz.m Önk  bev.'!H32</f>
        <v>1296000</v>
      </c>
      <c r="I33" s="236"/>
      <c r="J33" s="236"/>
      <c r="K33" s="311">
        <f t="shared" si="22"/>
        <v>1400000</v>
      </c>
      <c r="L33" s="311">
        <f t="shared" si="22"/>
        <v>1400000</v>
      </c>
      <c r="M33" s="311">
        <f t="shared" si="22"/>
        <v>1400000</v>
      </c>
      <c r="N33" s="311">
        <f>H33-T33</f>
        <v>1296000</v>
      </c>
      <c r="O33" s="236"/>
      <c r="P33" s="236"/>
      <c r="Q33" s="311"/>
      <c r="R33" s="311"/>
      <c r="S33" s="236"/>
      <c r="T33" s="236"/>
      <c r="U33" s="236"/>
      <c r="V33" s="236"/>
    </row>
    <row r="34" spans="1:22" ht="21.75" customHeight="1" thickBot="1" x14ac:dyDescent="0.25">
      <c r="A34" s="89" t="s">
        <v>9</v>
      </c>
      <c r="B34" s="1038" t="s">
        <v>327</v>
      </c>
      <c r="C34" s="1038"/>
      <c r="D34" s="1038"/>
      <c r="E34" s="305">
        <f t="shared" ref="E34" si="23">SUM(E35:E38)</f>
        <v>43640165</v>
      </c>
      <c r="F34" s="305">
        <f t="shared" ref="F34" si="24">SUM(F35:F38)</f>
        <v>46143034</v>
      </c>
      <c r="G34" s="305">
        <f t="shared" ref="G34:H34" si="25">SUM(G35:G38)</f>
        <v>55829375</v>
      </c>
      <c r="H34" s="305">
        <f t="shared" si="25"/>
        <v>42209120</v>
      </c>
      <c r="I34" s="305">
        <f t="shared" ref="I34:Q34" si="26">SUM(I35:I38)</f>
        <v>0</v>
      </c>
      <c r="J34" s="305">
        <f t="shared" si="26"/>
        <v>0</v>
      </c>
      <c r="K34" s="305">
        <f t="shared" si="26"/>
        <v>43640165</v>
      </c>
      <c r="L34" s="305">
        <f t="shared" ref="L34" si="27">SUM(L35:L38)</f>
        <v>46143034</v>
      </c>
      <c r="M34" s="305">
        <f t="shared" ref="M34:N34" si="28">SUM(M35:M38)</f>
        <v>55829375</v>
      </c>
      <c r="N34" s="305">
        <f t="shared" si="28"/>
        <v>42209120</v>
      </c>
      <c r="O34" s="305">
        <f t="shared" si="26"/>
        <v>0</v>
      </c>
      <c r="P34" s="305">
        <f t="shared" si="26"/>
        <v>0</v>
      </c>
      <c r="Q34" s="305">
        <f t="shared" si="26"/>
        <v>0</v>
      </c>
      <c r="R34" s="305">
        <f t="shared" ref="R34" si="29">SUM(R35:R38)</f>
        <v>0</v>
      </c>
      <c r="S34" s="305">
        <f t="shared" ref="S34:T34" si="30">SUM(S35:S38)</f>
        <v>0</v>
      </c>
      <c r="T34" s="305">
        <f t="shared" si="30"/>
        <v>0</v>
      </c>
      <c r="U34" s="92"/>
      <c r="V34" s="92"/>
    </row>
    <row r="35" spans="1:22" ht="21.75" customHeight="1" thickBot="1" x14ac:dyDescent="0.3">
      <c r="A35" s="83"/>
      <c r="B35" s="87" t="s">
        <v>42</v>
      </c>
      <c r="C35" s="1050" t="s">
        <v>328</v>
      </c>
      <c r="D35" s="1051"/>
      <c r="E35" s="317">
        <f>'3.sz.m Önk  bev.'!E36</f>
        <v>39187819</v>
      </c>
      <c r="F35" s="317">
        <f>'3.sz.m Önk  bev.'!F36</f>
        <v>41614912</v>
      </c>
      <c r="G35" s="317">
        <f>'3.sz.m Önk  bev.'!G36</f>
        <v>47982994</v>
      </c>
      <c r="H35" s="317">
        <f>'3.sz.m Önk  bev.'!H36</f>
        <v>35564683</v>
      </c>
      <c r="I35" s="574"/>
      <c r="J35" s="574"/>
      <c r="K35" s="311">
        <f t="shared" ref="K35:N41" si="31">E35-Q35</f>
        <v>39187819</v>
      </c>
      <c r="L35" s="311">
        <f t="shared" si="31"/>
        <v>41614912</v>
      </c>
      <c r="M35" s="311">
        <f t="shared" si="31"/>
        <v>47982994</v>
      </c>
      <c r="N35" s="311">
        <f t="shared" si="31"/>
        <v>35564683</v>
      </c>
      <c r="O35" s="574"/>
      <c r="P35" s="574"/>
      <c r="Q35" s="311">
        <f>'3.sz.m Önk  bev.'!Q36</f>
        <v>0</v>
      </c>
      <c r="R35" s="311">
        <f>'3.sz.m Önk  bev.'!R36</f>
        <v>0</v>
      </c>
      <c r="S35" s="311">
        <f>'3.sz.m Önk  bev.'!S36</f>
        <v>0</v>
      </c>
      <c r="T35" s="311"/>
      <c r="U35" s="92"/>
      <c r="V35" s="92"/>
    </row>
    <row r="36" spans="1:22" ht="21.75" customHeight="1" thickBot="1" x14ac:dyDescent="0.25">
      <c r="A36" s="82"/>
      <c r="B36" s="87" t="s">
        <v>43</v>
      </c>
      <c r="C36" s="1034" t="s">
        <v>410</v>
      </c>
      <c r="D36" s="1049"/>
      <c r="E36" s="317">
        <f>'3.sz.m Önk  bev.'!E37</f>
        <v>0</v>
      </c>
      <c r="F36" s="317">
        <f>'3.sz.m Önk  bev.'!F37</f>
        <v>0</v>
      </c>
      <c r="G36" s="317">
        <f>'3.sz.m Önk  bev.'!G37</f>
        <v>342900</v>
      </c>
      <c r="H36" s="317">
        <f>'3.sz.m Önk  bev.'!H37</f>
        <v>4736440</v>
      </c>
      <c r="I36" s="576"/>
      <c r="J36" s="576"/>
      <c r="K36" s="311">
        <f t="shared" si="31"/>
        <v>0</v>
      </c>
      <c r="L36" s="311">
        <f t="shared" si="31"/>
        <v>0</v>
      </c>
      <c r="M36" s="311">
        <f t="shared" si="31"/>
        <v>342900</v>
      </c>
      <c r="N36" s="311">
        <f t="shared" si="31"/>
        <v>4736440</v>
      </c>
      <c r="O36" s="576"/>
      <c r="P36" s="576"/>
      <c r="Q36" s="575"/>
      <c r="R36" s="575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76</v>
      </c>
      <c r="C37" s="1034" t="s">
        <v>329</v>
      </c>
      <c r="D37" s="1049"/>
      <c r="E37" s="317">
        <f>'3.sz.m Önk  bev.'!E38</f>
        <v>0</v>
      </c>
      <c r="F37" s="317">
        <f>'3.sz.m Önk  bev.'!F38</f>
        <v>0</v>
      </c>
      <c r="G37" s="317">
        <f>'3.sz.m Önk  bev.'!G38</f>
        <v>0</v>
      </c>
      <c r="H37" s="317">
        <f>'3.sz.m Önk  bev.'!H38</f>
        <v>0</v>
      </c>
      <c r="I37" s="576"/>
      <c r="J37" s="576"/>
      <c r="K37" s="311">
        <f t="shared" si="31"/>
        <v>0</v>
      </c>
      <c r="L37" s="311">
        <f t="shared" si="31"/>
        <v>0</v>
      </c>
      <c r="M37" s="576"/>
      <c r="N37" s="576"/>
      <c r="O37" s="576"/>
      <c r="P37" s="576"/>
      <c r="Q37" s="575"/>
      <c r="R37" s="575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77</v>
      </c>
      <c r="C38" s="1034" t="s">
        <v>330</v>
      </c>
      <c r="D38" s="1049"/>
      <c r="E38" s="317">
        <f>SUM(E39:E41)</f>
        <v>4452346</v>
      </c>
      <c r="F38" s="317">
        <f>SUM(F39:F41)</f>
        <v>4528122</v>
      </c>
      <c r="G38" s="317">
        <f>SUM(G39:G41)</f>
        <v>7503481</v>
      </c>
      <c r="H38" s="317">
        <f>SUM(H39:H41)</f>
        <v>1907997</v>
      </c>
      <c r="I38" s="576"/>
      <c r="J38" s="576"/>
      <c r="K38" s="311">
        <f t="shared" si="31"/>
        <v>4452346</v>
      </c>
      <c r="L38" s="311">
        <f t="shared" si="31"/>
        <v>4528122</v>
      </c>
      <c r="M38" s="311">
        <f t="shared" si="31"/>
        <v>7503481</v>
      </c>
      <c r="N38" s="311">
        <f>H38-T38</f>
        <v>1907997</v>
      </c>
      <c r="O38" s="576"/>
      <c r="P38" s="576"/>
      <c r="Q38" s="575"/>
      <c r="R38" s="575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331</v>
      </c>
      <c r="D39" s="572" t="s">
        <v>32</v>
      </c>
      <c r="E39" s="317">
        <f>'3.sz.m Önk  bev.'!E40</f>
        <v>0</v>
      </c>
      <c r="F39" s="317">
        <f>'3.sz.m Önk  bev.'!F40</f>
        <v>0</v>
      </c>
      <c r="G39" s="317">
        <f>'3.sz.m Önk  bev.'!G40</f>
        <v>0</v>
      </c>
      <c r="H39" s="317">
        <f>'3.sz.m Önk  bev.'!H40</f>
        <v>0</v>
      </c>
      <c r="I39" s="576"/>
      <c r="J39" s="576"/>
      <c r="K39" s="311">
        <f t="shared" si="31"/>
        <v>0</v>
      </c>
      <c r="L39" s="311">
        <f t="shared" si="31"/>
        <v>0</v>
      </c>
      <c r="M39" s="576"/>
      <c r="N39" s="576"/>
      <c r="O39" s="576"/>
      <c r="P39" s="576"/>
      <c r="Q39" s="575"/>
      <c r="R39" s="575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332</v>
      </c>
      <c r="D40" s="201" t="s">
        <v>31</v>
      </c>
      <c r="E40" s="317">
        <f>'3.sz.m Önk  bev.'!E41</f>
        <v>0</v>
      </c>
      <c r="F40" s="317">
        <f>'3.sz.m Önk  bev.'!F41</f>
        <v>0</v>
      </c>
      <c r="G40" s="317">
        <f>'3.sz.m Önk  bev.'!G41</f>
        <v>0</v>
      </c>
      <c r="H40" s="317">
        <f>'3.sz.m Önk  bev.'!H41</f>
        <v>0</v>
      </c>
      <c r="I40" s="576"/>
      <c r="J40" s="576"/>
      <c r="K40" s="311">
        <f t="shared" si="31"/>
        <v>0</v>
      </c>
      <c r="L40" s="311">
        <f t="shared" si="31"/>
        <v>0</v>
      </c>
      <c r="M40" s="576"/>
      <c r="N40" s="576"/>
      <c r="O40" s="576"/>
      <c r="P40" s="576"/>
      <c r="Q40" s="575"/>
      <c r="R40" s="575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333</v>
      </c>
      <c r="D41" s="201" t="s">
        <v>33</v>
      </c>
      <c r="E41" s="317">
        <f>'3.sz.m Önk  bev.'!E42</f>
        <v>4452346</v>
      </c>
      <c r="F41" s="317">
        <f>'3.sz.m Önk  bev.'!F42</f>
        <v>4528122</v>
      </c>
      <c r="G41" s="317">
        <f>'3.sz.m Önk  bev.'!G42</f>
        <v>7503481</v>
      </c>
      <c r="H41" s="317">
        <f>'3.sz.m Önk  bev.'!H42</f>
        <v>1907997</v>
      </c>
      <c r="I41" s="578"/>
      <c r="J41" s="578"/>
      <c r="K41" s="311">
        <f t="shared" si="31"/>
        <v>4452346</v>
      </c>
      <c r="L41" s="311">
        <f>F41-R41</f>
        <v>4528122</v>
      </c>
      <c r="M41" s="311">
        <f>G41-S41</f>
        <v>7503481</v>
      </c>
      <c r="N41" s="311">
        <f>H41-T41</f>
        <v>1907997</v>
      </c>
      <c r="O41" s="578"/>
      <c r="P41" s="578"/>
      <c r="Q41" s="577"/>
      <c r="R41" s="577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1038" t="s">
        <v>334</v>
      </c>
      <c r="C42" s="1038"/>
      <c r="D42" s="1038"/>
      <c r="E42" s="305">
        <f t="shared" ref="E42" si="32">SUM(E43:E44)</f>
        <v>4593595</v>
      </c>
      <c r="F42" s="305">
        <f t="shared" ref="F42" si="33">SUM(F43:F44)</f>
        <v>4593595</v>
      </c>
      <c r="G42" s="305">
        <f t="shared" ref="G42:K42" si="34">SUM(G43:G44)</f>
        <v>22825644</v>
      </c>
      <c r="H42" s="305">
        <f t="shared" ref="H42" si="35">SUM(H43:H44)</f>
        <v>8400000</v>
      </c>
      <c r="I42" s="305">
        <f t="shared" si="34"/>
        <v>0</v>
      </c>
      <c r="J42" s="305">
        <f t="shared" si="34"/>
        <v>0</v>
      </c>
      <c r="K42" s="305">
        <f t="shared" si="34"/>
        <v>4593595</v>
      </c>
      <c r="L42" s="305">
        <f t="shared" ref="L42" si="36">SUM(L43:L44)</f>
        <v>4593595</v>
      </c>
      <c r="M42" s="305">
        <f t="shared" ref="M42:Q42" si="37">SUM(M43:M44)</f>
        <v>0</v>
      </c>
      <c r="N42" s="305">
        <f t="shared" ref="N42" si="38">SUM(N43:N44)</f>
        <v>8400000</v>
      </c>
      <c r="O42" s="305">
        <f t="shared" si="37"/>
        <v>0</v>
      </c>
      <c r="P42" s="305">
        <f t="shared" si="37"/>
        <v>0</v>
      </c>
      <c r="Q42" s="305">
        <f t="shared" si="37"/>
        <v>0</v>
      </c>
      <c r="R42" s="305">
        <f t="shared" ref="R42" si="39">SUM(R43:R44)</f>
        <v>0</v>
      </c>
      <c r="S42" s="92"/>
      <c r="T42" s="92"/>
      <c r="U42" s="92"/>
      <c r="V42" s="92"/>
    </row>
    <row r="43" spans="1:22" ht="21.75" customHeight="1" x14ac:dyDescent="0.2">
      <c r="A43" s="83"/>
      <c r="B43" s="90" t="s">
        <v>335</v>
      </c>
      <c r="C43" s="1044" t="s">
        <v>337</v>
      </c>
      <c r="D43" s="1044"/>
      <c r="E43" s="315">
        <f>+'3.sz.m Önk  bev.'!E44</f>
        <v>0</v>
      </c>
      <c r="F43" s="315">
        <f>+'3.sz.m Önk  bev.'!F44</f>
        <v>0</v>
      </c>
      <c r="G43" s="315">
        <f>+'3.sz.m Önk  bev.'!G44</f>
        <v>0</v>
      </c>
      <c r="H43" s="315">
        <f>+'3.sz.m Önk  bev.'!H44</f>
        <v>8400000</v>
      </c>
      <c r="I43" s="315"/>
      <c r="J43" s="315"/>
      <c r="K43" s="311">
        <f t="shared" ref="K43:M43" si="40">E43-Q43</f>
        <v>0</v>
      </c>
      <c r="L43" s="311">
        <f t="shared" si="40"/>
        <v>0</v>
      </c>
      <c r="M43" s="311">
        <f t="shared" si="40"/>
        <v>0</v>
      </c>
      <c r="N43" s="311">
        <f>H43-T43</f>
        <v>8400000</v>
      </c>
      <c r="O43" s="315"/>
      <c r="P43" s="315"/>
      <c r="Q43" s="314"/>
      <c r="R43" s="314"/>
      <c r="S43" s="315"/>
      <c r="T43" s="315"/>
      <c r="U43" s="315"/>
      <c r="V43" s="315"/>
    </row>
    <row r="44" spans="1:22" ht="21.75" customHeight="1" x14ac:dyDescent="0.2">
      <c r="A44" s="82"/>
      <c r="B44" s="79" t="s">
        <v>336</v>
      </c>
      <c r="C44" s="1034" t="s">
        <v>338</v>
      </c>
      <c r="D44" s="1034"/>
      <c r="E44" s="317">
        <f t="shared" ref="E44" si="41">SUM(E45:E47)</f>
        <v>4593595</v>
      </c>
      <c r="F44" s="317">
        <f t="shared" ref="F44:J44" si="42">SUM(F45:F47)</f>
        <v>4593595</v>
      </c>
      <c r="G44" s="317">
        <f t="shared" si="42"/>
        <v>22825644</v>
      </c>
      <c r="H44" s="317">
        <f t="shared" si="42"/>
        <v>0</v>
      </c>
      <c r="I44" s="317">
        <f t="shared" si="42"/>
        <v>0</v>
      </c>
      <c r="J44" s="317">
        <f t="shared" si="42"/>
        <v>0</v>
      </c>
      <c r="K44" s="317">
        <f>K45+K46+K47</f>
        <v>4593595</v>
      </c>
      <c r="L44" s="317">
        <f>L45+L46+L47</f>
        <v>4593595</v>
      </c>
      <c r="M44" s="317">
        <f t="shared" ref="M44:P44" si="43">SUM(M45:M47)</f>
        <v>0</v>
      </c>
      <c r="N44" s="317">
        <f t="shared" ref="N44" si="44">SUM(N45:N47)</f>
        <v>0</v>
      </c>
      <c r="O44" s="317">
        <f t="shared" si="43"/>
        <v>0</v>
      </c>
      <c r="P44" s="317">
        <f t="shared" si="43"/>
        <v>0</v>
      </c>
      <c r="Q44" s="317"/>
      <c r="R44" s="317"/>
      <c r="S44" s="236"/>
      <c r="T44" s="236"/>
      <c r="U44" s="236"/>
      <c r="V44" s="236"/>
    </row>
    <row r="45" spans="1:22" ht="21.75" customHeight="1" x14ac:dyDescent="0.2">
      <c r="A45" s="82"/>
      <c r="B45" s="90"/>
      <c r="C45" s="84" t="s">
        <v>339</v>
      </c>
      <c r="D45" s="572" t="s">
        <v>32</v>
      </c>
      <c r="E45" s="236"/>
      <c r="F45" s="236"/>
      <c r="G45" s="236"/>
      <c r="H45" s="236"/>
      <c r="I45" s="236"/>
      <c r="J45" s="236"/>
      <c r="K45" s="317"/>
      <c r="L45" s="317"/>
      <c r="M45" s="236"/>
      <c r="N45" s="236"/>
      <c r="O45" s="236"/>
      <c r="P45" s="236"/>
      <c r="Q45" s="317"/>
      <c r="R45" s="317"/>
      <c r="S45" s="236"/>
      <c r="T45" s="236"/>
      <c r="U45" s="236"/>
      <c r="V45" s="236"/>
    </row>
    <row r="46" spans="1:22" ht="21.75" customHeight="1" x14ac:dyDescent="0.2">
      <c r="A46" s="82"/>
      <c r="B46" s="79"/>
      <c r="C46" s="78" t="s">
        <v>340</v>
      </c>
      <c r="D46" s="572" t="s">
        <v>31</v>
      </c>
      <c r="E46" s="236">
        <v>4593595</v>
      </c>
      <c r="F46" s="236">
        <v>4593595</v>
      </c>
      <c r="G46" s="850">
        <f>'3.sz.m Önk  bev.'!G47</f>
        <v>4593595</v>
      </c>
      <c r="H46" s="236"/>
      <c r="I46" s="236"/>
      <c r="J46" s="511"/>
      <c r="K46" s="317">
        <v>4593595</v>
      </c>
      <c r="L46" s="317">
        <v>4593595</v>
      </c>
      <c r="M46" s="236"/>
      <c r="N46" s="236"/>
      <c r="O46" s="236"/>
      <c r="P46" s="511"/>
      <c r="Q46" s="317"/>
      <c r="R46" s="317"/>
      <c r="S46" s="236"/>
      <c r="T46" s="236"/>
      <c r="U46" s="236"/>
      <c r="V46" s="236"/>
    </row>
    <row r="47" spans="1:22" ht="21.75" customHeight="1" thickBot="1" x14ac:dyDescent="0.25">
      <c r="A47" s="86"/>
      <c r="B47" s="90"/>
      <c r="C47" s="84" t="s">
        <v>341</v>
      </c>
      <c r="D47" s="572" t="s">
        <v>342</v>
      </c>
      <c r="E47" s="236"/>
      <c r="F47" s="236"/>
      <c r="G47" s="850">
        <f>'3.sz.m Önk  bev.'!G48</f>
        <v>18232049</v>
      </c>
      <c r="H47" s="236"/>
      <c r="I47" s="236"/>
      <c r="J47" s="511"/>
      <c r="K47" s="317"/>
      <c r="L47" s="317"/>
      <c r="M47" s="236"/>
      <c r="N47" s="236"/>
      <c r="O47" s="236"/>
      <c r="P47" s="511"/>
      <c r="Q47" s="347"/>
      <c r="R47" s="347"/>
      <c r="S47" s="348"/>
      <c r="T47" s="348"/>
      <c r="U47" s="348"/>
      <c r="V47" s="348"/>
    </row>
    <row r="48" spans="1:22" ht="21.75" hidden="1" customHeight="1" x14ac:dyDescent="0.2">
      <c r="A48" s="320"/>
      <c r="B48" s="79"/>
      <c r="C48" s="1034"/>
      <c r="D48" s="1049"/>
      <c r="E48" s="236"/>
      <c r="F48" s="236"/>
      <c r="G48" s="236"/>
      <c r="H48" s="236"/>
      <c r="I48" s="236"/>
      <c r="J48" s="511"/>
      <c r="K48" s="317"/>
      <c r="L48" s="317"/>
      <c r="M48" s="236"/>
      <c r="N48" s="236"/>
      <c r="O48" s="236"/>
      <c r="P48" s="511"/>
      <c r="Q48" s="321"/>
      <c r="R48" s="321"/>
      <c r="S48" s="322"/>
      <c r="T48" s="322"/>
      <c r="U48" s="322"/>
      <c r="V48" s="322"/>
    </row>
    <row r="49" spans="1:22" ht="21.75" hidden="1" customHeight="1" thickBot="1" x14ac:dyDescent="0.25">
      <c r="A49" s="320"/>
      <c r="B49" s="90"/>
      <c r="C49" s="1056"/>
      <c r="D49" s="1057"/>
      <c r="E49" s="513"/>
      <c r="F49" s="513"/>
      <c r="G49" s="513"/>
      <c r="H49" s="513"/>
      <c r="I49" s="513"/>
      <c r="J49" s="514"/>
      <c r="K49" s="512"/>
      <c r="L49" s="512"/>
      <c r="M49" s="513"/>
      <c r="N49" s="513"/>
      <c r="O49" s="513"/>
      <c r="P49" s="514"/>
      <c r="Q49" s="321"/>
      <c r="R49" s="321"/>
      <c r="S49" s="322"/>
      <c r="T49" s="322"/>
      <c r="U49" s="322"/>
      <c r="V49" s="322"/>
    </row>
    <row r="50" spans="1:22" ht="21.75" customHeight="1" thickBot="1" x14ac:dyDescent="0.25">
      <c r="A50" s="89" t="s">
        <v>11</v>
      </c>
      <c r="B50" s="1038" t="s">
        <v>82</v>
      </c>
      <c r="C50" s="1038"/>
      <c r="D50" s="1038"/>
      <c r="E50" s="305">
        <f>E51+E52</f>
        <v>492818</v>
      </c>
      <c r="F50" s="305">
        <f>F51+F52</f>
        <v>642818</v>
      </c>
      <c r="G50" s="305">
        <f>G51+G52</f>
        <v>6642818</v>
      </c>
      <c r="H50" s="305">
        <f>H51+H52</f>
        <v>607299</v>
      </c>
      <c r="I50" s="92">
        <f t="shared" ref="I50:V50" si="45">I51+I52</f>
        <v>0</v>
      </c>
      <c r="J50" s="92">
        <f t="shared" si="45"/>
        <v>0</v>
      </c>
      <c r="K50" s="305">
        <f t="shared" si="45"/>
        <v>492818</v>
      </c>
      <c r="L50" s="305">
        <f t="shared" ref="L50" si="46">L51+L52</f>
        <v>642818</v>
      </c>
      <c r="M50" s="92">
        <f t="shared" si="45"/>
        <v>6642818</v>
      </c>
      <c r="N50" s="92">
        <f t="shared" ref="N50" si="47">N51+N52</f>
        <v>607299</v>
      </c>
      <c r="O50" s="92">
        <f t="shared" si="45"/>
        <v>0</v>
      </c>
      <c r="P50" s="92">
        <f t="shared" si="45"/>
        <v>0</v>
      </c>
      <c r="Q50" s="305">
        <f t="shared" si="45"/>
        <v>0</v>
      </c>
      <c r="R50" s="305">
        <f t="shared" ref="R50" si="48">R51+R52</f>
        <v>0</v>
      </c>
      <c r="S50" s="305">
        <f>S51+S52</f>
        <v>0</v>
      </c>
      <c r="T50" s="305">
        <f>T51+T52</f>
        <v>0</v>
      </c>
      <c r="U50" s="92" t="e">
        <f t="shared" si="45"/>
        <v>#REF!</v>
      </c>
      <c r="V50" s="92" t="e">
        <f t="shared" si="45"/>
        <v>#REF!</v>
      </c>
    </row>
    <row r="51" spans="1:22" s="6" customFormat="1" ht="21.75" customHeight="1" x14ac:dyDescent="0.2">
      <c r="A51" s="91"/>
      <c r="B51" s="90" t="s">
        <v>44</v>
      </c>
      <c r="C51" s="1044" t="s">
        <v>601</v>
      </c>
      <c r="D51" s="1044"/>
      <c r="E51" s="317">
        <f>+'5 sz. m Idősek otthona'!D20</f>
        <v>0</v>
      </c>
      <c r="F51" s="317">
        <f>+'5 sz. m Idősek otthona'!E20+'3.sz.m Önk  bev.'!F52</f>
        <v>150000</v>
      </c>
      <c r="G51" s="317">
        <f>+'5 sz. m Idősek otthona'!F20+'3.sz.m Önk  bev.'!G52</f>
        <v>150000</v>
      </c>
      <c r="H51" s="317">
        <f>+'5 sz. m Idősek otthona'!G20+'3.sz.m Önk  bev.'!H52</f>
        <v>130000</v>
      </c>
      <c r="I51" s="235"/>
      <c r="J51" s="235"/>
      <c r="K51" s="311">
        <f t="shared" ref="K51:M51" si="49">E51-Q51</f>
        <v>0</v>
      </c>
      <c r="L51" s="311">
        <f t="shared" si="49"/>
        <v>150000</v>
      </c>
      <c r="M51" s="311">
        <f t="shared" si="49"/>
        <v>150000</v>
      </c>
      <c r="N51" s="311">
        <f t="shared" ref="N51:N52" si="50">H51-T51</f>
        <v>130000</v>
      </c>
      <c r="O51" s="235"/>
      <c r="P51" s="235"/>
      <c r="Q51" s="316"/>
      <c r="R51" s="316"/>
      <c r="S51" s="316"/>
      <c r="T51" s="316"/>
      <c r="U51" s="235" t="e">
        <f>SUM(#REF!)</f>
        <v>#REF!</v>
      </c>
      <c r="V51" s="235" t="e">
        <f>SUM(#REF!)</f>
        <v>#REF!</v>
      </c>
    </row>
    <row r="52" spans="1:22" ht="21.75" customHeight="1" thickBot="1" x14ac:dyDescent="0.25">
      <c r="A52" s="82"/>
      <c r="B52" s="78" t="s">
        <v>45</v>
      </c>
      <c r="C52" s="1034" t="s">
        <v>382</v>
      </c>
      <c r="D52" s="1034"/>
      <c r="E52" s="317">
        <f>+'3.sz.m Önk  bev.'!E53</f>
        <v>492818</v>
      </c>
      <c r="F52" s="317">
        <f>+'3.sz.m Önk  bev.'!F53</f>
        <v>492818</v>
      </c>
      <c r="G52" s="317">
        <f>+'3.sz.m Önk  bev.'!G53</f>
        <v>6492818</v>
      </c>
      <c r="H52" s="317">
        <f>+'3.sz.m Önk  bev.'!H53</f>
        <v>477299</v>
      </c>
      <c r="I52" s="237"/>
      <c r="J52" s="237"/>
      <c r="K52" s="311">
        <f t="shared" ref="K52:M52" si="51">E52-Q52</f>
        <v>492818</v>
      </c>
      <c r="L52" s="311">
        <f t="shared" si="51"/>
        <v>492818</v>
      </c>
      <c r="M52" s="311">
        <f t="shared" si="51"/>
        <v>6492818</v>
      </c>
      <c r="N52" s="311">
        <f t="shared" si="50"/>
        <v>477299</v>
      </c>
      <c r="O52" s="237"/>
      <c r="P52" s="237"/>
      <c r="Q52" s="311"/>
      <c r="R52" s="311"/>
      <c r="S52" s="311"/>
      <c r="T52" s="311">
        <f>+'3.sz.m Önk  bev.'!T53</f>
        <v>0</v>
      </c>
      <c r="U52" s="237" t="e">
        <f>SUM(#REF!)</f>
        <v>#REF!</v>
      </c>
      <c r="V52" s="237" t="e">
        <f>SUM(#REF!)</f>
        <v>#REF!</v>
      </c>
    </row>
    <row r="53" spans="1:22" ht="21.75" customHeight="1" thickBot="1" x14ac:dyDescent="0.25">
      <c r="A53" s="89" t="s">
        <v>12</v>
      </c>
      <c r="B53" s="1038" t="s">
        <v>343</v>
      </c>
      <c r="C53" s="1038"/>
      <c r="D53" s="1038"/>
      <c r="E53" s="50">
        <f t="shared" ref="E53" si="52">SUM(E54:E55)</f>
        <v>2200000</v>
      </c>
      <c r="F53" s="50">
        <f t="shared" ref="F53" si="53">SUM(F54:F55)</f>
        <v>2200000</v>
      </c>
      <c r="G53" s="50">
        <f t="shared" ref="G53:V53" si="54">SUM(G54:G55)</f>
        <v>2200000</v>
      </c>
      <c r="H53" s="50">
        <f t="shared" ref="H53" si="55">SUM(H54:H55)</f>
        <v>0</v>
      </c>
      <c r="I53" s="50">
        <f t="shared" si="54"/>
        <v>0</v>
      </c>
      <c r="J53" s="50">
        <f t="shared" si="54"/>
        <v>0</v>
      </c>
      <c r="K53" s="301">
        <f t="shared" si="54"/>
        <v>2200000</v>
      </c>
      <c r="L53" s="301">
        <f t="shared" ref="L53" si="56">SUM(L54:L55)</f>
        <v>2200000</v>
      </c>
      <c r="M53" s="50">
        <f t="shared" si="54"/>
        <v>0</v>
      </c>
      <c r="N53" s="50">
        <f t="shared" ref="N53" si="57">SUM(N54:N55)</f>
        <v>0</v>
      </c>
      <c r="O53" s="50">
        <f t="shared" si="54"/>
        <v>0</v>
      </c>
      <c r="P53" s="50">
        <f t="shared" si="54"/>
        <v>0</v>
      </c>
      <c r="Q53" s="301">
        <f t="shared" si="54"/>
        <v>0</v>
      </c>
      <c r="R53" s="301">
        <f t="shared" ref="R53" si="58">SUM(R54:R55)</f>
        <v>0</v>
      </c>
      <c r="S53" s="50">
        <f t="shared" si="54"/>
        <v>0</v>
      </c>
      <c r="T53" s="50">
        <f t="shared" ref="T53" si="59">SUM(T54:T55)</f>
        <v>0</v>
      </c>
      <c r="U53" s="50">
        <f t="shared" si="54"/>
        <v>0</v>
      </c>
      <c r="V53" s="50">
        <f t="shared" si="54"/>
        <v>0</v>
      </c>
    </row>
    <row r="54" spans="1:22" s="6" customFormat="1" ht="21.75" customHeight="1" x14ac:dyDescent="0.2">
      <c r="A54" s="91"/>
      <c r="B54" s="84" t="s">
        <v>46</v>
      </c>
      <c r="C54" s="1044" t="s">
        <v>345</v>
      </c>
      <c r="D54" s="1044"/>
      <c r="E54" s="240">
        <f>'3.sz.m Önk  bev.'!E55</f>
        <v>2200000</v>
      </c>
      <c r="F54" s="240">
        <f>'3.sz.m Önk  bev.'!F55</f>
        <v>2200000</v>
      </c>
      <c r="G54" s="240">
        <f>'3.sz.m Önk  bev.'!G55</f>
        <v>2200000</v>
      </c>
      <c r="H54" s="240">
        <v>0</v>
      </c>
      <c r="I54" s="240">
        <v>0</v>
      </c>
      <c r="J54" s="240">
        <v>0</v>
      </c>
      <c r="K54" s="302">
        <f>E54-Q54</f>
        <v>2200000</v>
      </c>
      <c r="L54" s="302">
        <f>F54-R54</f>
        <v>2200000</v>
      </c>
      <c r="M54" s="240">
        <v>0</v>
      </c>
      <c r="N54" s="240">
        <v>0</v>
      </c>
      <c r="O54" s="240">
        <v>0</v>
      </c>
      <c r="P54" s="240">
        <v>0</v>
      </c>
      <c r="Q54" s="302"/>
      <c r="R54" s="302"/>
      <c r="S54" s="239"/>
      <c r="T54" s="239"/>
      <c r="U54" s="239"/>
      <c r="V54" s="239"/>
    </row>
    <row r="55" spans="1:22" ht="21.75" customHeight="1" thickBot="1" x14ac:dyDescent="0.25">
      <c r="A55" s="86"/>
      <c r="B55" s="87" t="s">
        <v>344</v>
      </c>
      <c r="C55" s="1042" t="s">
        <v>346</v>
      </c>
      <c r="D55" s="1042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06">
        <v>0</v>
      </c>
      <c r="L55" s="306">
        <v>0</v>
      </c>
      <c r="M55" s="106">
        <v>0</v>
      </c>
      <c r="N55" s="106">
        <v>0</v>
      </c>
      <c r="O55" s="106">
        <v>0</v>
      </c>
      <c r="P55" s="106">
        <v>0</v>
      </c>
      <c r="Q55" s="306"/>
      <c r="R55" s="306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1058" t="s">
        <v>84</v>
      </c>
      <c r="C56" s="1058"/>
      <c r="D56" s="1058"/>
      <c r="E56" s="301">
        <f t="shared" ref="E56" si="60">E7+E21+E42+E50+E53+E34</f>
        <v>83173932</v>
      </c>
      <c r="F56" s="301">
        <f t="shared" ref="F56" si="61">F7+F21+F42+F50+F53+F34</f>
        <v>85345881</v>
      </c>
      <c r="G56" s="301">
        <f>G7+G21+G42+G50+G53+G34</f>
        <v>118551725</v>
      </c>
      <c r="H56" s="301">
        <f t="shared" ref="H56" si="62">H7+H21+H42+H50+H53+H34</f>
        <v>88871302</v>
      </c>
      <c r="I56" s="301">
        <f t="shared" ref="I56:S56" si="63">I7+I21+I42+I50+I53+I34</f>
        <v>0</v>
      </c>
      <c r="J56" s="301">
        <f t="shared" si="63"/>
        <v>0</v>
      </c>
      <c r="K56" s="301">
        <f t="shared" si="63"/>
        <v>82647788</v>
      </c>
      <c r="L56" s="301">
        <f t="shared" ref="L56:M56" si="64">L7+L21+L42+L50+L53+L34</f>
        <v>84519737</v>
      </c>
      <c r="M56" s="301">
        <f t="shared" si="64"/>
        <v>91632681</v>
      </c>
      <c r="N56" s="301">
        <f t="shared" ref="N56" si="65">N7+N21+N42+N50+N53+N34</f>
        <v>86977902</v>
      </c>
      <c r="O56" s="301">
        <f t="shared" si="63"/>
        <v>0</v>
      </c>
      <c r="P56" s="301">
        <f t="shared" si="63"/>
        <v>0</v>
      </c>
      <c r="Q56" s="301">
        <f t="shared" si="63"/>
        <v>526144</v>
      </c>
      <c r="R56" s="301">
        <f t="shared" ref="R56" si="66">R7+R21+R42+R50+R53+R34</f>
        <v>826144</v>
      </c>
      <c r="S56" s="301">
        <f t="shared" si="63"/>
        <v>1893400</v>
      </c>
      <c r="T56" s="301">
        <f t="shared" ref="T56" si="67">T7+T21+T42+T50+T53+T34</f>
        <v>1893400</v>
      </c>
      <c r="U56" s="50" t="e">
        <f>U7+U21+U42+U50+U53+#REF!+#REF!+U34</f>
        <v>#REF!</v>
      </c>
      <c r="V56" s="50" t="e">
        <f>V7+V21+V42+V50+V53+#REF!+#REF!+V34</f>
        <v>#REF!</v>
      </c>
    </row>
    <row r="57" spans="1:22" ht="24" customHeight="1" thickBot="1" x14ac:dyDescent="0.25">
      <c r="A57" s="85" t="s">
        <v>60</v>
      </c>
      <c r="B57" s="1038" t="s">
        <v>347</v>
      </c>
      <c r="C57" s="1038"/>
      <c r="D57" s="1038"/>
      <c r="E57" s="301">
        <f t="shared" ref="E57" si="68">SUM(E58:E60)</f>
        <v>43827056</v>
      </c>
      <c r="F57" s="301">
        <f t="shared" ref="F57" si="69">SUM(F58:F60)</f>
        <v>43827056</v>
      </c>
      <c r="G57" s="301">
        <f t="shared" ref="G57:Q57" si="70">SUM(G58:G60)</f>
        <v>43827056</v>
      </c>
      <c r="H57" s="301">
        <f t="shared" ref="H57" si="71">SUM(H58:H60)</f>
        <v>24702703</v>
      </c>
      <c r="I57" s="301">
        <f t="shared" si="70"/>
        <v>0</v>
      </c>
      <c r="J57" s="301">
        <f t="shared" si="70"/>
        <v>0</v>
      </c>
      <c r="K57" s="301">
        <f t="shared" si="70"/>
        <v>43827056</v>
      </c>
      <c r="L57" s="301">
        <f t="shared" ref="L57" si="72">SUM(L58:L60)</f>
        <v>43827056</v>
      </c>
      <c r="M57" s="301">
        <f t="shared" si="70"/>
        <v>43827056</v>
      </c>
      <c r="N57" s="301">
        <f t="shared" ref="N57" si="73">SUM(N58:N60)</f>
        <v>24702703</v>
      </c>
      <c r="O57" s="301">
        <f t="shared" si="70"/>
        <v>0</v>
      </c>
      <c r="P57" s="301">
        <f t="shared" si="70"/>
        <v>0</v>
      </c>
      <c r="Q57" s="301">
        <f t="shared" si="70"/>
        <v>0</v>
      </c>
      <c r="R57" s="301">
        <f t="shared" ref="R57" si="74">SUM(R58:R60)</f>
        <v>0</v>
      </c>
      <c r="S57" s="301">
        <f>SUM(S58:S60)</f>
        <v>0</v>
      </c>
      <c r="T57" s="301">
        <f>SUM(T58:T60)</f>
        <v>0</v>
      </c>
      <c r="U57" s="50" t="e">
        <f>U58+#REF!</f>
        <v>#REF!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1044" t="s">
        <v>348</v>
      </c>
      <c r="D58" s="1044"/>
      <c r="E58" s="239"/>
      <c r="F58" s="239"/>
      <c r="G58" s="239"/>
      <c r="H58" s="239"/>
      <c r="I58" s="239"/>
      <c r="J58" s="239"/>
      <c r="K58" s="302"/>
      <c r="L58" s="302"/>
      <c r="M58" s="239"/>
      <c r="N58" s="239"/>
      <c r="O58" s="239"/>
      <c r="P58" s="239"/>
      <c r="Q58" s="318"/>
      <c r="R58" s="318"/>
      <c r="S58" s="239"/>
      <c r="T58" s="239"/>
      <c r="U58" s="239">
        <f>SUM(U59:U60)</f>
        <v>0</v>
      </c>
      <c r="V58" s="239">
        <f>SUM(V59:V60)</f>
        <v>0</v>
      </c>
    </row>
    <row r="59" spans="1:22" ht="21.75" customHeight="1" x14ac:dyDescent="0.2">
      <c r="A59" s="82"/>
      <c r="B59" s="79" t="s">
        <v>49</v>
      </c>
      <c r="C59" s="1044" t="s">
        <v>414</v>
      </c>
      <c r="D59" s="1044"/>
      <c r="E59" s="238">
        <f>+'3.sz.m Önk  bev.'!E60</f>
        <v>0</v>
      </c>
      <c r="F59" s="238">
        <f>+'3.sz.m Önk  bev.'!F60</f>
        <v>0</v>
      </c>
      <c r="G59" s="238">
        <f>+'3.sz.m Önk  bev.'!G60</f>
        <v>0</v>
      </c>
      <c r="H59" s="238">
        <f>+'3.sz.m Önk  bev.'!H60</f>
        <v>0</v>
      </c>
      <c r="I59" s="238"/>
      <c r="J59" s="238"/>
      <c r="K59" s="297"/>
      <c r="L59" s="297"/>
      <c r="M59" s="238"/>
      <c r="N59" s="311">
        <f>H59-T59</f>
        <v>0</v>
      </c>
      <c r="O59" s="238"/>
      <c r="P59" s="238"/>
      <c r="Q59" s="297"/>
      <c r="R59" s="297"/>
      <c r="S59" s="238"/>
      <c r="T59" s="238"/>
      <c r="U59" s="238"/>
      <c r="V59" s="238"/>
    </row>
    <row r="60" spans="1:22" ht="21.75" customHeight="1" thickBot="1" x14ac:dyDescent="0.25">
      <c r="A60" s="82"/>
      <c r="B60" s="79" t="s">
        <v>83</v>
      </c>
      <c r="C60" s="1044" t="s">
        <v>349</v>
      </c>
      <c r="D60" s="1044"/>
      <c r="E60" s="317">
        <f>+'3.sz.m Önk  bev.'!E61+'5 sz. m Idősek otthona'!D25</f>
        <v>43827056</v>
      </c>
      <c r="F60" s="317">
        <f>+'3.sz.m Önk  bev.'!F61+'5 sz. m Idősek otthona'!E25</f>
        <v>43827056</v>
      </c>
      <c r="G60" s="317">
        <f>+'3.sz.m Önk  bev.'!G61+'5 sz. m Idősek otthona'!F25</f>
        <v>43827056</v>
      </c>
      <c r="H60" s="317">
        <f>+'3.sz.m Önk  bev.'!H61+'5 sz. m Idősek otthona'!G25</f>
        <v>24702703</v>
      </c>
      <c r="I60" s="238"/>
      <c r="J60" s="238"/>
      <c r="K60" s="311">
        <f t="shared" ref="K60:L60" si="75">E60-Q60</f>
        <v>43827056</v>
      </c>
      <c r="L60" s="311">
        <f t="shared" si="75"/>
        <v>43827056</v>
      </c>
      <c r="M60" s="311">
        <f>G60-S60</f>
        <v>43827056</v>
      </c>
      <c r="N60" s="311">
        <f>H60-T60</f>
        <v>24702703</v>
      </c>
      <c r="O60" s="238"/>
      <c r="P60" s="238"/>
      <c r="Q60" s="311">
        <f>'3.sz.m Önk  bev.'!Q61</f>
        <v>0</v>
      </c>
      <c r="R60" s="311">
        <f>'3.sz.m Önk  bev.'!R61</f>
        <v>0</v>
      </c>
      <c r="S60" s="311"/>
      <c r="T60" s="311"/>
      <c r="U60" s="238"/>
      <c r="V60" s="238"/>
    </row>
    <row r="61" spans="1:22" ht="35.25" customHeight="1" thickBot="1" x14ac:dyDescent="0.25">
      <c r="A61" s="89" t="s">
        <v>61</v>
      </c>
      <c r="B61" s="1055" t="s">
        <v>85</v>
      </c>
      <c r="C61" s="1055"/>
      <c r="D61" s="1055"/>
      <c r="E61" s="50">
        <f t="shared" ref="E61" si="76">E56+E57</f>
        <v>127000988</v>
      </c>
      <c r="F61" s="50">
        <f t="shared" ref="F61" si="77">F56+F57</f>
        <v>129172937</v>
      </c>
      <c r="G61" s="50">
        <f t="shared" ref="G61:V61" si="78">G56+G57</f>
        <v>162378781</v>
      </c>
      <c r="H61" s="50">
        <f t="shared" ref="H61" si="79">H56+H57</f>
        <v>113574005</v>
      </c>
      <c r="I61" s="50">
        <f t="shared" si="78"/>
        <v>0</v>
      </c>
      <c r="J61" s="50">
        <f t="shared" si="78"/>
        <v>0</v>
      </c>
      <c r="K61" s="50">
        <f t="shared" si="78"/>
        <v>126474844</v>
      </c>
      <c r="L61" s="50">
        <f t="shared" ref="L61" si="80">L56+L57</f>
        <v>128346793</v>
      </c>
      <c r="M61" s="50">
        <f t="shared" si="78"/>
        <v>135459737</v>
      </c>
      <c r="N61" s="50">
        <f t="shared" ref="N61" si="81">N56+N57</f>
        <v>111680605</v>
      </c>
      <c r="O61" s="50">
        <f t="shared" si="78"/>
        <v>0</v>
      </c>
      <c r="P61" s="50">
        <f t="shared" si="78"/>
        <v>0</v>
      </c>
      <c r="Q61" s="301">
        <f t="shared" si="78"/>
        <v>526144</v>
      </c>
      <c r="R61" s="301">
        <f t="shared" ref="R61" si="82">R56+R57</f>
        <v>826144</v>
      </c>
      <c r="S61" s="50">
        <f t="shared" si="78"/>
        <v>1893400</v>
      </c>
      <c r="T61" s="50">
        <f t="shared" ref="T61" si="83">T56+T57</f>
        <v>1893400</v>
      </c>
      <c r="U61" s="50" t="e">
        <f t="shared" si="78"/>
        <v>#REF!</v>
      </c>
      <c r="V61" s="50" t="e">
        <f t="shared" si="78"/>
        <v>#REF!</v>
      </c>
    </row>
    <row r="62" spans="1:22" ht="21.75" hidden="1" customHeight="1" thickBot="1" x14ac:dyDescent="0.25">
      <c r="A62" s="1052" t="s">
        <v>235</v>
      </c>
      <c r="B62" s="1053"/>
      <c r="C62" s="1053"/>
      <c r="D62" s="1053"/>
      <c r="E62" s="515"/>
      <c r="F62" s="516"/>
      <c r="G62" s="516"/>
      <c r="H62" s="516"/>
      <c r="I62" s="516"/>
      <c r="J62" s="517"/>
      <c r="K62" s="515"/>
      <c r="L62" s="516"/>
      <c r="M62" s="516"/>
      <c r="N62" s="516"/>
      <c r="O62" s="516"/>
      <c r="P62" s="517"/>
      <c r="Q62" s="515"/>
      <c r="R62" s="515"/>
      <c r="S62" s="516"/>
      <c r="T62" s="516"/>
      <c r="U62" s="516"/>
      <c r="V62" s="517"/>
    </row>
    <row r="63" spans="1:22" ht="21.75" hidden="1" customHeight="1" thickBot="1" x14ac:dyDescent="0.25">
      <c r="A63" s="1054" t="s">
        <v>6</v>
      </c>
      <c r="B63" s="1055"/>
      <c r="C63" s="1055"/>
      <c r="D63" s="1055"/>
      <c r="E63" s="352"/>
      <c r="F63" s="353"/>
      <c r="G63" s="353"/>
      <c r="H63" s="353"/>
      <c r="I63" s="353"/>
      <c r="J63" s="354"/>
      <c r="K63" s="352"/>
      <c r="L63" s="353"/>
      <c r="M63" s="353"/>
      <c r="N63" s="353"/>
      <c r="O63" s="353"/>
      <c r="P63" s="354"/>
      <c r="Q63" s="352"/>
      <c r="R63" s="352"/>
      <c r="S63" s="353"/>
      <c r="T63" s="353"/>
      <c r="U63" s="353"/>
      <c r="V63" s="355"/>
    </row>
    <row r="64" spans="1:22" ht="21.75" customHeight="1" x14ac:dyDescent="0.2">
      <c r="A64" s="518"/>
      <c r="B64" s="519"/>
      <c r="C64" s="519"/>
      <c r="D64" s="519"/>
      <c r="E64" s="520"/>
      <c r="F64" s="520"/>
      <c r="G64" s="520"/>
      <c r="H64" s="603"/>
      <c r="I64" s="520"/>
      <c r="J64" s="520"/>
      <c r="K64" s="520"/>
      <c r="L64" s="520"/>
      <c r="M64" s="520"/>
      <c r="N64" s="520"/>
      <c r="O64" s="520"/>
      <c r="P64" s="520"/>
      <c r="Q64" s="520"/>
      <c r="R64" s="520"/>
      <c r="S64" s="520"/>
      <c r="T64" s="520"/>
      <c r="U64" s="520"/>
      <c r="V64" s="520"/>
    </row>
    <row r="65" spans="1:20" ht="21.75" customHeight="1" x14ac:dyDescent="0.2">
      <c r="A65" s="68"/>
      <c r="B65" s="110"/>
      <c r="C65" s="110"/>
      <c r="D65" s="110"/>
      <c r="E65" s="274"/>
      <c r="F65" s="274"/>
      <c r="G65" s="274"/>
      <c r="H65" s="274"/>
      <c r="I65" s="274"/>
      <c r="J65" s="274"/>
      <c r="K65" s="274"/>
      <c r="R65" s="274"/>
      <c r="S65" s="274"/>
      <c r="T65" s="274"/>
    </row>
    <row r="66" spans="1:20" ht="35.25" customHeight="1" x14ac:dyDescent="0.2">
      <c r="A66" s="68"/>
      <c r="B66" s="110"/>
      <c r="C66" s="110"/>
      <c r="D66" s="110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R66" s="274"/>
      <c r="S66" s="274"/>
      <c r="T66" s="274"/>
    </row>
    <row r="67" spans="1:20" ht="35.25" customHeight="1" x14ac:dyDescent="0.2">
      <c r="A67" s="68"/>
      <c r="B67" s="110"/>
      <c r="C67" s="110"/>
      <c r="D67" s="110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R67" s="274"/>
      <c r="S67" s="274"/>
      <c r="T67" s="274"/>
    </row>
    <row r="68" spans="1:20" x14ac:dyDescent="0.2"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R68" s="274"/>
      <c r="S68" s="274"/>
      <c r="T68" s="274"/>
    </row>
    <row r="69" spans="1:20" x14ac:dyDescent="0.2"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R69" s="274"/>
      <c r="S69" s="274"/>
      <c r="T69" s="274"/>
    </row>
    <row r="70" spans="1:20" x14ac:dyDescent="0.2"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R70" s="274"/>
      <c r="S70" s="274"/>
      <c r="T70" s="274"/>
    </row>
    <row r="71" spans="1:20" x14ac:dyDescent="0.2">
      <c r="D71" s="76"/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R71" s="274"/>
      <c r="S71" s="274"/>
      <c r="T71" s="274"/>
    </row>
    <row r="72" spans="1:20" ht="48.75" customHeight="1" x14ac:dyDescent="0.2">
      <c r="D72" s="76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R72" s="274"/>
      <c r="S72" s="274"/>
      <c r="T72" s="274"/>
    </row>
    <row r="73" spans="1:20" ht="46.5" customHeight="1" x14ac:dyDescent="0.2">
      <c r="D73" s="76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R73" s="274"/>
      <c r="S73" s="274"/>
      <c r="T73" s="274"/>
    </row>
    <row r="74" spans="1:20" ht="41.25" customHeight="1" x14ac:dyDescent="0.2"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R74" s="274"/>
      <c r="S74" s="274"/>
      <c r="T74" s="274"/>
    </row>
    <row r="75" spans="1:20" x14ac:dyDescent="0.2"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R75" s="274"/>
      <c r="S75" s="274"/>
      <c r="T75" s="274"/>
    </row>
    <row r="76" spans="1:20" x14ac:dyDescent="0.2"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R76" s="274"/>
      <c r="S76" s="274"/>
      <c r="T76" s="274"/>
    </row>
    <row r="77" spans="1:20" x14ac:dyDescent="0.2"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R77" s="274"/>
      <c r="S77" s="274"/>
      <c r="T77" s="274"/>
    </row>
    <row r="78" spans="1:20" x14ac:dyDescent="0.2"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R78" s="274"/>
      <c r="S78" s="274"/>
      <c r="T78" s="274"/>
    </row>
    <row r="79" spans="1:20" x14ac:dyDescent="0.2"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R79" s="274"/>
      <c r="S79" s="274"/>
      <c r="T79" s="274"/>
    </row>
    <row r="80" spans="1:20" x14ac:dyDescent="0.2"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R111" s="274"/>
      <c r="S111" s="274"/>
      <c r="T111" s="274"/>
    </row>
    <row r="112" spans="5:20" x14ac:dyDescent="0.2"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R112" s="274"/>
      <c r="S112" s="274"/>
      <c r="T112" s="274"/>
    </row>
  </sheetData>
  <mergeCells count="46"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8:D8"/>
    <mergeCell ref="C29:D29"/>
    <mergeCell ref="A2:Q2"/>
    <mergeCell ref="A4:C4"/>
    <mergeCell ref="B6:D6"/>
    <mergeCell ref="B7:D7"/>
    <mergeCell ref="E4:J4"/>
    <mergeCell ref="K4:P4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2" orientation="portrait" r:id="rId1"/>
  <headerFooter alignWithMargins="0">
    <oddHeader>&amp;CRÉPCESZEMERE KÖZSÉGI ÖNKORMÁNYZATA
2020.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X38"/>
  <sheetViews>
    <sheetView topLeftCell="A4" workbookViewId="0">
      <selection activeCell="F21" sqref="F21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6" width="13.85546875" style="20" customWidth="1"/>
    <col min="7" max="9" width="13.85546875" style="20" hidden="1" customWidth="1"/>
    <col min="10" max="10" width="13.85546875" style="53" customWidth="1"/>
    <col min="11" max="11" width="12.5703125" style="53" customWidth="1"/>
    <col min="12" max="12" width="12.42578125" style="53" customWidth="1"/>
    <col min="13" max="13" width="13.140625" style="53" hidden="1" customWidth="1"/>
    <col min="14" max="14" width="14.140625" style="53" hidden="1" customWidth="1"/>
    <col min="15" max="15" width="14.42578125" style="53" hidden="1" customWidth="1"/>
    <col min="16" max="16" width="13" style="53" customWidth="1"/>
    <col min="17" max="17" width="8.140625" style="53" customWidth="1"/>
    <col min="18" max="18" width="9" style="8" customWidth="1"/>
    <col min="19" max="20" width="9.28515625" style="8" hidden="1" customWidth="1"/>
    <col min="21" max="21" width="9.42578125" style="8" hidden="1" customWidth="1"/>
    <col min="22" max="16384" width="9.140625" style="8"/>
  </cols>
  <sheetData>
    <row r="1" spans="1:22" x14ac:dyDescent="0.2">
      <c r="D1" s="69"/>
      <c r="E1" s="69"/>
      <c r="F1" s="69"/>
      <c r="G1" s="69"/>
      <c r="H1" s="69"/>
      <c r="I1" s="69"/>
      <c r="J1" s="1150" t="s">
        <v>190</v>
      </c>
      <c r="K1" s="1150"/>
      <c r="L1" s="1150"/>
      <c r="M1" s="1150"/>
      <c r="N1" s="1150"/>
      <c r="O1" s="1150"/>
      <c r="P1" s="1150"/>
      <c r="Q1" s="271"/>
    </row>
    <row r="2" spans="1:22" ht="16.5" customHeight="1" x14ac:dyDescent="0.25">
      <c r="A2" s="1153" t="s">
        <v>34</v>
      </c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  <c r="N2" s="1153"/>
      <c r="O2" s="1153"/>
      <c r="P2" s="1153"/>
      <c r="Q2" s="269"/>
    </row>
    <row r="3" spans="1:22" ht="15" customHeight="1" x14ac:dyDescent="0.2">
      <c r="A3" s="1154" t="s">
        <v>562</v>
      </c>
      <c r="B3" s="1154"/>
      <c r="C3" s="1154"/>
      <c r="D3" s="1154"/>
      <c r="E3" s="1154"/>
      <c r="F3" s="1154"/>
      <c r="G3" s="1154"/>
      <c r="H3" s="1154"/>
      <c r="I3" s="1154"/>
      <c r="J3" s="1154"/>
      <c r="K3" s="1154"/>
      <c r="L3" s="1154"/>
      <c r="M3" s="1154"/>
      <c r="N3" s="1154"/>
      <c r="O3" s="1154"/>
      <c r="P3" s="1154"/>
      <c r="Q3" s="270"/>
    </row>
    <row r="4" spans="1:22" ht="15" customHeight="1" x14ac:dyDescent="0.2">
      <c r="A4" s="1151" t="s">
        <v>186</v>
      </c>
      <c r="B4" s="1151"/>
      <c r="C4" s="1151"/>
      <c r="D4" s="1151"/>
      <c r="E4" s="1151"/>
      <c r="F4" s="1151"/>
      <c r="G4" s="1151"/>
      <c r="H4" s="1151"/>
      <c r="I4" s="1151"/>
      <c r="J4" s="1151"/>
      <c r="K4" s="1151"/>
      <c r="L4" s="1151"/>
      <c r="M4" s="1151"/>
      <c r="N4" s="1151"/>
      <c r="O4" s="1151"/>
      <c r="P4" s="1151"/>
      <c r="Q4" s="272"/>
    </row>
    <row r="5" spans="1:22" ht="13.5" thickBot="1" x14ac:dyDescent="0.25">
      <c r="B5" s="10"/>
      <c r="C5" s="10"/>
      <c r="P5" s="586" t="s">
        <v>401</v>
      </c>
    </row>
    <row r="6" spans="1:22" s="112" customFormat="1" ht="41.25" customHeight="1" thickBot="1" x14ac:dyDescent="0.25">
      <c r="A6" s="111" t="s">
        <v>5</v>
      </c>
      <c r="B6" s="1158" t="s">
        <v>3</v>
      </c>
      <c r="C6" s="1158"/>
      <c r="D6" s="1155" t="s">
        <v>4</v>
      </c>
      <c r="E6" s="1156"/>
      <c r="F6" s="1156"/>
      <c r="G6" s="1156"/>
      <c r="H6" s="1156"/>
      <c r="I6" s="1157"/>
      <c r="J6" s="1155" t="s">
        <v>70</v>
      </c>
      <c r="K6" s="1156"/>
      <c r="L6" s="1156"/>
      <c r="M6" s="1156"/>
      <c r="N6" s="1156"/>
      <c r="O6" s="1157"/>
      <c r="P6" s="1155" t="s">
        <v>71</v>
      </c>
      <c r="Q6" s="1156"/>
      <c r="R6" s="1156"/>
      <c r="S6" s="1156"/>
      <c r="T6" s="1156"/>
      <c r="U6" s="1157"/>
      <c r="V6" s="526"/>
    </row>
    <row r="7" spans="1:22" s="112" customFormat="1" ht="41.25" customHeight="1" thickBot="1" x14ac:dyDescent="0.25">
      <c r="A7" s="257"/>
      <c r="B7" s="258"/>
      <c r="C7" s="258"/>
      <c r="D7" s="405" t="s">
        <v>74</v>
      </c>
      <c r="E7" s="406" t="s">
        <v>215</v>
      </c>
      <c r="F7" s="406" t="s">
        <v>219</v>
      </c>
      <c r="G7" s="406" t="s">
        <v>221</v>
      </c>
      <c r="H7" s="406" t="s">
        <v>225</v>
      </c>
      <c r="I7" s="407" t="s">
        <v>231</v>
      </c>
      <c r="J7" s="405" t="s">
        <v>74</v>
      </c>
      <c r="K7" s="406" t="s">
        <v>215</v>
      </c>
      <c r="L7" s="406" t="s">
        <v>219</v>
      </c>
      <c r="M7" s="406" t="s">
        <v>221</v>
      </c>
      <c r="N7" s="406" t="s">
        <v>225</v>
      </c>
      <c r="O7" s="407" t="s">
        <v>231</v>
      </c>
      <c r="P7" s="405" t="s">
        <v>74</v>
      </c>
      <c r="Q7" s="406" t="s">
        <v>215</v>
      </c>
      <c r="R7" s="406" t="s">
        <v>219</v>
      </c>
      <c r="S7" s="406" t="s">
        <v>221</v>
      </c>
      <c r="T7" s="527" t="s">
        <v>225</v>
      </c>
      <c r="U7" s="407" t="s">
        <v>231</v>
      </c>
    </row>
    <row r="8" spans="1:22" ht="27.95" customHeight="1" x14ac:dyDescent="0.2">
      <c r="A8" s="35">
        <v>1</v>
      </c>
      <c r="B8" s="1152" t="s">
        <v>367</v>
      </c>
      <c r="C8" s="1152"/>
      <c r="D8" s="1004">
        <v>266700</v>
      </c>
      <c r="E8" s="826">
        <v>266700</v>
      </c>
      <c r="F8" s="826">
        <v>266700</v>
      </c>
      <c r="G8" s="826">
        <v>323423</v>
      </c>
      <c r="H8" s="826"/>
      <c r="I8" s="826"/>
      <c r="J8" s="826">
        <v>266700</v>
      </c>
      <c r="K8" s="826">
        <v>266700</v>
      </c>
      <c r="L8" s="826">
        <v>266700</v>
      </c>
      <c r="M8" s="826">
        <v>323423</v>
      </c>
      <c r="N8" s="412"/>
      <c r="O8" s="412"/>
      <c r="P8" s="408"/>
      <c r="Q8" s="409"/>
      <c r="R8" s="409"/>
      <c r="S8" s="410"/>
      <c r="T8" s="528"/>
      <c r="U8" s="410"/>
    </row>
    <row r="9" spans="1:22" ht="27.95" customHeight="1" x14ac:dyDescent="0.2">
      <c r="A9" s="35">
        <v>2</v>
      </c>
      <c r="B9" s="1152" t="s">
        <v>368</v>
      </c>
      <c r="C9" s="1152"/>
      <c r="D9" s="1004">
        <v>1105177</v>
      </c>
      <c r="E9" s="826">
        <v>1258613</v>
      </c>
      <c r="F9" s="826">
        <v>1487613</v>
      </c>
      <c r="G9" s="826">
        <v>1025638</v>
      </c>
      <c r="H9" s="826"/>
      <c r="I9" s="826"/>
      <c r="J9" s="826">
        <v>1105177</v>
      </c>
      <c r="K9" s="826">
        <v>1258613</v>
      </c>
      <c r="L9" s="826">
        <v>1487613</v>
      </c>
      <c r="M9" s="826">
        <v>1025638</v>
      </c>
      <c r="N9" s="412"/>
      <c r="O9" s="412"/>
      <c r="P9" s="411"/>
      <c r="Q9" s="412"/>
      <c r="R9" s="412"/>
      <c r="S9" s="413"/>
      <c r="T9" s="529"/>
      <c r="U9" s="413"/>
    </row>
    <row r="10" spans="1:22" ht="27.95" customHeight="1" x14ac:dyDescent="0.2">
      <c r="A10" s="35">
        <v>3</v>
      </c>
      <c r="B10" s="1152" t="s">
        <v>16</v>
      </c>
      <c r="C10" s="1152"/>
      <c r="D10" s="1004">
        <v>755254</v>
      </c>
      <c r="E10" s="826">
        <v>755254</v>
      </c>
      <c r="F10" s="826">
        <v>755254</v>
      </c>
      <c r="G10" s="826">
        <v>683690</v>
      </c>
      <c r="H10" s="826"/>
      <c r="I10" s="826"/>
      <c r="J10" s="826">
        <v>755254</v>
      </c>
      <c r="K10" s="826">
        <v>755254</v>
      </c>
      <c r="L10" s="826">
        <v>755254</v>
      </c>
      <c r="M10" s="826">
        <v>683690</v>
      </c>
      <c r="N10" s="412"/>
      <c r="O10" s="412"/>
      <c r="P10" s="411"/>
      <c r="Q10" s="412"/>
      <c r="R10" s="412"/>
      <c r="S10" s="413"/>
      <c r="T10" s="529"/>
      <c r="U10" s="413"/>
    </row>
    <row r="11" spans="1:22" ht="27.95" customHeight="1" x14ac:dyDescent="0.2">
      <c r="A11" s="35">
        <v>4</v>
      </c>
      <c r="B11" s="1152" t="s">
        <v>204</v>
      </c>
      <c r="C11" s="1152"/>
      <c r="D11" s="1004">
        <v>8901845</v>
      </c>
      <c r="E11" s="826">
        <v>8705969</v>
      </c>
      <c r="F11" s="826">
        <v>8699619</v>
      </c>
      <c r="G11" s="826">
        <v>30248555</v>
      </c>
      <c r="H11" s="826"/>
      <c r="I11" s="826"/>
      <c r="J11" s="826">
        <v>8901845</v>
      </c>
      <c r="K11" s="826">
        <v>8705969</v>
      </c>
      <c r="L11" s="826">
        <v>8699619</v>
      </c>
      <c r="M11" s="826">
        <v>30248555</v>
      </c>
      <c r="N11" s="412"/>
      <c r="O11" s="412"/>
      <c r="P11" s="411"/>
      <c r="Q11" s="412"/>
      <c r="R11" s="412"/>
      <c r="S11" s="413"/>
      <c r="T11" s="529"/>
      <c r="U11" s="419"/>
    </row>
    <row r="12" spans="1:22" ht="27.95" customHeight="1" x14ac:dyDescent="0.2">
      <c r="A12" s="35">
        <v>5</v>
      </c>
      <c r="B12" s="1152" t="s">
        <v>436</v>
      </c>
      <c r="C12" s="1152"/>
      <c r="D12" s="1004">
        <v>1246950</v>
      </c>
      <c r="E12" s="826">
        <v>1246950</v>
      </c>
      <c r="F12" s="826">
        <v>1921640</v>
      </c>
      <c r="G12" s="826">
        <v>1595675</v>
      </c>
      <c r="H12" s="826"/>
      <c r="I12" s="826"/>
      <c r="J12" s="826">
        <v>1246950</v>
      </c>
      <c r="K12" s="826">
        <v>1246950</v>
      </c>
      <c r="L12" s="826">
        <v>1921640</v>
      </c>
      <c r="M12" s="826">
        <v>1595675</v>
      </c>
      <c r="N12" s="412"/>
      <c r="O12" s="412"/>
      <c r="P12" s="411"/>
      <c r="Q12" s="412"/>
      <c r="R12" s="412"/>
      <c r="S12" s="413"/>
      <c r="T12" s="529"/>
      <c r="U12" s="413"/>
    </row>
    <row r="13" spans="1:22" ht="27.95" customHeight="1" x14ac:dyDescent="0.2">
      <c r="A13" s="35">
        <v>6</v>
      </c>
      <c r="B13" s="1152" t="s">
        <v>369</v>
      </c>
      <c r="C13" s="1152"/>
      <c r="D13" s="1004">
        <v>397510</v>
      </c>
      <c r="E13" s="826">
        <v>397510</v>
      </c>
      <c r="F13" s="826">
        <v>403888</v>
      </c>
      <c r="G13" s="826">
        <v>404578</v>
      </c>
      <c r="H13" s="826"/>
      <c r="I13" s="826"/>
      <c r="J13" s="826">
        <v>397510</v>
      </c>
      <c r="K13" s="826">
        <v>397510</v>
      </c>
      <c r="L13" s="826">
        <v>403888</v>
      </c>
      <c r="M13" s="826">
        <v>404578</v>
      </c>
      <c r="N13" s="412"/>
      <c r="O13" s="412"/>
      <c r="P13" s="411"/>
      <c r="Q13" s="412"/>
      <c r="R13" s="412"/>
      <c r="S13" s="413"/>
      <c r="T13" s="529"/>
      <c r="U13" s="413"/>
    </row>
    <row r="14" spans="1:22" ht="27.95" customHeight="1" x14ac:dyDescent="0.25">
      <c r="A14" s="35">
        <v>7</v>
      </c>
      <c r="B14" s="1163" t="s">
        <v>205</v>
      </c>
      <c r="C14" s="1163"/>
      <c r="D14" s="1004">
        <v>179070</v>
      </c>
      <c r="E14" s="826">
        <v>179070</v>
      </c>
      <c r="F14" s="826">
        <v>179070</v>
      </c>
      <c r="G14" s="826">
        <v>379340</v>
      </c>
      <c r="H14" s="826"/>
      <c r="I14" s="826"/>
      <c r="J14" s="826">
        <v>179070</v>
      </c>
      <c r="K14" s="826">
        <v>179070</v>
      </c>
      <c r="L14" s="826">
        <v>179070</v>
      </c>
      <c r="M14" s="826">
        <v>379340</v>
      </c>
      <c r="N14" s="415"/>
      <c r="O14" s="415"/>
      <c r="P14" s="411"/>
      <c r="Q14" s="412"/>
      <c r="R14" s="412"/>
      <c r="S14" s="413"/>
      <c r="T14" s="529"/>
      <c r="U14" s="413"/>
    </row>
    <row r="15" spans="1:22" ht="27.95" customHeight="1" x14ac:dyDescent="0.2">
      <c r="A15" s="35">
        <v>8</v>
      </c>
      <c r="B15" s="1164" t="s">
        <v>422</v>
      </c>
      <c r="C15" s="1164"/>
      <c r="D15" s="1005">
        <v>128369</v>
      </c>
      <c r="E15" s="826">
        <v>1503725</v>
      </c>
      <c r="F15" s="826">
        <v>1503725</v>
      </c>
      <c r="G15" s="826">
        <v>50101</v>
      </c>
      <c r="H15" s="826"/>
      <c r="I15" s="828"/>
      <c r="J15" s="827">
        <v>128369</v>
      </c>
      <c r="K15" s="826">
        <v>1503725</v>
      </c>
      <c r="L15" s="826">
        <v>1503725</v>
      </c>
      <c r="M15" s="826">
        <v>50101</v>
      </c>
      <c r="N15" s="412"/>
      <c r="O15" s="412"/>
      <c r="P15" s="411"/>
      <c r="Q15" s="412"/>
      <c r="R15" s="412"/>
      <c r="S15" s="413"/>
      <c r="T15" s="529"/>
      <c r="U15" s="413"/>
    </row>
    <row r="16" spans="1:22" ht="27.95" customHeight="1" x14ac:dyDescent="0.2">
      <c r="A16" s="35">
        <v>9</v>
      </c>
      <c r="B16" s="1164" t="s">
        <v>423</v>
      </c>
      <c r="C16" s="1164"/>
      <c r="D16" s="1005">
        <v>180000</v>
      </c>
      <c r="E16" s="826">
        <v>180000</v>
      </c>
      <c r="F16" s="826">
        <v>200000</v>
      </c>
      <c r="G16" s="826">
        <v>191840</v>
      </c>
      <c r="H16" s="826"/>
      <c r="I16" s="828"/>
      <c r="J16" s="827">
        <v>180000</v>
      </c>
      <c r="K16" s="826">
        <v>180000</v>
      </c>
      <c r="L16" s="826">
        <v>200000</v>
      </c>
      <c r="M16" s="826">
        <v>191840</v>
      </c>
      <c r="N16" s="412"/>
      <c r="O16" s="412"/>
      <c r="P16" s="411"/>
      <c r="Q16" s="412"/>
      <c r="R16" s="412"/>
      <c r="S16" s="413"/>
      <c r="T16" s="529"/>
      <c r="U16" s="413"/>
    </row>
    <row r="17" spans="1:24" ht="36" hidden="1" customHeight="1" x14ac:dyDescent="0.2">
      <c r="A17" s="35">
        <v>10</v>
      </c>
      <c r="B17" s="1159" t="s">
        <v>435</v>
      </c>
      <c r="C17" s="1160"/>
      <c r="D17" s="1005">
        <v>0</v>
      </c>
      <c r="E17" s="826">
        <v>0</v>
      </c>
      <c r="F17" s="826">
        <v>1270000</v>
      </c>
      <c r="G17" s="826">
        <v>198000</v>
      </c>
      <c r="H17" s="826"/>
      <c r="I17" s="828"/>
      <c r="J17" s="827">
        <v>0</v>
      </c>
      <c r="K17" s="826">
        <v>0</v>
      </c>
      <c r="L17" s="826">
        <v>1270000</v>
      </c>
      <c r="M17" s="826">
        <v>198000</v>
      </c>
      <c r="N17" s="412"/>
      <c r="O17" s="412"/>
      <c r="P17" s="411"/>
      <c r="Q17" s="412"/>
      <c r="R17" s="412"/>
      <c r="S17" s="413"/>
      <c r="T17" s="529"/>
      <c r="U17" s="413"/>
    </row>
    <row r="18" spans="1:24" ht="27.95" customHeight="1" thickBot="1" x14ac:dyDescent="0.3">
      <c r="A18" s="35">
        <v>10</v>
      </c>
      <c r="B18" s="1161" t="s">
        <v>587</v>
      </c>
      <c r="C18" s="1162"/>
      <c r="D18" s="1005">
        <v>0</v>
      </c>
      <c r="E18" s="826">
        <v>96600</v>
      </c>
      <c r="F18" s="826">
        <v>96600</v>
      </c>
      <c r="G18" s="826">
        <v>744000</v>
      </c>
      <c r="H18" s="826"/>
      <c r="I18" s="828"/>
      <c r="J18" s="827">
        <v>0</v>
      </c>
      <c r="K18" s="826">
        <v>96600</v>
      </c>
      <c r="L18" s="826">
        <v>96600</v>
      </c>
      <c r="M18" s="826">
        <v>744000</v>
      </c>
      <c r="N18" s="415"/>
      <c r="O18" s="415"/>
      <c r="P18" s="414"/>
      <c r="Q18" s="415"/>
      <c r="R18" s="415"/>
      <c r="S18" s="416"/>
      <c r="T18" s="530"/>
      <c r="U18" s="416"/>
    </row>
    <row r="19" spans="1:24" ht="27.95" hidden="1" customHeight="1" x14ac:dyDescent="0.25">
      <c r="A19" s="35">
        <v>12</v>
      </c>
      <c r="B19" s="1166" t="s">
        <v>544</v>
      </c>
      <c r="C19" s="1167"/>
      <c r="D19" s="1005">
        <v>0</v>
      </c>
      <c r="E19" s="826">
        <v>0</v>
      </c>
      <c r="F19" s="826">
        <v>0</v>
      </c>
      <c r="G19" s="826">
        <v>32435</v>
      </c>
      <c r="H19" s="826"/>
      <c r="I19" s="828"/>
      <c r="J19" s="827">
        <v>0</v>
      </c>
      <c r="K19" s="826">
        <v>0</v>
      </c>
      <c r="L19" s="826">
        <v>0</v>
      </c>
      <c r="M19" s="826">
        <v>32435</v>
      </c>
      <c r="N19" s="415"/>
      <c r="O19" s="415"/>
      <c r="P19" s="414"/>
      <c r="Q19" s="415"/>
      <c r="R19" s="415"/>
      <c r="S19" s="416"/>
      <c r="T19" s="530"/>
      <c r="U19" s="416"/>
    </row>
    <row r="20" spans="1:24" ht="27.95" customHeight="1" thickBot="1" x14ac:dyDescent="0.3">
      <c r="A20" s="421">
        <v>11</v>
      </c>
      <c r="B20" s="1161" t="s">
        <v>545</v>
      </c>
      <c r="C20" s="1162"/>
      <c r="D20" s="1006">
        <v>2750000</v>
      </c>
      <c r="E20" s="830">
        <v>2750000</v>
      </c>
      <c r="F20" s="830">
        <v>2720000</v>
      </c>
      <c r="G20" s="830"/>
      <c r="H20" s="830"/>
      <c r="I20" s="831"/>
      <c r="J20" s="829">
        <v>2750000</v>
      </c>
      <c r="K20" s="830">
        <v>2750000</v>
      </c>
      <c r="L20" s="830">
        <v>2720000</v>
      </c>
      <c r="M20" s="830"/>
      <c r="N20" s="423"/>
      <c r="O20" s="423"/>
      <c r="P20" s="422"/>
      <c r="Q20" s="423"/>
      <c r="R20" s="423"/>
      <c r="S20" s="424"/>
      <c r="T20" s="531"/>
      <c r="U20" s="424"/>
    </row>
    <row r="21" spans="1:24" ht="32.25" customHeight="1" thickBot="1" x14ac:dyDescent="0.25">
      <c r="A21" s="200"/>
      <c r="B21" s="1165" t="s">
        <v>17</v>
      </c>
      <c r="C21" s="1165"/>
      <c r="D21" s="417">
        <f>SUM(D8:D20)</f>
        <v>15910875</v>
      </c>
      <c r="E21" s="418">
        <f>SUM(E8:E20)</f>
        <v>17340391</v>
      </c>
      <c r="F21" s="418">
        <f>SUM(F8:F20)</f>
        <v>19504109</v>
      </c>
      <c r="G21" s="418">
        <f>SUM(G8:G19)</f>
        <v>35877275</v>
      </c>
      <c r="H21" s="418"/>
      <c r="I21" s="420"/>
      <c r="J21" s="417">
        <f>SUM(J8:J20)</f>
        <v>15910875</v>
      </c>
      <c r="K21" s="418">
        <f>SUM(K8:K20)</f>
        <v>17340391</v>
      </c>
      <c r="L21" s="418">
        <f>SUM(L8:L20)</f>
        <v>19504109</v>
      </c>
      <c r="M21" s="418">
        <f>SUM(M8:M19)</f>
        <v>35877275</v>
      </c>
      <c r="N21" s="418">
        <f t="shared" ref="N21:O21" si="0">SUM(N8:N18)</f>
        <v>0</v>
      </c>
      <c r="O21" s="418">
        <f t="shared" si="0"/>
        <v>0</v>
      </c>
      <c r="P21" s="417">
        <f>SUM(P8:P18)</f>
        <v>0</v>
      </c>
      <c r="Q21" s="418">
        <f>SUM(Q8:Q18)</f>
        <v>0</v>
      </c>
      <c r="R21" s="418">
        <f>SUM(R8:R18)</f>
        <v>0</v>
      </c>
      <c r="S21" s="533">
        <f>SUM(S8:S18)</f>
        <v>0</v>
      </c>
      <c r="T21" s="532"/>
      <c r="U21" s="420"/>
    </row>
    <row r="23" spans="1:24" x14ac:dyDescent="0.2">
      <c r="D23" s="53"/>
      <c r="E23" s="8"/>
      <c r="F23" s="8"/>
      <c r="G23" s="53"/>
      <c r="H23" s="8"/>
      <c r="I23" s="8"/>
      <c r="J23" s="8"/>
      <c r="K23" s="8"/>
      <c r="P23" s="8"/>
      <c r="Q23" s="8"/>
      <c r="X23" s="8" t="s">
        <v>387</v>
      </c>
    </row>
    <row r="24" spans="1:24" x14ac:dyDescent="0.2">
      <c r="D24" s="8"/>
      <c r="E24" s="8"/>
      <c r="F24" s="8"/>
      <c r="G24" s="53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24" x14ac:dyDescent="0.2">
      <c r="D25" s="8"/>
      <c r="E25" s="8"/>
      <c r="F25" s="8"/>
      <c r="G25" s="8"/>
      <c r="H25" s="53"/>
      <c r="I25" s="8"/>
      <c r="J25" s="8"/>
      <c r="K25" s="8"/>
      <c r="L25" s="8"/>
      <c r="M25" s="8"/>
      <c r="N25" s="8"/>
      <c r="O25" s="8"/>
      <c r="P25" s="8"/>
      <c r="Q25" s="8"/>
    </row>
    <row r="26" spans="1:24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24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24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24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24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24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24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4:17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4:17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4:17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4:17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4:17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4:17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</sheetData>
  <mergeCells count="22">
    <mergeCell ref="B21:C21"/>
    <mergeCell ref="B13:C13"/>
    <mergeCell ref="B15:C15"/>
    <mergeCell ref="B18:C18"/>
    <mergeCell ref="B19:C19"/>
    <mergeCell ref="B12:C12"/>
    <mergeCell ref="B6:C6"/>
    <mergeCell ref="B17:C17"/>
    <mergeCell ref="B20:C20"/>
    <mergeCell ref="B14:C14"/>
    <mergeCell ref="B16:C16"/>
    <mergeCell ref="B8:C8"/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23"/>
  <sheetViews>
    <sheetView zoomScale="75" zoomScaleNormal="75" workbookViewId="0">
      <selection activeCell="E16" sqref="E16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6" width="15" style="19" hidden="1" customWidth="1"/>
    <col min="7" max="7" width="24" style="19" hidden="1" customWidth="1"/>
    <col min="8" max="8" width="25.42578125" style="19" customWidth="1"/>
    <col min="9" max="10" width="17" style="19" customWidth="1"/>
    <col min="11" max="11" width="14.85546875" style="19" hidden="1" customWidth="1"/>
    <col min="12" max="12" width="12.5703125" style="19" hidden="1" customWidth="1"/>
    <col min="13" max="13" width="24.28515625" style="19" customWidth="1"/>
    <col min="14" max="14" width="14.28515625" style="11" customWidth="1"/>
    <col min="15" max="15" width="16" style="11" hidden="1" customWidth="1"/>
    <col min="16" max="16" width="12.7109375" style="11" hidden="1" customWidth="1"/>
    <col min="17" max="17" width="13.28515625" style="11" hidden="1" customWidth="1"/>
    <col min="18" max="18" width="17.7109375" style="11" customWidth="1"/>
    <col min="19" max="19" width="9.140625" style="11"/>
    <col min="20" max="20" width="13.28515625" style="11" bestFit="1" customWidth="1"/>
    <col min="21" max="21" width="15.5703125" style="11" bestFit="1" customWidth="1"/>
    <col min="22" max="16384" width="9.140625" style="11"/>
  </cols>
  <sheetData>
    <row r="1" spans="1:18" ht="24.75" customHeight="1" x14ac:dyDescent="0.2">
      <c r="H1" s="1168" t="s">
        <v>191</v>
      </c>
      <c r="I1" s="1168"/>
      <c r="J1" s="1168"/>
      <c r="K1" s="1168"/>
      <c r="L1" s="1168"/>
      <c r="M1" s="1168"/>
    </row>
    <row r="2" spans="1:18" ht="37.5" customHeight="1" x14ac:dyDescent="0.2">
      <c r="A2" s="1172" t="s">
        <v>200</v>
      </c>
      <c r="B2" s="1172"/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</row>
    <row r="3" spans="1:18" ht="18.75" customHeight="1" x14ac:dyDescent="0.2">
      <c r="A3" s="1174" t="s">
        <v>562</v>
      </c>
      <c r="B3" s="1174"/>
      <c r="C3" s="1174"/>
      <c r="D3" s="1174"/>
      <c r="E3" s="1174"/>
      <c r="F3" s="1174"/>
      <c r="G3" s="1174"/>
      <c r="H3" s="1174"/>
      <c r="I3" s="1174"/>
      <c r="J3" s="1174"/>
      <c r="K3" s="1174"/>
      <c r="L3" s="1174"/>
      <c r="M3" s="1174"/>
    </row>
    <row r="4" spans="1:18" ht="15.75" x14ac:dyDescent="0.2">
      <c r="A4" s="1175" t="s">
        <v>67</v>
      </c>
      <c r="B4" s="1175"/>
      <c r="C4" s="1175"/>
      <c r="D4" s="1175"/>
      <c r="E4" s="1175"/>
      <c r="F4" s="1175"/>
      <c r="G4" s="1175"/>
      <c r="H4" s="1175"/>
      <c r="I4" s="1175"/>
      <c r="J4" s="1175"/>
      <c r="K4" s="1175"/>
      <c r="L4" s="1175"/>
      <c r="M4" s="1175"/>
    </row>
    <row r="5" spans="1:18" ht="19.5" thickBot="1" x14ac:dyDescent="0.25">
      <c r="A5" s="21"/>
      <c r="B5" s="21"/>
      <c r="M5" s="58" t="s">
        <v>399</v>
      </c>
    </row>
    <row r="6" spans="1:18" ht="19.5" customHeight="1" x14ac:dyDescent="0.2">
      <c r="A6" s="1176" t="s">
        <v>26</v>
      </c>
      <c r="B6" s="1169" t="s">
        <v>199</v>
      </c>
      <c r="C6" s="1179" t="s">
        <v>4</v>
      </c>
      <c r="D6" s="1180"/>
      <c r="E6" s="1180"/>
      <c r="F6" s="1180"/>
      <c r="G6" s="1181"/>
      <c r="H6" s="1179" t="s">
        <v>227</v>
      </c>
      <c r="I6" s="1180"/>
      <c r="J6" s="1180"/>
      <c r="K6" s="1180"/>
      <c r="L6" s="1181"/>
      <c r="M6" s="1179" t="s">
        <v>27</v>
      </c>
      <c r="N6" s="1180"/>
      <c r="O6" s="1180"/>
      <c r="P6" s="1180"/>
      <c r="Q6" s="1188"/>
      <c r="R6" s="497"/>
    </row>
    <row r="7" spans="1:18" ht="16.5" customHeight="1" x14ac:dyDescent="0.2">
      <c r="A7" s="1177"/>
      <c r="B7" s="1170"/>
      <c r="C7" s="1182"/>
      <c r="D7" s="1183"/>
      <c r="E7" s="1183"/>
      <c r="F7" s="1183"/>
      <c r="G7" s="1184"/>
      <c r="H7" s="1182"/>
      <c r="I7" s="1183"/>
      <c r="J7" s="1183"/>
      <c r="K7" s="1183"/>
      <c r="L7" s="1184"/>
      <c r="M7" s="1182"/>
      <c r="N7" s="1183"/>
      <c r="O7" s="1183"/>
      <c r="P7" s="1183"/>
      <c r="Q7" s="1189"/>
      <c r="R7" s="498"/>
    </row>
    <row r="8" spans="1:18" ht="20.25" customHeight="1" thickBot="1" x14ac:dyDescent="0.25">
      <c r="A8" s="1178"/>
      <c r="B8" s="1171"/>
      <c r="C8" s="1185"/>
      <c r="D8" s="1186"/>
      <c r="E8" s="1186"/>
      <c r="F8" s="1186"/>
      <c r="G8" s="1187"/>
      <c r="H8" s="1185"/>
      <c r="I8" s="1186"/>
      <c r="J8" s="1186"/>
      <c r="K8" s="1186"/>
      <c r="L8" s="1187"/>
      <c r="M8" s="1185"/>
      <c r="N8" s="1186"/>
      <c r="O8" s="1186"/>
      <c r="P8" s="1186"/>
      <c r="Q8" s="1190"/>
      <c r="R8" s="498"/>
    </row>
    <row r="9" spans="1:18" ht="19.5" thickTop="1" x14ac:dyDescent="0.2">
      <c r="A9" s="259"/>
      <c r="B9" s="260"/>
      <c r="C9" s="333" t="s">
        <v>74</v>
      </c>
      <c r="D9" s="333" t="s">
        <v>215</v>
      </c>
      <c r="E9" s="333" t="s">
        <v>219</v>
      </c>
      <c r="F9" s="319" t="s">
        <v>539</v>
      </c>
      <c r="G9" s="319" t="s">
        <v>226</v>
      </c>
      <c r="H9" s="333" t="s">
        <v>74</v>
      </c>
      <c r="I9" s="333" t="s">
        <v>215</v>
      </c>
      <c r="J9" s="333" t="s">
        <v>219</v>
      </c>
      <c r="K9" s="319" t="s">
        <v>539</v>
      </c>
      <c r="L9" s="319" t="s">
        <v>226</v>
      </c>
      <c r="M9" s="333" t="s">
        <v>74</v>
      </c>
      <c r="N9" s="333" t="s">
        <v>215</v>
      </c>
      <c r="O9" s="333" t="s">
        <v>219</v>
      </c>
      <c r="P9" s="319" t="s">
        <v>539</v>
      </c>
      <c r="Q9" s="493" t="s">
        <v>226</v>
      </c>
      <c r="R9" s="498"/>
    </row>
    <row r="10" spans="1:18" ht="25.5" customHeight="1" x14ac:dyDescent="0.2">
      <c r="A10" s="54" t="s">
        <v>437</v>
      </c>
      <c r="B10" s="223" t="s">
        <v>403</v>
      </c>
      <c r="C10" s="17">
        <v>100000</v>
      </c>
      <c r="D10" s="17">
        <v>100000</v>
      </c>
      <c r="E10" s="17">
        <v>100000</v>
      </c>
      <c r="F10" s="268">
        <v>20000</v>
      </c>
      <c r="G10" s="330"/>
      <c r="H10" s="17">
        <v>100000</v>
      </c>
      <c r="I10" s="17">
        <v>100000</v>
      </c>
      <c r="J10" s="17">
        <v>100000</v>
      </c>
      <c r="K10" s="268">
        <v>20000</v>
      </c>
      <c r="L10" s="330"/>
      <c r="M10" s="17"/>
      <c r="N10" s="17"/>
      <c r="O10" s="17"/>
      <c r="P10" s="268"/>
      <c r="Q10" s="494"/>
      <c r="R10" s="498"/>
    </row>
    <row r="11" spans="1:18" ht="25.5" customHeight="1" x14ac:dyDescent="0.2">
      <c r="A11" s="54" t="s">
        <v>438</v>
      </c>
      <c r="B11" s="223" t="s">
        <v>403</v>
      </c>
      <c r="C11" s="17">
        <v>1500000</v>
      </c>
      <c r="D11" s="17">
        <v>1500000</v>
      </c>
      <c r="E11" s="17">
        <v>1926000</v>
      </c>
      <c r="F11" s="17">
        <v>1600000</v>
      </c>
      <c r="G11" s="331"/>
      <c r="H11" s="17">
        <v>1500000</v>
      </c>
      <c r="I11" s="17">
        <v>1500000</v>
      </c>
      <c r="J11" s="17">
        <v>1926000</v>
      </c>
      <c r="K11" s="17">
        <v>1600000</v>
      </c>
      <c r="L11" s="331"/>
      <c r="M11" s="17"/>
      <c r="N11" s="17"/>
      <c r="O11" s="17"/>
      <c r="P11" s="17"/>
      <c r="Q11" s="495"/>
      <c r="R11" s="498"/>
    </row>
    <row r="12" spans="1:18" ht="25.5" customHeight="1" x14ac:dyDescent="0.2">
      <c r="A12" s="54" t="s">
        <v>540</v>
      </c>
      <c r="B12" s="223" t="s">
        <v>403</v>
      </c>
      <c r="C12" s="17">
        <v>216000</v>
      </c>
      <c r="D12" s="17">
        <v>216000</v>
      </c>
      <c r="E12" s="17">
        <v>290000</v>
      </c>
      <c r="F12" s="17">
        <v>156000</v>
      </c>
      <c r="G12" s="331"/>
      <c r="H12" s="17">
        <v>216000</v>
      </c>
      <c r="I12" s="17">
        <v>216000</v>
      </c>
      <c r="J12" s="17">
        <v>290000</v>
      </c>
      <c r="K12" s="17">
        <v>156000</v>
      </c>
      <c r="L12" s="331"/>
      <c r="M12" s="17"/>
      <c r="N12" s="17"/>
      <c r="O12" s="17"/>
      <c r="P12" s="17"/>
      <c r="Q12" s="495"/>
      <c r="R12" s="498"/>
    </row>
    <row r="13" spans="1:18" ht="25.5" customHeight="1" x14ac:dyDescent="0.2">
      <c r="A13" s="54" t="s">
        <v>541</v>
      </c>
      <c r="B13" s="223" t="s">
        <v>403</v>
      </c>
      <c r="C13" s="17">
        <v>0</v>
      </c>
      <c r="D13" s="17">
        <v>0</v>
      </c>
      <c r="E13" s="17">
        <v>0</v>
      </c>
      <c r="F13" s="17">
        <v>1000000</v>
      </c>
      <c r="G13" s="331"/>
      <c r="H13" s="17">
        <v>0</v>
      </c>
      <c r="I13" s="17">
        <v>0</v>
      </c>
      <c r="J13" s="17">
        <v>0</v>
      </c>
      <c r="K13" s="17">
        <v>1000000</v>
      </c>
      <c r="L13" s="331"/>
      <c r="M13" s="17"/>
      <c r="N13" s="17"/>
      <c r="O13" s="17"/>
      <c r="P13" s="17"/>
      <c r="Q13" s="495"/>
      <c r="R13" s="498"/>
    </row>
    <row r="14" spans="1:18" ht="25.5" customHeight="1" x14ac:dyDescent="0.2">
      <c r="A14" s="54"/>
      <c r="B14" s="223"/>
      <c r="C14" s="17"/>
      <c r="D14" s="17"/>
      <c r="E14" s="17"/>
      <c r="F14" s="17"/>
      <c r="G14" s="331"/>
      <c r="H14" s="17"/>
      <c r="I14" s="17"/>
      <c r="J14" s="17"/>
      <c r="K14" s="17"/>
      <c r="L14" s="331"/>
      <c r="M14" s="17"/>
      <c r="N14" s="17"/>
      <c r="O14" s="17"/>
      <c r="P14" s="17"/>
      <c r="Q14" s="495"/>
      <c r="R14" s="498"/>
    </row>
    <row r="15" spans="1:18" ht="25.5" customHeight="1" thickBot="1" x14ac:dyDescent="0.25">
      <c r="A15" s="54"/>
      <c r="B15" s="223"/>
      <c r="C15" s="57"/>
      <c r="D15" s="57"/>
      <c r="E15" s="57"/>
      <c r="F15" s="57"/>
      <c r="G15" s="331"/>
      <c r="H15" s="57"/>
      <c r="I15" s="57"/>
      <c r="J15" s="57"/>
      <c r="K15" s="57"/>
      <c r="L15" s="331"/>
      <c r="M15" s="57"/>
      <c r="N15" s="57"/>
      <c r="O15" s="57"/>
      <c r="P15" s="57"/>
      <c r="Q15" s="495"/>
      <c r="R15" s="498"/>
    </row>
    <row r="16" spans="1:18" ht="25.5" customHeight="1" thickTop="1" thickBot="1" x14ac:dyDescent="0.25">
      <c r="A16" s="59" t="s">
        <v>19</v>
      </c>
      <c r="B16" s="222"/>
      <c r="C16" s="60">
        <f>SUM(C10:C15)</f>
        <v>1816000</v>
      </c>
      <c r="D16" s="60">
        <f>SUM(D10:D15)</f>
        <v>1816000</v>
      </c>
      <c r="E16" s="60">
        <f>SUM(E10:E15)</f>
        <v>2316000</v>
      </c>
      <c r="F16" s="60">
        <f>SUM(F10:F15)</f>
        <v>2776000</v>
      </c>
      <c r="G16" s="332">
        <f>F16/E16</f>
        <v>1.1986183074265975</v>
      </c>
      <c r="H16" s="60">
        <f>SUM(H10:H15)</f>
        <v>1816000</v>
      </c>
      <c r="I16" s="60">
        <f>SUM(I10:I15)</f>
        <v>1816000</v>
      </c>
      <c r="J16" s="60">
        <f>SUM(J10:J15)</f>
        <v>2316000</v>
      </c>
      <c r="K16" s="60">
        <f>SUM(K10:K15)</f>
        <v>2776000</v>
      </c>
      <c r="L16" s="332"/>
      <c r="M16" s="60">
        <f>SUM(M10:M15)</f>
        <v>0</v>
      </c>
      <c r="N16" s="60">
        <f>SUM(N10:N15)</f>
        <v>0</v>
      </c>
      <c r="O16" s="60">
        <f>SUM(O10:O15)</f>
        <v>0</v>
      </c>
      <c r="P16" s="60"/>
      <c r="Q16" s="496"/>
      <c r="R16" s="498"/>
    </row>
    <row r="17" spans="1:18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R17" s="22"/>
    </row>
    <row r="18" spans="1:18" x14ac:dyDescent="0.2">
      <c r="P18" s="11">
        <v>292</v>
      </c>
    </row>
    <row r="20" spans="1:18" x14ac:dyDescent="0.2">
      <c r="I20" s="328"/>
    </row>
    <row r="21" spans="1:18" x14ac:dyDescent="0.2">
      <c r="I21" s="328"/>
    </row>
    <row r="22" spans="1:18" x14ac:dyDescent="0.2">
      <c r="I22" s="328"/>
    </row>
    <row r="23" spans="1:18" x14ac:dyDescent="0.2">
      <c r="I23" s="328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Z83"/>
  <sheetViews>
    <sheetView zoomScale="75" zoomScaleNormal="75" workbookViewId="0">
      <selection activeCell="H93" sqref="H93"/>
    </sheetView>
  </sheetViews>
  <sheetFormatPr defaultRowHeight="12.75" x14ac:dyDescent="0.2"/>
  <cols>
    <col min="1" max="1" width="37.85546875" style="261" customWidth="1"/>
    <col min="2" max="2" width="14.85546875" style="8" customWidth="1"/>
    <col min="3" max="3" width="13.7109375" style="8" customWidth="1"/>
    <col min="4" max="4" width="14.42578125" style="8" customWidth="1"/>
    <col min="5" max="5" width="11.7109375" style="8" hidden="1" customWidth="1"/>
    <col min="6" max="6" width="16" style="8" hidden="1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hidden="1" customWidth="1"/>
    <col min="11" max="11" width="9.85546875" style="8" hidden="1" customWidth="1"/>
    <col min="12" max="12" width="13" style="8" customWidth="1"/>
    <col min="13" max="13" width="9.7109375" style="8" customWidth="1"/>
    <col min="14" max="14" width="9.28515625" style="8" customWidth="1"/>
    <col min="15" max="15" width="11.7109375" style="8" hidden="1" customWidth="1"/>
    <col min="16" max="16" width="8.5703125" style="8" hidden="1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hidden="1" customWidth="1"/>
    <col min="21" max="21" width="8.5703125" style="8" hidden="1" customWidth="1"/>
    <col min="22" max="16384" width="9.140625" style="8"/>
  </cols>
  <sheetData>
    <row r="1" spans="1:26" ht="12.75" customHeight="1" x14ac:dyDescent="0.2">
      <c r="L1" s="1191" t="s">
        <v>192</v>
      </c>
      <c r="M1" s="1191"/>
      <c r="N1" s="1191"/>
      <c r="O1" s="1191"/>
      <c r="P1" s="1191"/>
      <c r="Q1" s="1191"/>
    </row>
    <row r="2" spans="1:26" ht="18" x14ac:dyDescent="0.25">
      <c r="A2" s="1203" t="s">
        <v>20</v>
      </c>
      <c r="B2" s="1203"/>
      <c r="C2" s="1203"/>
      <c r="D2" s="1203"/>
      <c r="E2" s="1203"/>
      <c r="F2" s="1203"/>
      <c r="G2" s="1203"/>
      <c r="H2" s="1203"/>
      <c r="I2" s="1203"/>
      <c r="J2" s="1203"/>
      <c r="K2" s="1203"/>
      <c r="L2" s="1203"/>
      <c r="M2" s="1203"/>
      <c r="N2" s="1203"/>
      <c r="O2" s="1203"/>
      <c r="P2" s="1203"/>
      <c r="Q2" s="1203"/>
    </row>
    <row r="3" spans="1:26" ht="15.75" x14ac:dyDescent="0.25">
      <c r="A3" s="1149" t="s">
        <v>562</v>
      </c>
      <c r="B3" s="1149"/>
      <c r="C3" s="1149"/>
      <c r="D3" s="1149"/>
      <c r="E3" s="1149"/>
      <c r="F3" s="1149"/>
      <c r="G3" s="1149"/>
      <c r="H3" s="1149"/>
      <c r="I3" s="1149"/>
      <c r="J3" s="1149"/>
      <c r="K3" s="1149"/>
      <c r="L3" s="1149"/>
      <c r="M3" s="1149"/>
      <c r="N3" s="1149"/>
      <c r="O3" s="1149"/>
      <c r="P3" s="1149"/>
      <c r="Q3" s="1149"/>
    </row>
    <row r="4" spans="1:26" ht="14.25" x14ac:dyDescent="0.2">
      <c r="A4" s="1204" t="s">
        <v>187</v>
      </c>
      <c r="B4" s="1204"/>
      <c r="C4" s="1204"/>
      <c r="D4" s="1204"/>
      <c r="E4" s="1204"/>
      <c r="F4" s="1204"/>
      <c r="G4" s="1204"/>
      <c r="H4" s="1204"/>
      <c r="I4" s="1204"/>
      <c r="J4" s="1204"/>
      <c r="K4" s="1204"/>
      <c r="L4" s="1204"/>
      <c r="M4" s="1204"/>
      <c r="N4" s="1204"/>
      <c r="O4" s="1204"/>
      <c r="P4" s="1204"/>
      <c r="Q4" s="1204"/>
    </row>
    <row r="5" spans="1:26" ht="13.5" thickBot="1" x14ac:dyDescent="0.25">
      <c r="Q5" s="9" t="s">
        <v>399</v>
      </c>
    </row>
    <row r="6" spans="1:26" ht="24.75" customHeight="1" x14ac:dyDescent="0.2">
      <c r="A6" s="1193" t="s">
        <v>21</v>
      </c>
      <c r="B6" s="1195" t="s">
        <v>22</v>
      </c>
      <c r="C6" s="1196"/>
      <c r="D6" s="1196"/>
      <c r="E6" s="1196"/>
      <c r="F6" s="1196"/>
      <c r="G6" s="1196"/>
      <c r="H6" s="1196"/>
      <c r="I6" s="1196"/>
      <c r="J6" s="1196"/>
      <c r="K6" s="1196"/>
      <c r="L6" s="1197" t="s">
        <v>23</v>
      </c>
      <c r="M6" s="1198"/>
      <c r="N6" s="1198"/>
      <c r="O6" s="1198"/>
      <c r="P6" s="1198"/>
      <c r="Q6" s="1198"/>
      <c r="R6" s="1198"/>
      <c r="S6" s="1198"/>
      <c r="T6" s="1198"/>
      <c r="U6" s="1199"/>
      <c r="V6" s="499"/>
    </row>
    <row r="7" spans="1:26" ht="24.75" customHeight="1" x14ac:dyDescent="0.2">
      <c r="A7" s="1194"/>
      <c r="B7" s="1200" t="s">
        <v>72</v>
      </c>
      <c r="C7" s="1201"/>
      <c r="D7" s="1201"/>
      <c r="E7" s="1201"/>
      <c r="F7" s="1202"/>
      <c r="G7" s="1200" t="s">
        <v>73</v>
      </c>
      <c r="H7" s="1201"/>
      <c r="I7" s="1201"/>
      <c r="J7" s="1201"/>
      <c r="K7" s="1201"/>
      <c r="L7" s="1207" t="s">
        <v>72</v>
      </c>
      <c r="M7" s="1205"/>
      <c r="N7" s="1205"/>
      <c r="O7" s="1205"/>
      <c r="P7" s="1205"/>
      <c r="Q7" s="1205" t="s">
        <v>73</v>
      </c>
      <c r="R7" s="1205"/>
      <c r="S7" s="1205"/>
      <c r="T7" s="1205"/>
      <c r="U7" s="1206"/>
      <c r="V7" s="499"/>
    </row>
    <row r="8" spans="1:26" ht="42" customHeight="1" x14ac:dyDescent="0.2">
      <c r="A8" s="248"/>
      <c r="B8" s="249" t="s">
        <v>216</v>
      </c>
      <c r="C8" s="249" t="s">
        <v>214</v>
      </c>
      <c r="D8" s="500" t="s">
        <v>407</v>
      </c>
      <c r="E8" s="249" t="s">
        <v>222</v>
      </c>
      <c r="F8" s="249" t="s">
        <v>266</v>
      </c>
      <c r="G8" s="249" t="s">
        <v>216</v>
      </c>
      <c r="H8" s="249" t="s">
        <v>214</v>
      </c>
      <c r="I8" s="500" t="s">
        <v>220</v>
      </c>
      <c r="J8" s="249" t="s">
        <v>222</v>
      </c>
      <c r="K8" s="249" t="s">
        <v>266</v>
      </c>
      <c r="L8" s="335" t="s">
        <v>216</v>
      </c>
      <c r="M8" s="275" t="s">
        <v>214</v>
      </c>
      <c r="N8" s="500" t="s">
        <v>220</v>
      </c>
      <c r="O8" s="249" t="s">
        <v>238</v>
      </c>
      <c r="P8" s="249" t="s">
        <v>266</v>
      </c>
      <c r="Q8" s="275" t="s">
        <v>216</v>
      </c>
      <c r="R8" s="275" t="s">
        <v>214</v>
      </c>
      <c r="S8" s="500" t="s">
        <v>220</v>
      </c>
      <c r="T8" s="249" t="s">
        <v>533</v>
      </c>
      <c r="U8" s="249" t="s">
        <v>266</v>
      </c>
      <c r="V8" s="499"/>
    </row>
    <row r="9" spans="1:26" ht="30.75" hidden="1" x14ac:dyDescent="0.25">
      <c r="A9" s="25" t="s">
        <v>588</v>
      </c>
      <c r="B9" s="28"/>
      <c r="C9" s="28"/>
      <c r="D9" s="28"/>
      <c r="E9" s="28"/>
      <c r="F9" s="28"/>
      <c r="G9" s="28"/>
      <c r="H9" s="28"/>
      <c r="I9" s="28"/>
      <c r="J9" s="28"/>
      <c r="K9" s="334"/>
      <c r="L9" s="336"/>
      <c r="M9" s="29"/>
      <c r="N9" s="29"/>
      <c r="O9" s="29"/>
      <c r="P9" s="29"/>
      <c r="Q9" s="28"/>
      <c r="R9" s="28"/>
      <c r="S9" s="28"/>
      <c r="T9" s="28"/>
      <c r="U9" s="30"/>
      <c r="V9" s="499"/>
    </row>
    <row r="10" spans="1:26" ht="18" hidden="1" x14ac:dyDescent="0.25">
      <c r="A10" s="25"/>
      <c r="B10" s="28"/>
      <c r="C10" s="28"/>
      <c r="D10" s="28"/>
      <c r="E10" s="28"/>
      <c r="F10" s="28"/>
      <c r="G10" s="28"/>
      <c r="H10" s="28"/>
      <c r="I10" s="28"/>
      <c r="J10" s="28"/>
      <c r="K10" s="334"/>
      <c r="L10" s="336"/>
      <c r="M10" s="29"/>
      <c r="N10" s="29"/>
      <c r="O10" s="29"/>
      <c r="P10" s="29"/>
      <c r="Q10" s="28"/>
      <c r="R10" s="28"/>
      <c r="S10" s="28"/>
      <c r="T10" s="28"/>
      <c r="U10" s="30"/>
      <c r="V10" s="499"/>
      <c r="W10" s="883" t="s">
        <v>591</v>
      </c>
      <c r="X10" s="615"/>
      <c r="Y10" s="615"/>
      <c r="Z10" s="615"/>
    </row>
    <row r="11" spans="1:26" ht="18" hidden="1" x14ac:dyDescent="0.25">
      <c r="A11" s="25" t="s">
        <v>217</v>
      </c>
      <c r="B11" s="28"/>
      <c r="C11" s="28"/>
      <c r="D11" s="28"/>
      <c r="E11" s="28"/>
      <c r="F11" s="28"/>
      <c r="G11" s="28"/>
      <c r="H11" s="28"/>
      <c r="I11" s="28"/>
      <c r="J11" s="28"/>
      <c r="K11" s="334"/>
      <c r="L11" s="336"/>
      <c r="M11" s="29"/>
      <c r="N11" s="29"/>
      <c r="O11" s="29"/>
      <c r="P11" s="29"/>
      <c r="Q11" s="28"/>
      <c r="R11" s="28"/>
      <c r="S11" s="28"/>
      <c r="T11" s="28"/>
      <c r="U11" s="30"/>
      <c r="V11" s="499"/>
    </row>
    <row r="12" spans="1:26" ht="18" hidden="1" x14ac:dyDescent="0.25">
      <c r="A12" s="25" t="s">
        <v>206</v>
      </c>
      <c r="B12" s="28"/>
      <c r="C12" s="28"/>
      <c r="D12" s="28"/>
      <c r="E12" s="28"/>
      <c r="F12" s="28"/>
      <c r="G12" s="28"/>
      <c r="H12" s="28"/>
      <c r="I12" s="28"/>
      <c r="J12" s="28"/>
      <c r="K12" s="334"/>
      <c r="L12" s="336"/>
      <c r="M12" s="29"/>
      <c r="N12" s="29"/>
      <c r="O12" s="29"/>
      <c r="P12" s="29"/>
      <c r="Q12" s="28"/>
      <c r="R12" s="28"/>
      <c r="S12" s="28"/>
      <c r="T12" s="28"/>
      <c r="U12" s="30"/>
      <c r="V12" s="499"/>
    </row>
    <row r="13" spans="1:26" ht="30.75" x14ac:dyDescent="0.25">
      <c r="A13" s="25" t="s">
        <v>439</v>
      </c>
      <c r="B13" s="28"/>
      <c r="C13" s="28"/>
      <c r="D13" s="28"/>
      <c r="E13" s="28"/>
      <c r="F13" s="28"/>
      <c r="G13" s="28">
        <v>400000</v>
      </c>
      <c r="H13" s="28">
        <v>400000</v>
      </c>
      <c r="I13" s="28">
        <v>498880</v>
      </c>
      <c r="J13" s="28">
        <v>1121000</v>
      </c>
      <c r="K13" s="334"/>
      <c r="L13" s="336"/>
      <c r="M13" s="29"/>
      <c r="N13" s="29"/>
      <c r="O13" s="29"/>
      <c r="P13" s="29"/>
      <c r="Q13" s="28"/>
      <c r="R13" s="28"/>
      <c r="S13" s="28"/>
      <c r="T13" s="28"/>
      <c r="U13" s="30"/>
      <c r="V13" s="499"/>
    </row>
    <row r="14" spans="1:26" ht="18" hidden="1" x14ac:dyDescent="0.25">
      <c r="A14" s="25" t="s">
        <v>207</v>
      </c>
      <c r="B14" s="28"/>
      <c r="C14" s="28"/>
      <c r="D14" s="28"/>
      <c r="E14" s="28"/>
      <c r="F14" s="28"/>
      <c r="G14" s="28"/>
      <c r="H14" s="28"/>
      <c r="I14" s="28"/>
      <c r="J14" s="28"/>
      <c r="K14" s="334"/>
      <c r="L14" s="336"/>
      <c r="M14" s="29"/>
      <c r="N14" s="29"/>
      <c r="O14" s="29"/>
      <c r="P14" s="29"/>
      <c r="Q14" s="28"/>
      <c r="R14" s="28"/>
      <c r="S14" s="28"/>
      <c r="T14" s="28"/>
      <c r="U14" s="30"/>
      <c r="V14" s="499"/>
    </row>
    <row r="15" spans="1:26" ht="18" hidden="1" x14ac:dyDescent="0.25">
      <c r="A15" s="25" t="s">
        <v>388</v>
      </c>
      <c r="B15" s="28"/>
      <c r="C15" s="28"/>
      <c r="D15" s="28"/>
      <c r="E15" s="28"/>
      <c r="F15" s="28"/>
      <c r="G15" s="28"/>
      <c r="H15" s="28"/>
      <c r="I15" s="28"/>
      <c r="J15" s="28"/>
      <c r="K15" s="334"/>
      <c r="L15" s="336"/>
      <c r="M15" s="29"/>
      <c r="N15" s="29"/>
      <c r="O15" s="29"/>
      <c r="P15" s="29"/>
      <c r="Q15" s="28"/>
      <c r="R15" s="28"/>
      <c r="S15" s="28"/>
      <c r="T15" s="28"/>
      <c r="U15" s="30"/>
      <c r="V15" s="499"/>
    </row>
    <row r="16" spans="1:26" ht="18" hidden="1" x14ac:dyDescent="0.25">
      <c r="A16" s="25" t="s">
        <v>391</v>
      </c>
      <c r="B16" s="28"/>
      <c r="C16" s="28"/>
      <c r="D16" s="28"/>
      <c r="E16" s="28"/>
      <c r="F16" s="28"/>
      <c r="G16" s="28"/>
      <c r="H16" s="28"/>
      <c r="I16" s="28"/>
      <c r="J16" s="28"/>
      <c r="K16" s="334"/>
      <c r="L16" s="336"/>
      <c r="M16" s="29"/>
      <c r="N16" s="29"/>
      <c r="O16" s="29"/>
      <c r="P16" s="29"/>
      <c r="Q16" s="28"/>
      <c r="R16" s="28"/>
      <c r="S16" s="28"/>
      <c r="T16" s="28"/>
      <c r="U16" s="30"/>
      <c r="V16" s="499"/>
    </row>
    <row r="17" spans="1:22" ht="30.75" hidden="1" x14ac:dyDescent="0.25">
      <c r="A17" s="25" t="s">
        <v>389</v>
      </c>
      <c r="B17" s="28"/>
      <c r="C17" s="28"/>
      <c r="D17" s="28"/>
      <c r="E17" s="28"/>
      <c r="F17" s="28"/>
      <c r="G17" s="28"/>
      <c r="H17" s="28"/>
      <c r="I17" s="28"/>
      <c r="J17" s="28"/>
      <c r="K17" s="334"/>
      <c r="L17" s="336"/>
      <c r="M17" s="29"/>
      <c r="N17" s="29"/>
      <c r="O17" s="29"/>
      <c r="P17" s="29"/>
      <c r="Q17" s="28"/>
      <c r="R17" s="28"/>
      <c r="S17" s="28"/>
      <c r="T17" s="28"/>
      <c r="U17" s="30"/>
      <c r="V17" s="499"/>
    </row>
    <row r="18" spans="1:22" ht="18" hidden="1" x14ac:dyDescent="0.25">
      <c r="A18" s="25" t="s">
        <v>390</v>
      </c>
      <c r="B18" s="28"/>
      <c r="C18" s="28"/>
      <c r="D18" s="28"/>
      <c r="E18" s="28"/>
      <c r="F18" s="28"/>
      <c r="G18" s="28"/>
      <c r="H18" s="28"/>
      <c r="I18" s="28"/>
      <c r="J18" s="28"/>
      <c r="K18" s="334"/>
      <c r="L18" s="336"/>
      <c r="M18" s="29"/>
      <c r="N18" s="29"/>
      <c r="O18" s="29"/>
      <c r="P18" s="29"/>
      <c r="Q18" s="28"/>
      <c r="R18" s="28"/>
      <c r="S18" s="28"/>
      <c r="T18" s="28"/>
      <c r="U18" s="30"/>
      <c r="V18" s="499"/>
    </row>
    <row r="19" spans="1:22" ht="18" hidden="1" x14ac:dyDescent="0.25">
      <c r="A19" s="25" t="s">
        <v>392</v>
      </c>
      <c r="B19" s="28"/>
      <c r="C19" s="28"/>
      <c r="D19" s="28"/>
      <c r="E19" s="28"/>
      <c r="F19" s="28"/>
      <c r="G19" s="28"/>
      <c r="H19" s="28"/>
      <c r="I19" s="28"/>
      <c r="J19" s="28"/>
      <c r="K19" s="334"/>
      <c r="L19" s="336"/>
      <c r="M19" s="29"/>
      <c r="N19" s="29"/>
      <c r="O19" s="29"/>
      <c r="P19" s="29"/>
      <c r="Q19" s="28"/>
      <c r="R19" s="28"/>
      <c r="S19" s="28"/>
      <c r="T19" s="28"/>
      <c r="U19" s="30"/>
      <c r="V19" s="499"/>
    </row>
    <row r="20" spans="1:22" ht="18" hidden="1" x14ac:dyDescent="0.25">
      <c r="A20" s="25" t="s">
        <v>394</v>
      </c>
      <c r="B20" s="28"/>
      <c r="C20" s="28"/>
      <c r="D20" s="28"/>
      <c r="E20" s="28"/>
      <c r="F20" s="28"/>
      <c r="G20" s="28"/>
      <c r="H20" s="28"/>
      <c r="I20" s="28"/>
      <c r="J20" s="28"/>
      <c r="K20" s="334"/>
      <c r="L20" s="336"/>
      <c r="M20" s="29"/>
      <c r="N20" s="29"/>
      <c r="O20" s="29"/>
      <c r="P20" s="29"/>
      <c r="Q20" s="28"/>
      <c r="R20" s="28"/>
      <c r="S20" s="28"/>
      <c r="T20" s="28"/>
      <c r="U20" s="30"/>
      <c r="V20" s="499"/>
    </row>
    <row r="21" spans="1:22" ht="18" hidden="1" x14ac:dyDescent="0.25">
      <c r="A21" s="25" t="s">
        <v>393</v>
      </c>
      <c r="B21" s="28"/>
      <c r="C21" s="28"/>
      <c r="D21" s="28"/>
      <c r="E21" s="28"/>
      <c r="F21" s="28"/>
      <c r="G21" s="28"/>
      <c r="H21" s="28"/>
      <c r="I21" s="28"/>
      <c r="J21" s="28"/>
      <c r="K21" s="334"/>
      <c r="L21" s="336"/>
      <c r="M21" s="29"/>
      <c r="N21" s="29"/>
      <c r="O21" s="29"/>
      <c r="P21" s="29"/>
      <c r="Q21" s="28"/>
      <c r="R21" s="28"/>
      <c r="S21" s="28"/>
      <c r="T21" s="28"/>
      <c r="U21" s="30"/>
      <c r="V21" s="499"/>
    </row>
    <row r="22" spans="1:22" ht="17.25" hidden="1" customHeight="1" x14ac:dyDescent="0.25">
      <c r="A22" s="25" t="s">
        <v>395</v>
      </c>
      <c r="B22" s="28"/>
      <c r="C22" s="28"/>
      <c r="D22" s="28"/>
      <c r="E22" s="28"/>
      <c r="F22" s="28"/>
      <c r="G22" s="28"/>
      <c r="H22" s="28"/>
      <c r="I22" s="28"/>
      <c r="J22" s="28"/>
      <c r="K22" s="334"/>
      <c r="L22" s="337"/>
      <c r="M22" s="28"/>
      <c r="N22" s="28"/>
      <c r="O22" s="28"/>
      <c r="P22" s="28"/>
      <c r="Q22" s="28"/>
      <c r="R22" s="28"/>
      <c r="S22" s="28"/>
      <c r="T22" s="28"/>
      <c r="U22" s="30"/>
      <c r="V22" s="499"/>
    </row>
    <row r="23" spans="1:22" ht="18" hidden="1" x14ac:dyDescent="0.25">
      <c r="A23" s="25" t="s">
        <v>427</v>
      </c>
      <c r="B23" s="28"/>
      <c r="C23" s="28"/>
      <c r="D23" s="28"/>
      <c r="E23" s="28"/>
      <c r="F23" s="28"/>
      <c r="G23" s="28"/>
      <c r="H23" s="28"/>
      <c r="I23" s="28"/>
      <c r="J23" s="28"/>
      <c r="K23" s="334"/>
      <c r="L23" s="337"/>
      <c r="M23" s="28"/>
      <c r="N23" s="28"/>
      <c r="O23" s="28"/>
      <c r="P23" s="28"/>
      <c r="Q23" s="28"/>
      <c r="R23" s="28"/>
      <c r="S23" s="28"/>
      <c r="T23" s="28"/>
      <c r="U23" s="30"/>
      <c r="V23" s="499"/>
    </row>
    <row r="24" spans="1:22" ht="30.75" hidden="1" x14ac:dyDescent="0.25">
      <c r="A24" s="25" t="s">
        <v>426</v>
      </c>
      <c r="B24" s="28"/>
      <c r="C24" s="28"/>
      <c r="D24" s="28"/>
      <c r="E24" s="28"/>
      <c r="F24" s="28"/>
      <c r="G24" s="28"/>
      <c r="H24" s="28"/>
      <c r="I24" s="28"/>
      <c r="J24" s="28">
        <v>30000</v>
      </c>
      <c r="K24" s="334"/>
      <c r="L24" s="337"/>
      <c r="M24" s="28"/>
      <c r="N24" s="28"/>
      <c r="O24" s="28"/>
      <c r="P24" s="28"/>
      <c r="Q24" s="28"/>
      <c r="R24" s="28"/>
      <c r="S24" s="28"/>
      <c r="T24" s="28"/>
      <c r="U24" s="30"/>
      <c r="V24" s="499"/>
    </row>
    <row r="25" spans="1:22" ht="30.75" hidden="1" x14ac:dyDescent="0.25">
      <c r="A25" s="25" t="s">
        <v>428</v>
      </c>
      <c r="B25" s="28"/>
      <c r="C25" s="28"/>
      <c r="D25" s="28"/>
      <c r="E25" s="28"/>
      <c r="F25" s="28"/>
      <c r="G25" s="28"/>
      <c r="H25" s="28"/>
      <c r="I25" s="28"/>
      <c r="J25" s="28"/>
      <c r="K25" s="334"/>
      <c r="L25" s="337"/>
      <c r="M25" s="28"/>
      <c r="N25" s="28"/>
      <c r="O25" s="28"/>
      <c r="P25" s="28"/>
      <c r="Q25" s="28"/>
      <c r="R25" s="28"/>
      <c r="S25" s="28"/>
      <c r="T25" s="28"/>
      <c r="U25" s="30"/>
      <c r="V25" s="499"/>
    </row>
    <row r="26" spans="1:22" ht="30.75" hidden="1" x14ac:dyDescent="0.25">
      <c r="A26" s="62" t="s">
        <v>432</v>
      </c>
      <c r="B26" s="61"/>
      <c r="C26" s="61"/>
      <c r="D26" s="61"/>
      <c r="E26" s="61"/>
      <c r="F26" s="61"/>
      <c r="G26" s="61"/>
      <c r="H26" s="61"/>
      <c r="I26" s="61"/>
      <c r="J26" s="61"/>
      <c r="K26" s="339"/>
      <c r="L26" s="616"/>
      <c r="M26" s="61"/>
      <c r="N26" s="61"/>
      <c r="O26" s="61"/>
      <c r="P26" s="61"/>
      <c r="Q26" s="61"/>
      <c r="R26" s="61"/>
      <c r="S26" s="61"/>
      <c r="T26" s="61"/>
      <c r="U26" s="339"/>
      <c r="V26" s="499"/>
    </row>
    <row r="27" spans="1:22" ht="30.75" hidden="1" x14ac:dyDescent="0.25">
      <c r="A27" s="62" t="s">
        <v>440</v>
      </c>
      <c r="B27" s="61"/>
      <c r="C27" s="61"/>
      <c r="D27" s="61"/>
      <c r="E27" s="61"/>
      <c r="F27" s="61"/>
      <c r="G27" s="61"/>
      <c r="H27" s="61">
        <v>0</v>
      </c>
      <c r="I27" s="61">
        <v>0</v>
      </c>
      <c r="J27" s="61">
        <v>300000</v>
      </c>
      <c r="K27" s="339"/>
      <c r="L27" s="616"/>
      <c r="M27" s="61"/>
      <c r="N27" s="61"/>
      <c r="O27" s="61"/>
      <c r="P27" s="61"/>
      <c r="Q27" s="61"/>
      <c r="R27" s="61"/>
      <c r="S27" s="61"/>
      <c r="T27" s="61"/>
      <c r="U27" s="339"/>
      <c r="V27" s="499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400000</v>
      </c>
      <c r="H28" s="31">
        <f>SUM(H9:H27)</f>
        <v>400000</v>
      </c>
      <c r="I28" s="31">
        <f>SUM(I13:I27)</f>
        <v>498880</v>
      </c>
      <c r="J28" s="31">
        <f>SUM(J9:J27)</f>
        <v>1451000</v>
      </c>
      <c r="K28" s="31">
        <f t="shared" ref="K28:U28" si="0">SUM(K9:K25)</f>
        <v>0</v>
      </c>
      <c r="L28" s="338">
        <f t="shared" si="0"/>
        <v>0</v>
      </c>
      <c r="M28" s="31">
        <f t="shared" si="0"/>
        <v>0</v>
      </c>
      <c r="N28" s="31">
        <f t="shared" si="0"/>
        <v>0</v>
      </c>
      <c r="O28" s="31">
        <f t="shared" si="0"/>
        <v>0</v>
      </c>
      <c r="P28" s="31">
        <f t="shared" si="0"/>
        <v>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499"/>
    </row>
    <row r="29" spans="1:22" ht="15" x14ac:dyDescent="0.2">
      <c r="A29" s="24"/>
      <c r="B29" s="241"/>
      <c r="C29" s="12"/>
      <c r="D29" s="12"/>
      <c r="E29" s="12"/>
      <c r="F29" s="12"/>
      <c r="G29" s="241"/>
      <c r="H29" s="241"/>
      <c r="I29" s="241"/>
      <c r="J29" s="241">
        <f>+'4.sz.m.ÖNK kiadás'!H13</f>
        <v>1451000</v>
      </c>
      <c r="K29" s="241"/>
      <c r="L29" s="12"/>
      <c r="M29" s="12"/>
      <c r="N29" s="12"/>
      <c r="O29" s="12"/>
      <c r="P29" s="12"/>
      <c r="Q29" s="241"/>
      <c r="T29" s="53"/>
      <c r="U29" s="53"/>
    </row>
    <row r="30" spans="1:22" ht="14.25" x14ac:dyDescent="0.2">
      <c r="A30" s="1192" t="s">
        <v>209</v>
      </c>
      <c r="B30" s="1192"/>
      <c r="C30" s="1192"/>
      <c r="D30" s="1192"/>
      <c r="E30" s="1192"/>
      <c r="F30" s="1192"/>
      <c r="G30" s="1192"/>
      <c r="H30" s="1192"/>
      <c r="I30" s="1192"/>
      <c r="J30" s="1192"/>
      <c r="K30" s="1192"/>
      <c r="L30" s="1192"/>
      <c r="M30" s="1192"/>
      <c r="N30" s="1192"/>
      <c r="O30" s="1192"/>
      <c r="P30" s="1192"/>
      <c r="Q30" s="1192"/>
    </row>
    <row r="31" spans="1:22" ht="13.5" thickBot="1" x14ac:dyDescent="0.25">
      <c r="Q31" s="9"/>
    </row>
    <row r="32" spans="1:22" ht="29.25" customHeight="1" x14ac:dyDescent="0.2">
      <c r="A32" s="1193" t="s">
        <v>208</v>
      </c>
      <c r="B32" s="1195" t="s">
        <v>22</v>
      </c>
      <c r="C32" s="1196"/>
      <c r="D32" s="1196"/>
      <c r="E32" s="1196"/>
      <c r="F32" s="1196"/>
      <c r="G32" s="1196"/>
      <c r="H32" s="1196"/>
      <c r="I32" s="1196"/>
      <c r="J32" s="1196"/>
      <c r="K32" s="1196"/>
      <c r="L32" s="1197" t="s">
        <v>23</v>
      </c>
      <c r="M32" s="1198"/>
      <c r="N32" s="1198"/>
      <c r="O32" s="1198"/>
      <c r="P32" s="1198"/>
      <c r="Q32" s="1198"/>
      <c r="R32" s="1198"/>
      <c r="S32" s="1198"/>
      <c r="T32" s="1198"/>
      <c r="U32" s="1199"/>
      <c r="V32" s="499"/>
    </row>
    <row r="33" spans="1:22" ht="29.25" customHeight="1" x14ac:dyDescent="0.2">
      <c r="A33" s="1194"/>
      <c r="B33" s="1200" t="s">
        <v>72</v>
      </c>
      <c r="C33" s="1201"/>
      <c r="D33" s="1201"/>
      <c r="E33" s="1201"/>
      <c r="F33" s="1202"/>
      <c r="G33" s="1200" t="s">
        <v>73</v>
      </c>
      <c r="H33" s="1201"/>
      <c r="I33" s="1201"/>
      <c r="J33" s="1201"/>
      <c r="K33" s="1201"/>
      <c r="L33" s="1207" t="s">
        <v>72</v>
      </c>
      <c r="M33" s="1205"/>
      <c r="N33" s="1205"/>
      <c r="O33" s="1205"/>
      <c r="P33" s="1205"/>
      <c r="Q33" s="1205" t="s">
        <v>73</v>
      </c>
      <c r="R33" s="1205"/>
      <c r="S33" s="1205"/>
      <c r="T33" s="1205"/>
      <c r="U33" s="1206"/>
      <c r="V33" s="499"/>
    </row>
    <row r="34" spans="1:22" ht="29.25" customHeight="1" x14ac:dyDescent="0.2">
      <c r="A34" s="248"/>
      <c r="B34" s="249" t="s">
        <v>216</v>
      </c>
      <c r="C34" s="249" t="s">
        <v>214</v>
      </c>
      <c r="D34" s="500" t="s">
        <v>220</v>
      </c>
      <c r="E34" s="249" t="s">
        <v>222</v>
      </c>
      <c r="F34" s="249" t="s">
        <v>266</v>
      </c>
      <c r="G34" s="249" t="s">
        <v>216</v>
      </c>
      <c r="H34" s="249" t="s">
        <v>214</v>
      </c>
      <c r="I34" s="249" t="s">
        <v>220</v>
      </c>
      <c r="J34" s="249" t="s">
        <v>222</v>
      </c>
      <c r="K34" s="249" t="s">
        <v>266</v>
      </c>
      <c r="L34" s="335" t="s">
        <v>216</v>
      </c>
      <c r="M34" s="275" t="s">
        <v>214</v>
      </c>
      <c r="N34" s="275" t="s">
        <v>220</v>
      </c>
      <c r="O34" s="249" t="s">
        <v>238</v>
      </c>
      <c r="P34" s="249" t="s">
        <v>266</v>
      </c>
      <c r="Q34" s="275" t="s">
        <v>216</v>
      </c>
      <c r="R34" s="275" t="s">
        <v>214</v>
      </c>
      <c r="S34" s="500" t="s">
        <v>220</v>
      </c>
      <c r="T34" s="249" t="s">
        <v>222</v>
      </c>
      <c r="U34" s="249" t="s">
        <v>266</v>
      </c>
      <c r="V34" s="499"/>
    </row>
    <row r="35" spans="1:22" ht="18" x14ac:dyDescent="0.25">
      <c r="A35" s="25" t="s">
        <v>210</v>
      </c>
      <c r="B35" s="28">
        <v>150000</v>
      </c>
      <c r="C35" s="28">
        <v>150000</v>
      </c>
      <c r="D35" s="28">
        <v>150000</v>
      </c>
      <c r="E35" s="28">
        <v>183330</v>
      </c>
      <c r="F35" s="28"/>
      <c r="G35" s="28"/>
      <c r="H35" s="28"/>
      <c r="I35" s="28"/>
      <c r="J35" s="28"/>
      <c r="K35" s="334"/>
      <c r="L35" s="337"/>
      <c r="M35" s="28"/>
      <c r="N35" s="28"/>
      <c r="O35" s="28"/>
      <c r="P35" s="28"/>
      <c r="Q35" s="28"/>
      <c r="R35" s="28"/>
      <c r="S35" s="28"/>
      <c r="T35" s="28"/>
      <c r="U35" s="30"/>
      <c r="V35" s="499"/>
    </row>
    <row r="36" spans="1:22" ht="18" x14ac:dyDescent="0.25">
      <c r="A36" s="62" t="s">
        <v>535</v>
      </c>
      <c r="B36" s="61"/>
      <c r="C36" s="61"/>
      <c r="D36" s="61"/>
      <c r="E36" s="61">
        <v>53775</v>
      </c>
      <c r="F36" s="61"/>
      <c r="G36" s="61"/>
      <c r="H36" s="61"/>
      <c r="I36" s="61"/>
      <c r="J36" s="61"/>
      <c r="K36" s="339"/>
      <c r="L36" s="337"/>
      <c r="M36" s="28"/>
      <c r="N36" s="28"/>
      <c r="O36" s="28"/>
      <c r="P36" s="28"/>
      <c r="Q36" s="28"/>
      <c r="R36" s="28"/>
      <c r="S36" s="28"/>
      <c r="T36" s="28"/>
      <c r="U36" s="30"/>
      <c r="V36" s="499"/>
    </row>
    <row r="37" spans="1:22" ht="30.75" x14ac:dyDescent="0.25">
      <c r="A37" s="62" t="s">
        <v>425</v>
      </c>
      <c r="B37" s="61"/>
      <c r="C37" s="61"/>
      <c r="D37" s="61"/>
      <c r="E37" s="61"/>
      <c r="F37" s="61"/>
      <c r="G37" s="61">
        <v>126144</v>
      </c>
      <c r="H37" s="61">
        <v>126144</v>
      </c>
      <c r="I37" s="61">
        <v>126144</v>
      </c>
      <c r="J37" s="61">
        <v>114102</v>
      </c>
      <c r="K37" s="339"/>
      <c r="L37" s="337"/>
      <c r="M37" s="28"/>
      <c r="N37" s="28"/>
      <c r="O37" s="28"/>
      <c r="P37" s="28"/>
      <c r="Q37" s="28"/>
      <c r="R37" s="28"/>
      <c r="S37" s="28"/>
      <c r="T37" s="28"/>
      <c r="U37" s="30"/>
      <c r="V37" s="499"/>
    </row>
    <row r="38" spans="1:22" ht="33" customHeight="1" x14ac:dyDescent="0.25">
      <c r="A38" s="62" t="s">
        <v>424</v>
      </c>
      <c r="B38" s="61"/>
      <c r="C38" s="61">
        <v>0</v>
      </c>
      <c r="D38" s="61">
        <v>0</v>
      </c>
      <c r="E38" s="61">
        <v>100000</v>
      </c>
      <c r="F38" s="61"/>
      <c r="G38" s="61"/>
      <c r="H38" s="61"/>
      <c r="I38" s="61"/>
      <c r="J38" s="61"/>
      <c r="K38" s="339"/>
      <c r="L38" s="337"/>
      <c r="M38" s="28"/>
      <c r="N38" s="28"/>
      <c r="O38" s="28"/>
      <c r="P38" s="28"/>
      <c r="Q38" s="28"/>
      <c r="R38" s="28"/>
      <c r="S38" s="28"/>
      <c r="T38" s="28"/>
      <c r="U38" s="30"/>
      <c r="V38" s="499"/>
    </row>
    <row r="39" spans="1:22" ht="18" x14ac:dyDescent="0.25">
      <c r="A39" s="62" t="s">
        <v>357</v>
      </c>
      <c r="B39" s="61"/>
      <c r="C39" s="61"/>
      <c r="D39" s="61"/>
      <c r="E39" s="61"/>
      <c r="F39" s="61"/>
      <c r="G39" s="61"/>
      <c r="H39" s="61"/>
      <c r="I39" s="61"/>
      <c r="J39" s="61"/>
      <c r="K39" s="339"/>
      <c r="L39" s="337"/>
      <c r="M39" s="28"/>
      <c r="N39" s="28"/>
      <c r="O39" s="28"/>
      <c r="P39" s="28"/>
      <c r="Q39" s="28"/>
      <c r="R39" s="28"/>
      <c r="S39" s="28"/>
      <c r="T39" s="28"/>
      <c r="U39" s="30"/>
      <c r="V39" s="499"/>
    </row>
    <row r="40" spans="1:22" ht="18" x14ac:dyDescent="0.25">
      <c r="A40" s="62"/>
      <c r="B40" s="61"/>
      <c r="C40" s="61"/>
      <c r="D40" s="61"/>
      <c r="E40" s="61"/>
      <c r="F40" s="61"/>
      <c r="G40" s="61"/>
      <c r="H40" s="61"/>
      <c r="I40" s="61"/>
      <c r="J40" s="61"/>
      <c r="K40" s="339"/>
      <c r="L40" s="337"/>
      <c r="M40" s="28"/>
      <c r="N40" s="28"/>
      <c r="O40" s="28"/>
      <c r="P40" s="28"/>
      <c r="Q40" s="28"/>
      <c r="R40" s="28"/>
      <c r="S40" s="28"/>
      <c r="T40" s="28"/>
      <c r="U40" s="30"/>
      <c r="V40" s="499"/>
    </row>
    <row r="41" spans="1:22" ht="18" x14ac:dyDescent="0.25">
      <c r="A41" s="62" t="s">
        <v>211</v>
      </c>
      <c r="B41" s="61"/>
      <c r="C41" s="61"/>
      <c r="D41" s="61"/>
      <c r="E41" s="61"/>
      <c r="F41" s="61"/>
      <c r="G41" s="61"/>
      <c r="H41" s="61"/>
      <c r="I41" s="61"/>
      <c r="J41" s="61"/>
      <c r="K41" s="339"/>
      <c r="L41" s="337"/>
      <c r="M41" s="28"/>
      <c r="N41" s="28"/>
      <c r="O41" s="28"/>
      <c r="P41" s="28"/>
      <c r="Q41" s="28"/>
      <c r="R41" s="28"/>
      <c r="S41" s="28"/>
      <c r="T41" s="28"/>
      <c r="U41" s="30"/>
      <c r="V41" s="499"/>
    </row>
    <row r="42" spans="1:22" ht="18" x14ac:dyDescent="0.25">
      <c r="A42" s="62" t="s">
        <v>212</v>
      </c>
      <c r="B42" s="61"/>
      <c r="C42" s="61"/>
      <c r="D42" s="61"/>
      <c r="E42" s="61"/>
      <c r="F42" s="61"/>
      <c r="G42" s="61"/>
      <c r="H42" s="61"/>
      <c r="I42" s="61"/>
      <c r="J42" s="61"/>
      <c r="K42" s="339"/>
      <c r="L42" s="337"/>
      <c r="M42" s="28"/>
      <c r="N42" s="28"/>
      <c r="O42" s="28"/>
      <c r="P42" s="28"/>
      <c r="Q42" s="28"/>
      <c r="R42" s="28"/>
      <c r="S42" s="28"/>
      <c r="T42" s="28"/>
      <c r="U42" s="30"/>
      <c r="V42" s="499"/>
    </row>
    <row r="43" spans="1:22" ht="18" x14ac:dyDescent="0.25">
      <c r="A43" s="62" t="s">
        <v>213</v>
      </c>
      <c r="B43" s="61"/>
      <c r="C43" s="61"/>
      <c r="D43" s="61"/>
      <c r="E43" s="61"/>
      <c r="F43" s="61"/>
      <c r="G43" s="61"/>
      <c r="H43" s="61"/>
      <c r="I43" s="61"/>
      <c r="J43" s="61"/>
      <c r="K43" s="339"/>
      <c r="L43" s="337"/>
      <c r="M43" s="28"/>
      <c r="N43" s="28"/>
      <c r="O43" s="28"/>
      <c r="P43" s="28"/>
      <c r="Q43" s="28"/>
      <c r="R43" s="28"/>
      <c r="S43" s="28"/>
      <c r="T43" s="28"/>
      <c r="U43" s="30"/>
      <c r="V43" s="499"/>
    </row>
    <row r="44" spans="1:22" ht="18" x14ac:dyDescent="0.25">
      <c r="A44" s="62" t="s">
        <v>534</v>
      </c>
      <c r="B44" s="61"/>
      <c r="C44" s="61"/>
      <c r="D44" s="61"/>
      <c r="E44" s="61">
        <v>5000</v>
      </c>
      <c r="F44" s="61"/>
      <c r="G44" s="61"/>
      <c r="H44" s="61"/>
      <c r="I44" s="61"/>
      <c r="J44" s="61"/>
      <c r="K44" s="339"/>
      <c r="L44" s="337"/>
      <c r="M44" s="28"/>
      <c r="N44" s="28"/>
      <c r="O44" s="28"/>
      <c r="P44" s="28"/>
      <c r="Q44" s="28"/>
      <c r="R44" s="28"/>
      <c r="S44" s="28"/>
      <c r="T44" s="28"/>
      <c r="U44" s="30"/>
      <c r="V44" s="499"/>
    </row>
    <row r="45" spans="1:22" ht="39" customHeight="1" x14ac:dyDescent="0.25">
      <c r="A45" s="62" t="s">
        <v>589</v>
      </c>
      <c r="B45" s="61"/>
      <c r="C45" s="61"/>
      <c r="D45" s="61">
        <v>0</v>
      </c>
      <c r="E45" s="61">
        <v>69631</v>
      </c>
      <c r="F45" s="61"/>
      <c r="G45" s="61"/>
      <c r="H45" s="61"/>
      <c r="I45" s="61"/>
      <c r="J45" s="61"/>
      <c r="K45" s="339"/>
      <c r="L45" s="337"/>
      <c r="M45" s="28"/>
      <c r="N45" s="28"/>
      <c r="O45" s="28"/>
      <c r="P45" s="28"/>
      <c r="Q45" s="28"/>
      <c r="R45" s="28"/>
      <c r="S45" s="28"/>
      <c r="T45" s="28"/>
      <c r="U45" s="30"/>
      <c r="V45" s="499"/>
    </row>
    <row r="46" spans="1:22" ht="39" customHeight="1" x14ac:dyDescent="0.25">
      <c r="A46" s="25" t="s">
        <v>590</v>
      </c>
      <c r="B46" s="61"/>
      <c r="C46" s="61">
        <v>48960</v>
      </c>
      <c r="D46" s="61">
        <v>48960</v>
      </c>
      <c r="E46" s="61"/>
      <c r="F46" s="61"/>
      <c r="G46" s="61"/>
      <c r="H46" s="61"/>
      <c r="I46" s="61"/>
      <c r="J46" s="61"/>
      <c r="K46" s="339"/>
      <c r="L46" s="337"/>
      <c r="M46" s="28"/>
      <c r="N46" s="28"/>
      <c r="O46" s="28"/>
      <c r="P46" s="28"/>
      <c r="Q46" s="28"/>
      <c r="R46" s="28"/>
      <c r="S46" s="28"/>
      <c r="T46" s="28"/>
      <c r="U46" s="30"/>
      <c r="V46" s="499"/>
    </row>
    <row r="47" spans="1:22" ht="30.75" x14ac:dyDescent="0.25">
      <c r="A47" s="62" t="s">
        <v>546</v>
      </c>
      <c r="B47" s="61">
        <v>175000</v>
      </c>
      <c r="C47" s="61">
        <v>903698</v>
      </c>
      <c r="D47" s="61">
        <v>814786</v>
      </c>
      <c r="E47" s="61">
        <v>157807</v>
      </c>
      <c r="F47" s="61"/>
      <c r="G47" s="61"/>
      <c r="H47" s="61"/>
      <c r="I47" s="61"/>
      <c r="J47" s="61"/>
      <c r="K47" s="339"/>
      <c r="L47" s="337"/>
      <c r="M47" s="28"/>
      <c r="N47" s="28"/>
      <c r="O47" s="28"/>
      <c r="P47" s="28"/>
      <c r="Q47" s="28"/>
      <c r="R47" s="28"/>
      <c r="S47" s="28"/>
      <c r="T47" s="28"/>
      <c r="U47" s="30"/>
      <c r="V47" s="499"/>
    </row>
    <row r="48" spans="1:22" ht="18" hidden="1" x14ac:dyDescent="0.25">
      <c r="A48" s="62" t="s">
        <v>232</v>
      </c>
      <c r="B48" s="61"/>
      <c r="C48" s="61"/>
      <c r="D48" s="61"/>
      <c r="E48" s="61"/>
      <c r="F48" s="61"/>
      <c r="G48" s="61"/>
      <c r="H48" s="61"/>
      <c r="I48" s="61"/>
      <c r="J48" s="61"/>
      <c r="K48" s="339"/>
      <c r="L48" s="337"/>
      <c r="M48" s="28"/>
      <c r="N48" s="28"/>
      <c r="O48" s="28"/>
      <c r="P48" s="28"/>
      <c r="Q48" s="28"/>
      <c r="R48" s="28"/>
      <c r="S48" s="28"/>
      <c r="T48" s="28"/>
      <c r="U48" s="30"/>
      <c r="V48" s="499"/>
    </row>
    <row r="49" spans="1:22" ht="47.25" hidden="1" customHeight="1" x14ac:dyDescent="0.25">
      <c r="A49" s="62" t="s">
        <v>233</v>
      </c>
      <c r="B49" s="61"/>
      <c r="C49" s="61"/>
      <c r="D49" s="61"/>
      <c r="E49" s="61"/>
      <c r="F49" s="61"/>
      <c r="G49" s="61"/>
      <c r="H49" s="61"/>
      <c r="I49" s="61"/>
      <c r="J49" s="61"/>
      <c r="K49" s="339"/>
      <c r="L49" s="337"/>
      <c r="M49" s="28"/>
      <c r="N49" s="28"/>
      <c r="O49" s="28"/>
      <c r="P49" s="28"/>
      <c r="Q49" s="28"/>
      <c r="R49" s="28"/>
      <c r="S49" s="28"/>
      <c r="T49" s="28"/>
      <c r="U49" s="30"/>
      <c r="V49" s="499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39"/>
      <c r="L50" s="337"/>
      <c r="M50" s="28"/>
      <c r="N50" s="28"/>
      <c r="O50" s="28"/>
      <c r="P50" s="28"/>
      <c r="Q50" s="28"/>
      <c r="R50" s="28"/>
      <c r="S50" s="28"/>
      <c r="T50" s="28"/>
      <c r="U50" s="30"/>
      <c r="V50" s="499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39"/>
      <c r="L51" s="337"/>
      <c r="M51" s="28"/>
      <c r="N51" s="28"/>
      <c r="O51" s="28"/>
      <c r="P51" s="28"/>
      <c r="Q51" s="28"/>
      <c r="R51" s="28"/>
      <c r="S51" s="28"/>
      <c r="T51" s="28"/>
      <c r="U51" s="30"/>
      <c r="V51" s="499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39"/>
      <c r="L52" s="337"/>
      <c r="M52" s="28"/>
      <c r="N52" s="28"/>
      <c r="O52" s="28"/>
      <c r="P52" s="28"/>
      <c r="Q52" s="28"/>
      <c r="R52" s="28"/>
      <c r="S52" s="28"/>
      <c r="T52" s="28"/>
      <c r="U52" s="30"/>
      <c r="V52" s="499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39"/>
      <c r="L53" s="337"/>
      <c r="M53" s="28"/>
      <c r="N53" s="28"/>
      <c r="O53" s="28"/>
      <c r="P53" s="28"/>
      <c r="Q53" s="28"/>
      <c r="R53" s="28"/>
      <c r="S53" s="28"/>
      <c r="T53" s="28"/>
      <c r="U53" s="30"/>
      <c r="V53" s="499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39"/>
      <c r="L54" s="337"/>
      <c r="M54" s="28"/>
      <c r="N54" s="28"/>
      <c r="O54" s="28"/>
      <c r="P54" s="28"/>
      <c r="Q54" s="28"/>
      <c r="R54" s="28"/>
      <c r="S54" s="28"/>
      <c r="T54" s="28"/>
      <c r="U54" s="30"/>
      <c r="V54" s="499"/>
    </row>
    <row r="55" spans="1:22" ht="39" hidden="1" customHeight="1" x14ac:dyDescent="0.25">
      <c r="A55" s="62"/>
      <c r="B55" s="61"/>
      <c r="C55" s="61"/>
      <c r="D55" s="61"/>
      <c r="E55" s="61"/>
      <c r="F55" s="61"/>
      <c r="G55" s="61"/>
      <c r="H55" s="61"/>
      <c r="I55" s="61"/>
      <c r="J55" s="61"/>
      <c r="K55" s="339"/>
      <c r="L55" s="337"/>
      <c r="M55" s="28"/>
      <c r="N55" s="28"/>
      <c r="O55" s="28"/>
      <c r="P55" s="28"/>
      <c r="Q55" s="28"/>
      <c r="R55" s="28"/>
      <c r="S55" s="28"/>
      <c r="T55" s="28"/>
      <c r="U55" s="30"/>
      <c r="V55" s="499"/>
    </row>
    <row r="56" spans="1:22" s="13" customFormat="1" ht="27" customHeight="1" thickBot="1" x14ac:dyDescent="0.3">
      <c r="A56" s="27" t="s">
        <v>1</v>
      </c>
      <c r="B56" s="32">
        <f>SUM(B35:B50)</f>
        <v>325000</v>
      </c>
      <c r="C56" s="32">
        <f>SUM(C35:C50)</f>
        <v>1102658</v>
      </c>
      <c r="D56" s="32">
        <f>SUM(D35:D50)</f>
        <v>1013746</v>
      </c>
      <c r="E56" s="32">
        <f>SUM(E35:E50)</f>
        <v>569543</v>
      </c>
      <c r="F56" s="32">
        <f>SUM(F35:F50)</f>
        <v>0</v>
      </c>
      <c r="G56" s="224">
        <f>SUM(G35:G49)</f>
        <v>126144</v>
      </c>
      <c r="H56" s="580">
        <f>SUM(H35:H49)</f>
        <v>126144</v>
      </c>
      <c r="I56" s="580">
        <f t="shared" ref="I56:R56" si="1">SUM(I35:I50)</f>
        <v>126144</v>
      </c>
      <c r="J56" s="580">
        <f t="shared" si="1"/>
        <v>114102</v>
      </c>
      <c r="K56" s="580">
        <f t="shared" si="1"/>
        <v>0</v>
      </c>
      <c r="L56" s="340">
        <f t="shared" si="1"/>
        <v>0</v>
      </c>
      <c r="M56" s="32">
        <f t="shared" si="1"/>
        <v>0</v>
      </c>
      <c r="N56" s="32">
        <f t="shared" si="1"/>
        <v>0</v>
      </c>
      <c r="O56" s="32">
        <f t="shared" si="1"/>
        <v>0</v>
      </c>
      <c r="P56" s="32">
        <f t="shared" si="1"/>
        <v>0</v>
      </c>
      <c r="Q56" s="32">
        <f t="shared" si="1"/>
        <v>0</v>
      </c>
      <c r="R56" s="32">
        <f t="shared" si="1"/>
        <v>0</v>
      </c>
      <c r="S56" s="32"/>
      <c r="T56" s="32"/>
      <c r="U56" s="224"/>
      <c r="V56" s="499"/>
    </row>
    <row r="57" spans="1:22" ht="15" x14ac:dyDescent="0.2">
      <c r="G57" s="241"/>
      <c r="Q57" s="241"/>
    </row>
    <row r="58" spans="1:22" ht="14.25" x14ac:dyDescent="0.2">
      <c r="A58" s="1192" t="s">
        <v>597</v>
      </c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</row>
    <row r="59" spans="1:22" ht="15" thickBot="1" x14ac:dyDescent="0.25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</row>
    <row r="60" spans="1:22" ht="15.75" x14ac:dyDescent="0.2">
      <c r="A60" s="1193" t="s">
        <v>598</v>
      </c>
      <c r="B60" s="1195" t="s">
        <v>22</v>
      </c>
      <c r="C60" s="1196"/>
      <c r="D60" s="1196"/>
      <c r="E60" s="1196"/>
      <c r="F60" s="1196"/>
      <c r="G60" s="1196"/>
      <c r="H60" s="1196"/>
      <c r="I60" s="1196"/>
      <c r="J60" s="1196"/>
      <c r="K60" s="1196"/>
      <c r="L60" s="1197" t="s">
        <v>23</v>
      </c>
      <c r="M60" s="1198"/>
      <c r="N60" s="1198"/>
      <c r="O60" s="1198"/>
      <c r="P60" s="1198"/>
      <c r="Q60" s="1198"/>
      <c r="R60" s="1198"/>
      <c r="S60" s="1198"/>
      <c r="T60" s="1198"/>
      <c r="U60" s="1199"/>
    </row>
    <row r="61" spans="1:22" ht="15.75" x14ac:dyDescent="0.2">
      <c r="A61" s="1194"/>
      <c r="B61" s="1200" t="s">
        <v>72</v>
      </c>
      <c r="C61" s="1201"/>
      <c r="D61" s="1201"/>
      <c r="E61" s="1201"/>
      <c r="F61" s="1202"/>
      <c r="G61" s="1200" t="s">
        <v>73</v>
      </c>
      <c r="H61" s="1201"/>
      <c r="I61" s="1201"/>
      <c r="J61" s="1201"/>
      <c r="K61" s="1201"/>
      <c r="L61" s="1207" t="s">
        <v>72</v>
      </c>
      <c r="M61" s="1205"/>
      <c r="N61" s="1205"/>
      <c r="O61" s="1205"/>
      <c r="P61" s="1205"/>
      <c r="Q61" s="1205" t="s">
        <v>73</v>
      </c>
      <c r="R61" s="1205"/>
      <c r="S61" s="1205"/>
      <c r="T61" s="1205"/>
      <c r="U61" s="1206"/>
    </row>
    <row r="62" spans="1:22" ht="15.75" x14ac:dyDescent="0.2">
      <c r="A62" s="901"/>
      <c r="B62" s="249" t="s">
        <v>216</v>
      </c>
      <c r="C62" s="249" t="s">
        <v>214</v>
      </c>
      <c r="D62" s="500" t="s">
        <v>220</v>
      </c>
      <c r="E62" s="249" t="s">
        <v>222</v>
      </c>
      <c r="F62" s="249" t="s">
        <v>266</v>
      </c>
      <c r="G62" s="249" t="s">
        <v>216</v>
      </c>
      <c r="H62" s="249" t="s">
        <v>214</v>
      </c>
      <c r="I62" s="249" t="s">
        <v>220</v>
      </c>
      <c r="J62" s="249" t="s">
        <v>222</v>
      </c>
      <c r="K62" s="249" t="s">
        <v>266</v>
      </c>
      <c r="L62" s="898" t="s">
        <v>216</v>
      </c>
      <c r="M62" s="899" t="s">
        <v>214</v>
      </c>
      <c r="N62" s="899" t="s">
        <v>220</v>
      </c>
      <c r="O62" s="249" t="s">
        <v>238</v>
      </c>
      <c r="P62" s="249" t="s">
        <v>266</v>
      </c>
      <c r="Q62" s="899" t="s">
        <v>216</v>
      </c>
      <c r="R62" s="899" t="s">
        <v>214</v>
      </c>
      <c r="S62" s="500" t="s">
        <v>220</v>
      </c>
      <c r="T62" s="249" t="s">
        <v>222</v>
      </c>
      <c r="U62" s="249" t="s">
        <v>266</v>
      </c>
    </row>
    <row r="63" spans="1:22" ht="30.75" x14ac:dyDescent="0.25">
      <c r="A63" s="25" t="s">
        <v>599</v>
      </c>
      <c r="B63" s="28"/>
      <c r="C63" s="28"/>
      <c r="D63" s="28">
        <v>0</v>
      </c>
      <c r="E63" s="28">
        <v>183330</v>
      </c>
      <c r="F63" s="28"/>
      <c r="G63" s="28"/>
      <c r="H63" s="28">
        <v>150000</v>
      </c>
      <c r="I63" s="28">
        <v>150000</v>
      </c>
      <c r="J63" s="28"/>
      <c r="K63" s="334"/>
      <c r="L63" s="337"/>
      <c r="M63" s="28"/>
      <c r="N63" s="28"/>
      <c r="O63" s="28"/>
      <c r="P63" s="28"/>
      <c r="Q63" s="28"/>
      <c r="R63" s="28"/>
      <c r="S63" s="28"/>
      <c r="T63" s="28"/>
      <c r="U63" s="30"/>
    </row>
    <row r="64" spans="1:22" ht="18" hidden="1" x14ac:dyDescent="0.25">
      <c r="A64" s="62"/>
      <c r="B64" s="61"/>
      <c r="C64" s="61"/>
      <c r="D64" s="61"/>
      <c r="E64" s="61">
        <v>53775</v>
      </c>
      <c r="F64" s="61"/>
      <c r="G64" s="61"/>
      <c r="H64" s="61"/>
      <c r="I64" s="61"/>
      <c r="J64" s="61"/>
      <c r="K64" s="339"/>
      <c r="L64" s="337"/>
      <c r="M64" s="28"/>
      <c r="N64" s="28"/>
      <c r="O64" s="28"/>
      <c r="P64" s="28"/>
      <c r="Q64" s="28"/>
      <c r="R64" s="28"/>
      <c r="S64" s="28"/>
      <c r="T64" s="28"/>
      <c r="U64" s="30"/>
    </row>
    <row r="65" spans="1:21" ht="18" hidden="1" x14ac:dyDescent="0.25">
      <c r="A65" s="62"/>
      <c r="B65" s="61"/>
      <c r="C65" s="61"/>
      <c r="D65" s="61"/>
      <c r="E65" s="61"/>
      <c r="F65" s="61"/>
      <c r="G65" s="61"/>
      <c r="H65" s="61"/>
      <c r="I65" s="61"/>
      <c r="J65" s="61">
        <v>114102</v>
      </c>
      <c r="K65" s="339"/>
      <c r="L65" s="337"/>
      <c r="M65" s="28"/>
      <c r="N65" s="28"/>
      <c r="O65" s="28"/>
      <c r="P65" s="28"/>
      <c r="Q65" s="28"/>
      <c r="R65" s="28"/>
      <c r="S65" s="28"/>
      <c r="T65" s="28"/>
      <c r="U65" s="30"/>
    </row>
    <row r="66" spans="1:21" ht="18" hidden="1" x14ac:dyDescent="0.25">
      <c r="A66" s="62"/>
      <c r="B66" s="61"/>
      <c r="C66" s="61"/>
      <c r="D66" s="61"/>
      <c r="E66" s="61">
        <v>100000</v>
      </c>
      <c r="F66" s="61"/>
      <c r="G66" s="61"/>
      <c r="H66" s="61"/>
      <c r="I66" s="61"/>
      <c r="J66" s="61"/>
      <c r="K66" s="339"/>
      <c r="L66" s="337"/>
      <c r="M66" s="28"/>
      <c r="N66" s="28"/>
      <c r="O66" s="28"/>
      <c r="P66" s="28"/>
      <c r="Q66" s="28"/>
      <c r="R66" s="28"/>
      <c r="S66" s="28"/>
      <c r="T66" s="28"/>
      <c r="U66" s="30"/>
    </row>
    <row r="67" spans="1:21" ht="18" hidden="1" x14ac:dyDescent="0.25">
      <c r="A67" s="62"/>
      <c r="B67" s="61"/>
      <c r="C67" s="61"/>
      <c r="D67" s="61"/>
      <c r="E67" s="61"/>
      <c r="F67" s="61"/>
      <c r="G67" s="61"/>
      <c r="H67" s="61"/>
      <c r="I67" s="61"/>
      <c r="J67" s="61"/>
      <c r="K67" s="339"/>
      <c r="L67" s="337"/>
      <c r="M67" s="28"/>
      <c r="N67" s="28"/>
      <c r="O67" s="28"/>
      <c r="P67" s="28"/>
      <c r="Q67" s="28"/>
      <c r="R67" s="28"/>
      <c r="S67" s="28"/>
      <c r="T67" s="28"/>
      <c r="U67" s="30"/>
    </row>
    <row r="68" spans="1:21" ht="18" hidden="1" x14ac:dyDescent="0.25">
      <c r="A68" s="62"/>
      <c r="B68" s="61"/>
      <c r="C68" s="61"/>
      <c r="D68" s="61"/>
      <c r="E68" s="61"/>
      <c r="F68" s="61"/>
      <c r="G68" s="61"/>
      <c r="H68" s="61"/>
      <c r="I68" s="61"/>
      <c r="J68" s="61"/>
      <c r="K68" s="339"/>
      <c r="L68" s="337"/>
      <c r="M68" s="28"/>
      <c r="N68" s="28"/>
      <c r="O68" s="28"/>
      <c r="P68" s="28"/>
      <c r="Q68" s="28"/>
      <c r="R68" s="28"/>
      <c r="S68" s="28"/>
      <c r="T68" s="28"/>
      <c r="U68" s="30"/>
    </row>
    <row r="69" spans="1:21" ht="18" hidden="1" x14ac:dyDescent="0.25">
      <c r="A69" s="62"/>
      <c r="B69" s="61"/>
      <c r="C69" s="61"/>
      <c r="D69" s="61"/>
      <c r="E69" s="61"/>
      <c r="F69" s="61"/>
      <c r="G69" s="61"/>
      <c r="H69" s="61"/>
      <c r="I69" s="61"/>
      <c r="J69" s="61"/>
      <c r="K69" s="339"/>
      <c r="L69" s="337"/>
      <c r="M69" s="28"/>
      <c r="N69" s="28"/>
      <c r="O69" s="28"/>
      <c r="P69" s="28"/>
      <c r="Q69" s="28"/>
      <c r="R69" s="28"/>
      <c r="S69" s="28"/>
      <c r="T69" s="28"/>
      <c r="U69" s="30"/>
    </row>
    <row r="70" spans="1:21" ht="18" hidden="1" x14ac:dyDescent="0.25">
      <c r="A70" s="62"/>
      <c r="B70" s="61"/>
      <c r="C70" s="61"/>
      <c r="D70" s="61"/>
      <c r="E70" s="61"/>
      <c r="F70" s="61"/>
      <c r="G70" s="61"/>
      <c r="H70" s="61"/>
      <c r="I70" s="61"/>
      <c r="J70" s="61"/>
      <c r="K70" s="339"/>
      <c r="L70" s="337"/>
      <c r="M70" s="28"/>
      <c r="N70" s="28"/>
      <c r="O70" s="28"/>
      <c r="P70" s="28"/>
      <c r="Q70" s="28"/>
      <c r="R70" s="28"/>
      <c r="S70" s="28"/>
      <c r="T70" s="28"/>
      <c r="U70" s="30"/>
    </row>
    <row r="71" spans="1:21" ht="18" hidden="1" x14ac:dyDescent="0.25">
      <c r="A71" s="62"/>
      <c r="B71" s="61"/>
      <c r="C71" s="61"/>
      <c r="D71" s="61"/>
      <c r="E71" s="61"/>
      <c r="F71" s="61"/>
      <c r="G71" s="61"/>
      <c r="H71" s="61"/>
      <c r="I71" s="61"/>
      <c r="J71" s="61"/>
      <c r="K71" s="339"/>
      <c r="L71" s="337"/>
      <c r="M71" s="28"/>
      <c r="N71" s="28"/>
      <c r="O71" s="28"/>
      <c r="P71" s="28"/>
      <c r="Q71" s="28"/>
      <c r="R71" s="28"/>
      <c r="S71" s="28"/>
      <c r="T71" s="28"/>
      <c r="U71" s="30"/>
    </row>
    <row r="72" spans="1:21" ht="18" hidden="1" x14ac:dyDescent="0.25">
      <c r="A72" s="62"/>
      <c r="B72" s="61"/>
      <c r="C72" s="61"/>
      <c r="D72" s="61"/>
      <c r="E72" s="61">
        <v>5000</v>
      </c>
      <c r="F72" s="61"/>
      <c r="G72" s="61"/>
      <c r="H72" s="61"/>
      <c r="I72" s="61"/>
      <c r="J72" s="61"/>
      <c r="K72" s="339"/>
      <c r="L72" s="337"/>
      <c r="M72" s="28"/>
      <c r="N72" s="28"/>
      <c r="O72" s="28"/>
      <c r="P72" s="28"/>
      <c r="Q72" s="28"/>
      <c r="R72" s="28"/>
      <c r="S72" s="28"/>
      <c r="T72" s="28"/>
      <c r="U72" s="30"/>
    </row>
    <row r="73" spans="1:21" ht="18" hidden="1" x14ac:dyDescent="0.25">
      <c r="A73" s="62"/>
      <c r="B73" s="61"/>
      <c r="C73" s="61"/>
      <c r="D73" s="61"/>
      <c r="E73" s="61">
        <v>69631</v>
      </c>
      <c r="F73" s="61"/>
      <c r="G73" s="61"/>
      <c r="H73" s="61"/>
      <c r="I73" s="61"/>
      <c r="J73" s="61"/>
      <c r="K73" s="339"/>
      <c r="L73" s="337"/>
      <c r="M73" s="28"/>
      <c r="N73" s="28"/>
      <c r="O73" s="28"/>
      <c r="P73" s="28"/>
      <c r="Q73" s="28"/>
      <c r="R73" s="28"/>
      <c r="S73" s="28"/>
      <c r="T73" s="28"/>
      <c r="U73" s="30"/>
    </row>
    <row r="74" spans="1:21" ht="18" hidden="1" x14ac:dyDescent="0.25">
      <c r="A74" s="62"/>
      <c r="B74" s="61"/>
      <c r="C74" s="61"/>
      <c r="D74" s="61"/>
      <c r="E74" s="61">
        <v>157807</v>
      </c>
      <c r="F74" s="61"/>
      <c r="G74" s="61"/>
      <c r="H74" s="61"/>
      <c r="I74" s="61"/>
      <c r="J74" s="61"/>
      <c r="K74" s="339"/>
      <c r="L74" s="337"/>
      <c r="M74" s="28"/>
      <c r="N74" s="28"/>
      <c r="O74" s="28"/>
      <c r="P74" s="28"/>
      <c r="Q74" s="28"/>
      <c r="R74" s="28"/>
      <c r="S74" s="28"/>
      <c r="T74" s="28"/>
      <c r="U74" s="30"/>
    </row>
    <row r="75" spans="1:21" ht="18" hidden="1" x14ac:dyDescent="0.25">
      <c r="A75" s="62"/>
      <c r="B75" s="61"/>
      <c r="C75" s="61"/>
      <c r="D75" s="61"/>
      <c r="E75" s="61"/>
      <c r="F75" s="61"/>
      <c r="G75" s="61"/>
      <c r="H75" s="61"/>
      <c r="I75" s="61"/>
      <c r="J75" s="61"/>
      <c r="K75" s="339"/>
      <c r="L75" s="337"/>
      <c r="M75" s="28"/>
      <c r="N75" s="28"/>
      <c r="O75" s="28"/>
      <c r="P75" s="28"/>
      <c r="Q75" s="28"/>
      <c r="R75" s="28"/>
      <c r="S75" s="28"/>
      <c r="T75" s="28"/>
      <c r="U75" s="30"/>
    </row>
    <row r="76" spans="1:21" ht="18" hidden="1" x14ac:dyDescent="0.25">
      <c r="A76" s="62"/>
      <c r="B76" s="61"/>
      <c r="C76" s="61"/>
      <c r="D76" s="61"/>
      <c r="E76" s="61"/>
      <c r="F76" s="61"/>
      <c r="G76" s="61"/>
      <c r="H76" s="61"/>
      <c r="I76" s="61"/>
      <c r="J76" s="61"/>
      <c r="K76" s="339"/>
      <c r="L76" s="337"/>
      <c r="M76" s="28"/>
      <c r="N76" s="28"/>
      <c r="O76" s="28"/>
      <c r="P76" s="28"/>
      <c r="Q76" s="28"/>
      <c r="R76" s="28"/>
      <c r="S76" s="28"/>
      <c r="T76" s="28"/>
      <c r="U76" s="30"/>
    </row>
    <row r="77" spans="1:21" ht="18" hidden="1" x14ac:dyDescent="0.25">
      <c r="A77" s="62"/>
      <c r="B77" s="61"/>
      <c r="C77" s="61"/>
      <c r="D77" s="61"/>
      <c r="E77" s="61"/>
      <c r="F77" s="61"/>
      <c r="G77" s="61"/>
      <c r="H77" s="61"/>
      <c r="I77" s="61"/>
      <c r="J77" s="61"/>
      <c r="K77" s="339"/>
      <c r="L77" s="337"/>
      <c r="M77" s="28"/>
      <c r="N77" s="28"/>
      <c r="O77" s="28"/>
      <c r="P77" s="28"/>
      <c r="Q77" s="28"/>
      <c r="R77" s="28"/>
      <c r="S77" s="28"/>
      <c r="T77" s="28"/>
      <c r="U77" s="30"/>
    </row>
    <row r="78" spans="1:21" ht="18" hidden="1" x14ac:dyDescent="0.25">
      <c r="A78" s="62"/>
      <c r="B78" s="61"/>
      <c r="C78" s="61"/>
      <c r="D78" s="61"/>
      <c r="E78" s="61"/>
      <c r="F78" s="61"/>
      <c r="G78" s="61"/>
      <c r="H78" s="61"/>
      <c r="I78" s="61"/>
      <c r="J78" s="61"/>
      <c r="K78" s="339"/>
      <c r="L78" s="337"/>
      <c r="M78" s="28"/>
      <c r="N78" s="28"/>
      <c r="O78" s="28"/>
      <c r="P78" s="28"/>
      <c r="Q78" s="28"/>
      <c r="R78" s="28"/>
      <c r="S78" s="28"/>
      <c r="T78" s="28"/>
      <c r="U78" s="30"/>
    </row>
    <row r="79" spans="1:21" ht="18" hidden="1" x14ac:dyDescent="0.25">
      <c r="A79" s="62"/>
      <c r="B79" s="61"/>
      <c r="C79" s="61"/>
      <c r="D79" s="61"/>
      <c r="E79" s="61"/>
      <c r="F79" s="61"/>
      <c r="G79" s="61"/>
      <c r="H79" s="61"/>
      <c r="I79" s="61"/>
      <c r="J79" s="61"/>
      <c r="K79" s="339"/>
      <c r="L79" s="337"/>
      <c r="M79" s="28"/>
      <c r="N79" s="28"/>
      <c r="O79" s="28"/>
      <c r="P79" s="28"/>
      <c r="Q79" s="28"/>
      <c r="R79" s="28"/>
      <c r="S79" s="28"/>
      <c r="T79" s="28"/>
      <c r="U79" s="30"/>
    </row>
    <row r="80" spans="1:21" ht="18" hidden="1" x14ac:dyDescent="0.25">
      <c r="A80" s="62"/>
      <c r="B80" s="61"/>
      <c r="C80" s="61"/>
      <c r="D80" s="61"/>
      <c r="E80" s="61"/>
      <c r="F80" s="61"/>
      <c r="G80" s="61"/>
      <c r="H80" s="61"/>
      <c r="I80" s="61"/>
      <c r="J80" s="61"/>
      <c r="K80" s="339"/>
      <c r="L80" s="337"/>
      <c r="M80" s="28"/>
      <c r="N80" s="28"/>
      <c r="O80" s="28"/>
      <c r="P80" s="28"/>
      <c r="Q80" s="28"/>
      <c r="R80" s="28"/>
      <c r="S80" s="28"/>
      <c r="T80" s="28"/>
      <c r="U80" s="30"/>
    </row>
    <row r="81" spans="1:21" ht="18" hidden="1" x14ac:dyDescent="0.25">
      <c r="A81" s="62"/>
      <c r="B81" s="61"/>
      <c r="C81" s="61"/>
      <c r="D81" s="61"/>
      <c r="E81" s="61"/>
      <c r="F81" s="61"/>
      <c r="G81" s="61"/>
      <c r="H81" s="61"/>
      <c r="I81" s="61"/>
      <c r="J81" s="61"/>
      <c r="K81" s="339"/>
      <c r="L81" s="337"/>
      <c r="M81" s="28"/>
      <c r="N81" s="28"/>
      <c r="O81" s="28"/>
      <c r="P81" s="28"/>
      <c r="Q81" s="28"/>
      <c r="R81" s="28"/>
      <c r="S81" s="28"/>
      <c r="T81" s="28"/>
      <c r="U81" s="30"/>
    </row>
    <row r="82" spans="1:21" ht="18" hidden="1" x14ac:dyDescent="0.25">
      <c r="A82" s="62"/>
      <c r="B82" s="61"/>
      <c r="C82" s="61"/>
      <c r="D82" s="61"/>
      <c r="E82" s="61"/>
      <c r="F82" s="61"/>
      <c r="G82" s="61"/>
      <c r="H82" s="61"/>
      <c r="I82" s="61"/>
      <c r="J82" s="61"/>
      <c r="K82" s="339"/>
      <c r="L82" s="337"/>
      <c r="M82" s="28"/>
      <c r="N82" s="28"/>
      <c r="O82" s="28"/>
      <c r="P82" s="28"/>
      <c r="Q82" s="28"/>
      <c r="R82" s="28"/>
      <c r="S82" s="28"/>
      <c r="T82" s="28"/>
      <c r="U82" s="30"/>
    </row>
    <row r="83" spans="1:21" ht="18.75" thickBot="1" x14ac:dyDescent="0.3">
      <c r="A83" s="27" t="s">
        <v>1</v>
      </c>
      <c r="B83" s="32">
        <f>SUM(B63:B82)</f>
        <v>0</v>
      </c>
      <c r="C83" s="32">
        <f>SUM(C63:C82)</f>
        <v>0</v>
      </c>
      <c r="D83" s="32">
        <f t="shared" ref="D83:P83" si="2">SUM(D63:D77)</f>
        <v>0</v>
      </c>
      <c r="E83" s="32">
        <f t="shared" si="2"/>
        <v>569543</v>
      </c>
      <c r="F83" s="32">
        <f t="shared" si="2"/>
        <v>0</v>
      </c>
      <c r="G83" s="224">
        <f>SUM(G63:G82)</f>
        <v>0</v>
      </c>
      <c r="H83" s="580">
        <f>SUM(H63:H82)</f>
        <v>150000</v>
      </c>
      <c r="I83" s="580">
        <f t="shared" si="2"/>
        <v>150000</v>
      </c>
      <c r="J83" s="580">
        <f t="shared" si="2"/>
        <v>114102</v>
      </c>
      <c r="K83" s="580">
        <f t="shared" si="2"/>
        <v>0</v>
      </c>
      <c r="L83" s="340">
        <f>SUM(L63:L82)</f>
        <v>0</v>
      </c>
      <c r="M83" s="32">
        <f>SUM(M63:M82)</f>
        <v>0</v>
      </c>
      <c r="N83" s="32">
        <f t="shared" si="2"/>
        <v>0</v>
      </c>
      <c r="O83" s="32">
        <f t="shared" si="2"/>
        <v>0</v>
      </c>
      <c r="P83" s="32">
        <f t="shared" si="2"/>
        <v>0</v>
      </c>
      <c r="Q83" s="32">
        <f>SUM(Q63:Q82)</f>
        <v>0</v>
      </c>
      <c r="R83" s="32">
        <f>SUM(R63:R82)</f>
        <v>0</v>
      </c>
      <c r="S83" s="32"/>
      <c r="T83" s="32"/>
      <c r="U83" s="224"/>
    </row>
  </sheetData>
  <mergeCells count="27">
    <mergeCell ref="L33:P33"/>
    <mergeCell ref="L32:U32"/>
    <mergeCell ref="B32:K32"/>
    <mergeCell ref="A58:Q58"/>
    <mergeCell ref="A60:A61"/>
    <mergeCell ref="B60:K60"/>
    <mergeCell ref="L60:U60"/>
    <mergeCell ref="B61:F61"/>
    <mergeCell ref="G61:K61"/>
    <mergeCell ref="L61:P61"/>
    <mergeCell ref="Q61:U61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60" orientation="portrait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F14"/>
  <sheetViews>
    <sheetView zoomScaleNormal="100" workbookViewId="0">
      <selection activeCell="E13" sqref="E13"/>
    </sheetView>
  </sheetViews>
  <sheetFormatPr defaultRowHeight="15" x14ac:dyDescent="0.2"/>
  <cols>
    <col min="1" max="1" width="8.140625" style="539" customWidth="1"/>
    <col min="2" max="2" width="64" style="539" customWidth="1"/>
    <col min="3" max="3" width="16.7109375" style="539" customWidth="1"/>
    <col min="4" max="4" width="12.7109375" style="539" customWidth="1"/>
    <col min="5" max="5" width="13.42578125" style="539" customWidth="1"/>
    <col min="6" max="6" width="11.7109375" style="539" hidden="1" customWidth="1"/>
    <col min="7" max="16384" width="9.140625" style="539"/>
  </cols>
  <sheetData>
    <row r="1" spans="1:6" x14ac:dyDescent="0.2">
      <c r="C1" s="540" t="s">
        <v>58</v>
      </c>
    </row>
    <row r="2" spans="1:6" ht="47.25" customHeight="1" x14ac:dyDescent="0.2">
      <c r="A2" s="1208" t="s">
        <v>281</v>
      </c>
      <c r="B2" s="1208"/>
      <c r="C2" s="1208"/>
    </row>
    <row r="3" spans="1:6" ht="15.95" customHeight="1" thickBot="1" x14ac:dyDescent="0.25">
      <c r="A3" s="538"/>
      <c r="B3" s="538"/>
      <c r="C3" s="541" t="s">
        <v>398</v>
      </c>
      <c r="D3" s="542"/>
    </row>
    <row r="4" spans="1:6" ht="44.25" customHeight="1" thickBot="1" x14ac:dyDescent="0.25">
      <c r="A4" s="543" t="s">
        <v>239</v>
      </c>
      <c r="B4" s="544" t="s">
        <v>282</v>
      </c>
      <c r="C4" s="545" t="s">
        <v>563</v>
      </c>
      <c r="D4" s="545" t="s">
        <v>579</v>
      </c>
      <c r="E4" s="545" t="s">
        <v>580</v>
      </c>
      <c r="F4" s="545" t="s">
        <v>581</v>
      </c>
    </row>
    <row r="5" spans="1:6" ht="26.25" customHeight="1" thickBot="1" x14ac:dyDescent="0.25">
      <c r="A5" s="546">
        <v>1</v>
      </c>
      <c r="B5" s="547">
        <v>2</v>
      </c>
      <c r="C5" s="548">
        <v>3</v>
      </c>
      <c r="D5" s="548">
        <v>4</v>
      </c>
      <c r="E5" s="548">
        <v>5</v>
      </c>
      <c r="F5" s="548">
        <v>6</v>
      </c>
    </row>
    <row r="6" spans="1:6" ht="26.25" customHeight="1" x14ac:dyDescent="0.2">
      <c r="A6" s="549" t="s">
        <v>28</v>
      </c>
      <c r="B6" s="550" t="s">
        <v>299</v>
      </c>
      <c r="C6" s="551">
        <f>+'1.sz.m-önk.össze.bev'!E8</f>
        <v>3271350</v>
      </c>
      <c r="D6" s="551">
        <v>3271350</v>
      </c>
      <c r="E6" s="551">
        <v>3271350</v>
      </c>
      <c r="F6" s="551">
        <f>+'1.sz.m-önk.össze.bev'!H8</f>
        <v>4383999</v>
      </c>
    </row>
    <row r="7" spans="1:6" ht="26.25" customHeight="1" x14ac:dyDescent="0.2">
      <c r="A7" s="552" t="s">
        <v>29</v>
      </c>
      <c r="B7" s="550" t="s">
        <v>370</v>
      </c>
      <c r="C7" s="861">
        <f>'3.sz.m Önk  bev.'!E55</f>
        <v>2200000</v>
      </c>
      <c r="D7" s="553">
        <v>2200000</v>
      </c>
      <c r="E7" s="553">
        <v>2200000</v>
      </c>
      <c r="F7" s="553">
        <v>0</v>
      </c>
    </row>
    <row r="8" spans="1:6" ht="33.75" customHeight="1" x14ac:dyDescent="0.2">
      <c r="A8" s="554" t="s">
        <v>9</v>
      </c>
      <c r="B8" s="556" t="s">
        <v>358</v>
      </c>
      <c r="C8" s="557">
        <f>+'1.sz.m-önk.össze.bev'!E25</f>
        <v>5541456</v>
      </c>
      <c r="D8" s="557">
        <v>5828856</v>
      </c>
      <c r="E8" s="557">
        <v>5828856</v>
      </c>
      <c r="F8" s="557">
        <f>+'1.sz.m-önk.össze.bev'!H25</f>
        <v>5541456</v>
      </c>
    </row>
    <row r="9" spans="1:6" ht="33.75" customHeight="1" x14ac:dyDescent="0.2">
      <c r="A9" s="552" t="s">
        <v>10</v>
      </c>
      <c r="B9" s="556" t="s">
        <v>313</v>
      </c>
      <c r="C9" s="555">
        <f>+'1.sz.m-önk.össze.bev'!E20</f>
        <v>30000</v>
      </c>
      <c r="D9" s="555">
        <v>30000</v>
      </c>
      <c r="E9" s="555">
        <v>30000</v>
      </c>
      <c r="F9" s="555">
        <f>+'1.sz.m-önk.össze.bev'!H20</f>
        <v>408064</v>
      </c>
    </row>
    <row r="10" spans="1:6" ht="33" customHeight="1" thickBot="1" x14ac:dyDescent="0.25">
      <c r="A10" s="552" t="s">
        <v>11</v>
      </c>
      <c r="B10" s="556" t="s">
        <v>385</v>
      </c>
      <c r="C10" s="555">
        <f>+'1.sz.m-önk.össze.bev'!E13</f>
        <v>1600000</v>
      </c>
      <c r="D10" s="555">
        <v>1600000</v>
      </c>
      <c r="E10" s="555">
        <v>1600000</v>
      </c>
      <c r="F10" s="555">
        <f>+'1.sz.m-önk.össze.bev'!H13</f>
        <v>2185672</v>
      </c>
    </row>
    <row r="11" spans="1:6" ht="26.25" hidden="1" customHeight="1" x14ac:dyDescent="0.2">
      <c r="A11" s="554" t="s">
        <v>11</v>
      </c>
      <c r="B11" s="556"/>
      <c r="C11" s="557"/>
      <c r="D11" s="557"/>
      <c r="E11" s="557"/>
      <c r="F11" s="557"/>
    </row>
    <row r="12" spans="1:6" ht="26.25" hidden="1" customHeight="1" thickBot="1" x14ac:dyDescent="0.25">
      <c r="A12" s="554" t="s">
        <v>12</v>
      </c>
      <c r="B12" s="558" t="s">
        <v>283</v>
      </c>
      <c r="C12" s="555"/>
      <c r="D12" s="555"/>
      <c r="E12" s="555"/>
      <c r="F12" s="555"/>
    </row>
    <row r="13" spans="1:6" ht="26.25" customHeight="1" thickBot="1" x14ac:dyDescent="0.25">
      <c r="A13" s="1209" t="s">
        <v>284</v>
      </c>
      <c r="B13" s="1210"/>
      <c r="C13" s="559">
        <f>SUM(C6:C12)</f>
        <v>12642806</v>
      </c>
      <c r="D13" s="559">
        <f>SUM(D6:D12)</f>
        <v>12930206</v>
      </c>
      <c r="E13" s="559">
        <f>SUM(E6:E12)</f>
        <v>12930206</v>
      </c>
      <c r="F13" s="559">
        <f>SUM(F6:F12)</f>
        <v>12519191</v>
      </c>
    </row>
    <row r="14" spans="1:6" ht="23.25" customHeight="1" x14ac:dyDescent="0.2">
      <c r="A14" s="1211"/>
      <c r="B14" s="1211"/>
      <c r="C14" s="1211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S22"/>
  <sheetViews>
    <sheetView topLeftCell="A10" zoomScaleNormal="100" workbookViewId="0">
      <selection activeCell="O19" sqref="O19"/>
    </sheetView>
  </sheetViews>
  <sheetFormatPr defaultRowHeight="15.75" x14ac:dyDescent="0.25"/>
  <cols>
    <col min="1" max="1" width="5.5703125" style="501" customWidth="1"/>
    <col min="2" max="2" width="22.5703125" style="502" customWidth="1"/>
    <col min="3" max="3" width="9.42578125" style="503" customWidth="1"/>
    <col min="4" max="4" width="9" style="503" customWidth="1"/>
    <col min="5" max="5" width="9.7109375" style="503" customWidth="1"/>
    <col min="6" max="6" width="9.28515625" style="503" customWidth="1"/>
    <col min="7" max="9" width="9" style="503" customWidth="1"/>
    <col min="10" max="11" width="9.28515625" style="503" customWidth="1"/>
    <col min="12" max="12" width="9.5703125" style="503" customWidth="1"/>
    <col min="13" max="14" width="9.140625" style="503" customWidth="1"/>
    <col min="15" max="15" width="10.85546875" style="501" customWidth="1"/>
    <col min="16" max="17" width="9.140625" style="503" hidden="1" customWidth="1"/>
    <col min="18" max="18" width="11.28515625" style="503" bestFit="1" customWidth="1"/>
    <col min="19" max="19" width="14.42578125" style="503" customWidth="1"/>
    <col min="20" max="16384" width="9.140625" style="503"/>
  </cols>
  <sheetData>
    <row r="1" spans="1:19" x14ac:dyDescent="0.25">
      <c r="M1" s="1212" t="s">
        <v>224</v>
      </c>
      <c r="N1" s="1212"/>
      <c r="O1" s="1212"/>
    </row>
    <row r="2" spans="1:19" ht="31.5" customHeight="1" x14ac:dyDescent="0.25">
      <c r="A2" s="1213" t="s">
        <v>234</v>
      </c>
      <c r="B2" s="1214"/>
      <c r="C2" s="1214"/>
      <c r="D2" s="1214"/>
      <c r="E2" s="1214"/>
      <c r="F2" s="1214"/>
      <c r="G2" s="1214"/>
      <c r="H2" s="1214"/>
      <c r="I2" s="1214"/>
      <c r="J2" s="1214"/>
      <c r="K2" s="1214"/>
      <c r="L2" s="1214"/>
      <c r="M2" s="1214"/>
      <c r="N2" s="1214"/>
      <c r="O2" s="1214"/>
    </row>
    <row r="3" spans="1:19" ht="16.5" thickBot="1" x14ac:dyDescent="0.3">
      <c r="O3" s="504" t="s">
        <v>402</v>
      </c>
    </row>
    <row r="4" spans="1:19" s="501" customFormat="1" ht="35.25" customHeight="1" thickBot="1" x14ac:dyDescent="0.3">
      <c r="A4" s="906" t="s">
        <v>239</v>
      </c>
      <c r="B4" s="907" t="s">
        <v>3</v>
      </c>
      <c r="C4" s="908" t="s">
        <v>240</v>
      </c>
      <c r="D4" s="908" t="s">
        <v>241</v>
      </c>
      <c r="E4" s="908" t="s">
        <v>242</v>
      </c>
      <c r="F4" s="908" t="s">
        <v>243</v>
      </c>
      <c r="G4" s="908" t="s">
        <v>244</v>
      </c>
      <c r="H4" s="908" t="s">
        <v>245</v>
      </c>
      <c r="I4" s="908" t="s">
        <v>246</v>
      </c>
      <c r="J4" s="908" t="s">
        <v>247</v>
      </c>
      <c r="K4" s="908" t="s">
        <v>248</v>
      </c>
      <c r="L4" s="908" t="s">
        <v>249</v>
      </c>
      <c r="M4" s="908" t="s">
        <v>250</v>
      </c>
      <c r="N4" s="908" t="s">
        <v>251</v>
      </c>
      <c r="O4" s="909" t="s">
        <v>19</v>
      </c>
    </row>
    <row r="5" spans="1:19" s="505" customFormat="1" ht="15" customHeight="1" thickBot="1" x14ac:dyDescent="0.25">
      <c r="A5" s="910" t="s">
        <v>28</v>
      </c>
      <c r="B5" s="1215" t="s">
        <v>115</v>
      </c>
      <c r="C5" s="1216"/>
      <c r="D5" s="1216"/>
      <c r="E5" s="1216"/>
      <c r="F5" s="1216"/>
      <c r="G5" s="1216"/>
      <c r="H5" s="1216"/>
      <c r="I5" s="1216"/>
      <c r="J5" s="1216"/>
      <c r="K5" s="1216"/>
      <c r="L5" s="1216"/>
      <c r="M5" s="1216"/>
      <c r="N5" s="1216"/>
      <c r="O5" s="1217"/>
    </row>
    <row r="6" spans="1:19" s="505" customFormat="1" ht="15" customHeight="1" x14ac:dyDescent="0.2">
      <c r="A6" s="911" t="s">
        <v>29</v>
      </c>
      <c r="B6" s="912" t="s">
        <v>252</v>
      </c>
      <c r="C6" s="913"/>
      <c r="D6" s="913"/>
      <c r="E6" s="913">
        <v>2452205</v>
      </c>
      <c r="F6" s="913"/>
      <c r="G6" s="913"/>
      <c r="H6" s="913"/>
      <c r="I6" s="913"/>
      <c r="J6" s="913"/>
      <c r="K6" s="913">
        <v>2452204</v>
      </c>
      <c r="L6" s="913"/>
      <c r="M6" s="913"/>
      <c r="N6" s="913"/>
      <c r="O6" s="914">
        <f t="shared" ref="O6:O12" si="0">SUM(C6:N6)</f>
        <v>4904409</v>
      </c>
      <c r="P6" s="505">
        <v>105070</v>
      </c>
    </row>
    <row r="7" spans="1:19" s="506" customFormat="1" ht="14.1" customHeight="1" x14ac:dyDescent="0.2">
      <c r="A7" s="915" t="s">
        <v>9</v>
      </c>
      <c r="B7" s="916" t="s">
        <v>359</v>
      </c>
      <c r="C7" s="917">
        <v>2179123</v>
      </c>
      <c r="D7" s="917">
        <v>2179123</v>
      </c>
      <c r="E7" s="917">
        <v>2179123</v>
      </c>
      <c r="F7" s="917">
        <v>2179123</v>
      </c>
      <c r="G7" s="917">
        <v>2179123</v>
      </c>
      <c r="H7" s="917">
        <v>2179123</v>
      </c>
      <c r="I7" s="917">
        <v>2179123</v>
      </c>
      <c r="J7" s="917">
        <v>2179123</v>
      </c>
      <c r="K7" s="917">
        <v>2179123</v>
      </c>
      <c r="L7" s="917">
        <v>2179124</v>
      </c>
      <c r="M7" s="917">
        <v>2179124</v>
      </c>
      <c r="N7" s="917">
        <v>2179124</v>
      </c>
      <c r="O7" s="914">
        <f t="shared" si="0"/>
        <v>26149479</v>
      </c>
      <c r="P7" s="506">
        <v>73977</v>
      </c>
      <c r="S7" s="505" t="s">
        <v>387</v>
      </c>
    </row>
    <row r="8" spans="1:19" s="506" customFormat="1" ht="27" customHeight="1" x14ac:dyDescent="0.2">
      <c r="A8" s="915" t="s">
        <v>10</v>
      </c>
      <c r="B8" s="918" t="s">
        <v>397</v>
      </c>
      <c r="C8" s="919">
        <v>4652448</v>
      </c>
      <c r="D8" s="919">
        <v>4652448</v>
      </c>
      <c r="E8" s="919">
        <v>4652448</v>
      </c>
      <c r="F8" s="919">
        <v>4652448</v>
      </c>
      <c r="G8" s="919">
        <v>4652448</v>
      </c>
      <c r="H8" s="919">
        <v>4652448</v>
      </c>
      <c r="I8" s="919">
        <v>4652448</v>
      </c>
      <c r="J8" s="919">
        <v>4652448</v>
      </c>
      <c r="K8" s="919">
        <v>4652448</v>
      </c>
      <c r="L8" s="919">
        <v>4652448</v>
      </c>
      <c r="M8" s="919">
        <v>4652448</v>
      </c>
      <c r="N8" s="919">
        <v>4652447</v>
      </c>
      <c r="O8" s="914">
        <f t="shared" si="0"/>
        <v>55829375</v>
      </c>
      <c r="P8" s="506">
        <v>13700</v>
      </c>
      <c r="S8" s="505"/>
    </row>
    <row r="9" spans="1:19" s="506" customFormat="1" ht="21.75" customHeight="1" x14ac:dyDescent="0.2">
      <c r="A9" s="915" t="s">
        <v>11</v>
      </c>
      <c r="B9" s="918" t="s">
        <v>360</v>
      </c>
      <c r="C9" s="919">
        <v>4593595</v>
      </c>
      <c r="D9" s="919"/>
      <c r="E9" s="919">
        <v>0</v>
      </c>
      <c r="F9" s="919"/>
      <c r="G9" s="919"/>
      <c r="H9" s="919"/>
      <c r="I9" s="919"/>
      <c r="J9" s="919"/>
      <c r="K9" s="919"/>
      <c r="L9" s="919"/>
      <c r="M9" s="919">
        <v>18232049</v>
      </c>
      <c r="N9" s="919"/>
      <c r="O9" s="914">
        <f t="shared" si="0"/>
        <v>22825644</v>
      </c>
      <c r="P9" s="506">
        <v>246945</v>
      </c>
      <c r="S9" s="505"/>
    </row>
    <row r="10" spans="1:19" s="506" customFormat="1" ht="23.25" customHeight="1" x14ac:dyDescent="0.2">
      <c r="A10" s="915" t="s">
        <v>11</v>
      </c>
      <c r="B10" s="916" t="s">
        <v>433</v>
      </c>
      <c r="C10" s="917">
        <v>82136</v>
      </c>
      <c r="D10" s="917">
        <v>82136</v>
      </c>
      <c r="E10" s="917">
        <v>82136</v>
      </c>
      <c r="F10" s="917">
        <v>82136</v>
      </c>
      <c r="G10" s="917">
        <v>82136</v>
      </c>
      <c r="H10" s="917">
        <v>82138</v>
      </c>
      <c r="I10" s="917"/>
      <c r="J10" s="917">
        <v>6150000</v>
      </c>
      <c r="K10" s="917"/>
      <c r="L10" s="917"/>
      <c r="M10" s="917"/>
      <c r="N10" s="917"/>
      <c r="O10" s="914">
        <f t="shared" si="0"/>
        <v>6642818</v>
      </c>
      <c r="P10" s="506">
        <v>118427</v>
      </c>
      <c r="S10" s="505"/>
    </row>
    <row r="11" spans="1:19" s="506" customFormat="1" ht="23.25" customHeight="1" x14ac:dyDescent="0.2">
      <c r="A11" s="915" t="s">
        <v>12</v>
      </c>
      <c r="B11" s="916" t="s">
        <v>361</v>
      </c>
      <c r="C11" s="917">
        <v>2200000</v>
      </c>
      <c r="D11" s="917"/>
      <c r="E11" s="917"/>
      <c r="F11" s="917"/>
      <c r="G11" s="917"/>
      <c r="H11" s="917"/>
      <c r="I11" s="917"/>
      <c r="J11" s="917"/>
      <c r="K11" s="917"/>
      <c r="L11" s="917"/>
      <c r="M11" s="917"/>
      <c r="N11" s="917"/>
      <c r="O11" s="914">
        <f t="shared" si="0"/>
        <v>2200000</v>
      </c>
      <c r="P11" s="506">
        <v>0</v>
      </c>
      <c r="S11" s="505"/>
    </row>
    <row r="12" spans="1:19" s="506" customFormat="1" ht="23.25" customHeight="1" thickBot="1" x14ac:dyDescent="0.25">
      <c r="A12" s="915" t="s">
        <v>13</v>
      </c>
      <c r="B12" s="916" t="s">
        <v>253</v>
      </c>
      <c r="C12" s="917">
        <v>43827056</v>
      </c>
      <c r="D12" s="917"/>
      <c r="E12" s="917"/>
      <c r="F12" s="917"/>
      <c r="G12" s="917"/>
      <c r="H12" s="917"/>
      <c r="I12" s="917"/>
      <c r="J12" s="917"/>
      <c r="K12" s="917"/>
      <c r="L12" s="917"/>
      <c r="M12" s="917"/>
      <c r="N12" s="917"/>
      <c r="O12" s="914">
        <f t="shared" si="0"/>
        <v>43827056</v>
      </c>
      <c r="P12" s="506">
        <v>7592</v>
      </c>
      <c r="S12" s="505"/>
    </row>
    <row r="13" spans="1:19" s="505" customFormat="1" ht="15.95" customHeight="1" thickBot="1" x14ac:dyDescent="0.25">
      <c r="A13" s="915" t="s">
        <v>62</v>
      </c>
      <c r="B13" s="920" t="s">
        <v>254</v>
      </c>
      <c r="C13" s="921">
        <f>SUM(C6:C12)</f>
        <v>57534358</v>
      </c>
      <c r="D13" s="921">
        <f t="shared" ref="D13:O13" si="1">SUM(D6:D12)</f>
        <v>6913707</v>
      </c>
      <c r="E13" s="921">
        <f t="shared" si="1"/>
        <v>9365912</v>
      </c>
      <c r="F13" s="921">
        <f t="shared" si="1"/>
        <v>6913707</v>
      </c>
      <c r="G13" s="921">
        <f t="shared" si="1"/>
        <v>6913707</v>
      </c>
      <c r="H13" s="921">
        <f t="shared" si="1"/>
        <v>6913709</v>
      </c>
      <c r="I13" s="921">
        <f t="shared" si="1"/>
        <v>6831571</v>
      </c>
      <c r="J13" s="921">
        <f t="shared" si="1"/>
        <v>12981571</v>
      </c>
      <c r="K13" s="921">
        <f t="shared" si="1"/>
        <v>9283775</v>
      </c>
      <c r="L13" s="921">
        <f t="shared" si="1"/>
        <v>6831572</v>
      </c>
      <c r="M13" s="921">
        <f t="shared" si="1"/>
        <v>25063621</v>
      </c>
      <c r="N13" s="921">
        <f t="shared" si="1"/>
        <v>6831571</v>
      </c>
      <c r="O13" s="922">
        <f t="shared" si="1"/>
        <v>162378781</v>
      </c>
      <c r="Q13" s="505">
        <f>SUM(P6:P12)</f>
        <v>565711</v>
      </c>
    </row>
    <row r="14" spans="1:19" s="505" customFormat="1" ht="15" customHeight="1" thickBot="1" x14ac:dyDescent="0.25">
      <c r="A14" s="915" t="s">
        <v>63</v>
      </c>
      <c r="B14" s="1215" t="s">
        <v>128</v>
      </c>
      <c r="C14" s="1216"/>
      <c r="D14" s="1216"/>
      <c r="E14" s="1216"/>
      <c r="F14" s="1216"/>
      <c r="G14" s="1216"/>
      <c r="H14" s="1216"/>
      <c r="I14" s="1216"/>
      <c r="J14" s="1216"/>
      <c r="K14" s="1216"/>
      <c r="L14" s="1216"/>
      <c r="M14" s="1216"/>
      <c r="N14" s="1216"/>
      <c r="O14" s="1217"/>
    </row>
    <row r="15" spans="1:19" s="506" customFormat="1" ht="14.1" customHeight="1" x14ac:dyDescent="0.2">
      <c r="A15" s="915" t="s">
        <v>64</v>
      </c>
      <c r="B15" s="918" t="s">
        <v>362</v>
      </c>
      <c r="C15" s="919">
        <v>7603650</v>
      </c>
      <c r="D15" s="919">
        <v>7603650</v>
      </c>
      <c r="E15" s="919">
        <v>7603650</v>
      </c>
      <c r="F15" s="919">
        <v>7603650</v>
      </c>
      <c r="G15" s="919">
        <v>7603650</v>
      </c>
      <c r="H15" s="919">
        <v>7603650</v>
      </c>
      <c r="I15" s="919">
        <v>7603649</v>
      </c>
      <c r="J15" s="919">
        <v>7603649</v>
      </c>
      <c r="K15" s="919">
        <v>7603649</v>
      </c>
      <c r="L15" s="919">
        <v>7603649</v>
      </c>
      <c r="M15" s="919">
        <v>7603649</v>
      </c>
      <c r="N15" s="919">
        <v>7603649</v>
      </c>
      <c r="O15" s="914">
        <f>SUM(C15:N15)</f>
        <v>91243794</v>
      </c>
      <c r="P15" s="506">
        <v>550166</v>
      </c>
      <c r="S15" s="505"/>
    </row>
    <row r="16" spans="1:19" s="506" customFormat="1" ht="27" customHeight="1" x14ac:dyDescent="0.2">
      <c r="A16" s="915" t="s">
        <v>255</v>
      </c>
      <c r="B16" s="916" t="s">
        <v>363</v>
      </c>
      <c r="C16" s="917"/>
      <c r="D16" s="917"/>
      <c r="E16" s="917">
        <v>34272216</v>
      </c>
      <c r="F16" s="917"/>
      <c r="G16" s="917"/>
      <c r="H16" s="917"/>
      <c r="I16" s="917"/>
      <c r="J16" s="917"/>
      <c r="K16" s="917" t="s">
        <v>387</v>
      </c>
      <c r="L16" s="917"/>
      <c r="M16" s="917">
        <v>34272217</v>
      </c>
      <c r="N16" s="917"/>
      <c r="O16" s="914">
        <f>SUM(C16:N16)</f>
        <v>68544433</v>
      </c>
      <c r="P16" s="506">
        <v>124458</v>
      </c>
      <c r="S16" s="505"/>
    </row>
    <row r="17" spans="1:17" s="506" customFormat="1" ht="14.1" customHeight="1" x14ac:dyDescent="0.2">
      <c r="A17" s="915" t="s">
        <v>256</v>
      </c>
      <c r="B17" s="916" t="s">
        <v>258</v>
      </c>
      <c r="C17" s="917"/>
      <c r="D17" s="917"/>
      <c r="E17" s="917"/>
      <c r="F17" s="917"/>
      <c r="G17" s="917"/>
      <c r="H17" s="917"/>
      <c r="I17" s="917"/>
      <c r="J17" s="917"/>
      <c r="K17" s="917"/>
      <c r="L17" s="917"/>
      <c r="M17" s="917"/>
      <c r="N17" s="917">
        <v>1023042</v>
      </c>
      <c r="O17" s="914">
        <f>SUM(C17:N17)</f>
        <v>1023042</v>
      </c>
      <c r="P17" s="506">
        <v>0</v>
      </c>
    </row>
    <row r="18" spans="1:17" s="506" customFormat="1" ht="14.1" customHeight="1" thickBot="1" x14ac:dyDescent="0.25">
      <c r="A18" s="915" t="s">
        <v>257</v>
      </c>
      <c r="B18" s="916" t="s">
        <v>259</v>
      </c>
      <c r="C18" s="917">
        <f>+'1 .sz.m.önk.össz.kiad.'!E31</f>
        <v>1567512</v>
      </c>
      <c r="D18" s="917"/>
      <c r="E18" s="917"/>
      <c r="F18" s="917"/>
      <c r="G18" s="917"/>
      <c r="H18" s="917"/>
      <c r="I18" s="917"/>
      <c r="J18" s="917"/>
      <c r="K18" s="917"/>
      <c r="L18" s="917"/>
      <c r="M18" s="917"/>
      <c r="N18" s="917"/>
      <c r="O18" s="914">
        <f>SUM(C18:N18)</f>
        <v>1567512</v>
      </c>
      <c r="P18" s="506">
        <v>47140</v>
      </c>
    </row>
    <row r="19" spans="1:17" s="505" customFormat="1" ht="15.95" customHeight="1" thickBot="1" x14ac:dyDescent="0.25">
      <c r="A19" s="915" t="s">
        <v>260</v>
      </c>
      <c r="B19" s="920" t="s">
        <v>261</v>
      </c>
      <c r="C19" s="921">
        <f t="shared" ref="C19:N19" si="2">SUM(C15:C18)</f>
        <v>9171162</v>
      </c>
      <c r="D19" s="921">
        <f t="shared" si="2"/>
        <v>7603650</v>
      </c>
      <c r="E19" s="921">
        <f t="shared" si="2"/>
        <v>41875866</v>
      </c>
      <c r="F19" s="921">
        <f t="shared" si="2"/>
        <v>7603650</v>
      </c>
      <c r="G19" s="921">
        <f t="shared" si="2"/>
        <v>7603650</v>
      </c>
      <c r="H19" s="921">
        <f t="shared" si="2"/>
        <v>7603650</v>
      </c>
      <c r="I19" s="921">
        <f t="shared" si="2"/>
        <v>7603649</v>
      </c>
      <c r="J19" s="921">
        <f t="shared" si="2"/>
        <v>7603649</v>
      </c>
      <c r="K19" s="921">
        <f t="shared" si="2"/>
        <v>7603649</v>
      </c>
      <c r="L19" s="921">
        <f t="shared" si="2"/>
        <v>7603649</v>
      </c>
      <c r="M19" s="921">
        <f t="shared" si="2"/>
        <v>41875866</v>
      </c>
      <c r="N19" s="921">
        <f t="shared" si="2"/>
        <v>8626691</v>
      </c>
      <c r="O19" s="922">
        <f>SUM(O15:O18)</f>
        <v>162378781</v>
      </c>
      <c r="Q19" s="505">
        <f>SUM(P15:P18)</f>
        <v>721764</v>
      </c>
    </row>
    <row r="20" spans="1:17" ht="16.5" thickBot="1" x14ac:dyDescent="0.3">
      <c r="A20" s="915" t="s">
        <v>262</v>
      </c>
      <c r="B20" s="923" t="s">
        <v>263</v>
      </c>
      <c r="C20" s="924">
        <f>C13-C19</f>
        <v>48363196</v>
      </c>
      <c r="D20" s="924">
        <f>C13+D13-C19-D19</f>
        <v>47673253</v>
      </c>
      <c r="E20" s="924">
        <f>C13+D13+E13-C19-D19-E19</f>
        <v>15163299</v>
      </c>
      <c r="F20" s="924">
        <f>C13+D13+E13+F13-C19-D19-E19-F19</f>
        <v>14473356</v>
      </c>
      <c r="G20" s="924">
        <f>(SUM(C13:G13))-(SUM(C19:G19))</f>
        <v>13783413</v>
      </c>
      <c r="H20" s="924">
        <f>(SUM(C13:H13))-(SUM(C19:H19))</f>
        <v>13093472</v>
      </c>
      <c r="I20" s="924">
        <f>(SUM(C13:I13))-(SUM(C19:I19))</f>
        <v>12321394</v>
      </c>
      <c r="J20" s="924">
        <f>(SUM(C13:J13))-(SUM(C19:J19))</f>
        <v>17699316</v>
      </c>
      <c r="K20" s="924">
        <f>(SUM(C13:K13))-(SUM(C19:K19))</f>
        <v>19379442</v>
      </c>
      <c r="L20" s="924">
        <f>(SUM(C13:L13))-(SUM(C19:L19))</f>
        <v>18607365</v>
      </c>
      <c r="M20" s="924">
        <f>(SUM(C13:M13))-(SUM(C19:M19))</f>
        <v>1795120</v>
      </c>
      <c r="N20" s="924">
        <f>(SUM(C13:N13))-(SUM(C19:N19))</f>
        <v>0</v>
      </c>
      <c r="O20" s="925">
        <f>O13-O19</f>
        <v>0</v>
      </c>
    </row>
    <row r="21" spans="1:17" x14ac:dyDescent="0.25">
      <c r="A21" s="507"/>
    </row>
    <row r="22" spans="1:17" x14ac:dyDescent="0.25">
      <c r="B22" s="508"/>
      <c r="C22" s="509"/>
      <c r="D22" s="509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E50"/>
  <sheetViews>
    <sheetView topLeftCell="A22" zoomScaleNormal="100" workbookViewId="0">
      <selection activeCell="D47" sqref="D47"/>
    </sheetView>
  </sheetViews>
  <sheetFormatPr defaultRowHeight="15" x14ac:dyDescent="0.25"/>
  <cols>
    <col min="1" max="1" width="76" style="618" customWidth="1"/>
    <col min="2" max="2" width="13" style="618" customWidth="1"/>
    <col min="3" max="3" width="13.140625" style="618" customWidth="1"/>
    <col min="4" max="4" width="11.85546875" style="618" customWidth="1"/>
    <col min="5" max="5" width="12.5703125" style="618" hidden="1" customWidth="1"/>
    <col min="6" max="16384" width="9.140625" style="618"/>
  </cols>
  <sheetData>
    <row r="1" spans="1:5" ht="21" customHeight="1" x14ac:dyDescent="0.25">
      <c r="A1" s="1219" t="s">
        <v>532</v>
      </c>
      <c r="B1" s="1219"/>
    </row>
    <row r="2" spans="1:5" s="619" customFormat="1" ht="51.75" customHeight="1" x14ac:dyDescent="0.25">
      <c r="A2" s="1218" t="s">
        <v>564</v>
      </c>
      <c r="B2" s="1218"/>
    </row>
    <row r="3" spans="1:5" ht="15.75" customHeight="1" thickBot="1" x14ac:dyDescent="0.3">
      <c r="A3" s="534"/>
    </row>
    <row r="4" spans="1:5" ht="24" customHeight="1" thickBot="1" x14ac:dyDescent="0.3">
      <c r="A4" s="889" t="s">
        <v>268</v>
      </c>
      <c r="B4" s="890" t="s">
        <v>443</v>
      </c>
      <c r="C4" s="891" t="s">
        <v>215</v>
      </c>
      <c r="D4" s="620" t="s">
        <v>219</v>
      </c>
      <c r="E4" s="620" t="s">
        <v>221</v>
      </c>
    </row>
    <row r="5" spans="1:5" s="535" customFormat="1" ht="21" customHeight="1" x14ac:dyDescent="0.25">
      <c r="A5" s="892" t="s">
        <v>269</v>
      </c>
      <c r="B5" s="893">
        <v>0</v>
      </c>
      <c r="C5" s="893">
        <v>0</v>
      </c>
      <c r="D5" s="623">
        <v>0</v>
      </c>
      <c r="E5" s="623"/>
    </row>
    <row r="6" spans="1:5" s="535" customFormat="1" ht="21" customHeight="1" x14ac:dyDescent="0.25">
      <c r="A6" s="894" t="s">
        <v>270</v>
      </c>
      <c r="B6" s="895">
        <v>1799280</v>
      </c>
      <c r="C6" s="895">
        <v>1799280</v>
      </c>
      <c r="D6" s="625">
        <v>1799280</v>
      </c>
      <c r="E6" s="625">
        <v>1592220</v>
      </c>
    </row>
    <row r="7" spans="1:5" s="535" customFormat="1" ht="21" customHeight="1" x14ac:dyDescent="0.25">
      <c r="A7" s="894" t="s">
        <v>271</v>
      </c>
      <c r="B7" s="895">
        <v>1248000</v>
      </c>
      <c r="C7" s="895">
        <v>1248000</v>
      </c>
      <c r="D7" s="625">
        <v>1248000</v>
      </c>
      <c r="E7" s="625">
        <v>1248000</v>
      </c>
    </row>
    <row r="8" spans="1:5" s="535" customFormat="1" ht="21" customHeight="1" x14ac:dyDescent="0.25">
      <c r="A8" s="894" t="s">
        <v>272</v>
      </c>
      <c r="B8" s="895">
        <v>248193</v>
      </c>
      <c r="C8" s="895">
        <v>248193</v>
      </c>
      <c r="D8" s="625">
        <v>248193</v>
      </c>
      <c r="E8" s="625">
        <v>248193</v>
      </c>
    </row>
    <row r="9" spans="1:5" s="535" customFormat="1" ht="21" customHeight="1" x14ac:dyDescent="0.25">
      <c r="A9" s="894" t="s">
        <v>273</v>
      </c>
      <c r="B9" s="895">
        <v>1366540</v>
      </c>
      <c r="C9" s="895">
        <v>1366540</v>
      </c>
      <c r="D9" s="625">
        <v>1366540</v>
      </c>
      <c r="E9" s="625">
        <v>1259850</v>
      </c>
    </row>
    <row r="10" spans="1:5" s="535" customFormat="1" ht="21" customHeight="1" x14ac:dyDescent="0.25">
      <c r="A10" s="892" t="s">
        <v>274</v>
      </c>
      <c r="B10" s="896">
        <f>SUM(B6:B9)</f>
        <v>4662013</v>
      </c>
      <c r="C10" s="896">
        <f>SUM(C6:C9)</f>
        <v>4662013</v>
      </c>
      <c r="D10" s="627">
        <f>SUM(D6:D9)</f>
        <v>4662013</v>
      </c>
      <c r="E10" s="627">
        <f>SUM(E6:E9)</f>
        <v>4348263</v>
      </c>
    </row>
    <row r="11" spans="1:5" s="535" customFormat="1" ht="21" customHeight="1" x14ac:dyDescent="0.25">
      <c r="A11" s="897" t="s">
        <v>406</v>
      </c>
      <c r="B11" s="896">
        <v>5000000</v>
      </c>
      <c r="C11" s="896">
        <v>5000000</v>
      </c>
      <c r="D11" s="627">
        <v>5000000</v>
      </c>
      <c r="E11" s="627">
        <v>5000000</v>
      </c>
    </row>
    <row r="12" spans="1:5" s="535" customFormat="1" ht="21" customHeight="1" x14ac:dyDescent="0.25">
      <c r="A12" s="897" t="s">
        <v>605</v>
      </c>
      <c r="B12" s="896">
        <v>4403146</v>
      </c>
      <c r="C12" s="896">
        <v>4403146</v>
      </c>
      <c r="D12" s="627">
        <v>4403146</v>
      </c>
      <c r="E12" s="627">
        <v>4206718</v>
      </c>
    </row>
    <row r="13" spans="1:5" s="535" customFormat="1" ht="38.25" customHeight="1" x14ac:dyDescent="0.25">
      <c r="A13" s="897" t="s">
        <v>604</v>
      </c>
      <c r="B13" s="896"/>
      <c r="C13" s="896">
        <v>8460</v>
      </c>
      <c r="D13" s="627">
        <v>0</v>
      </c>
      <c r="E13" s="627">
        <v>38552</v>
      </c>
    </row>
    <row r="14" spans="1:5" s="535" customFormat="1" ht="21" customHeight="1" thickBot="1" x14ac:dyDescent="0.3">
      <c r="A14" s="897" t="s">
        <v>441</v>
      </c>
      <c r="B14" s="896">
        <v>954500</v>
      </c>
      <c r="C14" s="896">
        <v>954500</v>
      </c>
      <c r="D14" s="627">
        <v>954500</v>
      </c>
      <c r="E14" s="627">
        <v>1009100</v>
      </c>
    </row>
    <row r="15" spans="1:5" s="631" customFormat="1" ht="24.95" customHeight="1" thickBot="1" x14ac:dyDescent="0.25">
      <c r="A15" s="926" t="s">
        <v>371</v>
      </c>
      <c r="B15" s="927">
        <f>+B10+B11+B12+B14+B13</f>
        <v>15019659</v>
      </c>
      <c r="C15" s="927">
        <f>+C10+C11+C12+C14+C13</f>
        <v>15028119</v>
      </c>
      <c r="D15" s="630">
        <f>+D10+D11+D12+D14+D13</f>
        <v>15019659</v>
      </c>
      <c r="E15" s="834">
        <f>+E10+E11+E12+E14+E13</f>
        <v>14602633</v>
      </c>
    </row>
    <row r="16" spans="1:5" ht="24.95" customHeight="1" x14ac:dyDescent="0.25">
      <c r="A16" s="632" t="s">
        <v>275</v>
      </c>
      <c r="B16" s="622"/>
      <c r="C16" s="622"/>
      <c r="D16" s="633"/>
      <c r="E16" s="633"/>
    </row>
    <row r="17" spans="1:5" ht="24.95" customHeight="1" x14ac:dyDescent="0.25">
      <c r="A17" s="634" t="s">
        <v>276</v>
      </c>
      <c r="B17" s="626"/>
      <c r="C17" s="626"/>
      <c r="D17" s="633"/>
      <c r="E17" s="633"/>
    </row>
    <row r="18" spans="1:5" ht="24.95" customHeight="1" x14ac:dyDescent="0.25">
      <c r="A18" s="628" t="s">
        <v>372</v>
      </c>
      <c r="B18" s="635"/>
      <c r="C18" s="635"/>
      <c r="D18" s="633"/>
      <c r="E18" s="633"/>
    </row>
    <row r="19" spans="1:5" ht="24.95" customHeight="1" thickBot="1" x14ac:dyDescent="0.3">
      <c r="A19" s="628" t="s">
        <v>373</v>
      </c>
      <c r="B19" s="635"/>
      <c r="C19" s="635"/>
      <c r="D19" s="633"/>
      <c r="E19" s="633"/>
    </row>
    <row r="20" spans="1:5" s="631" customFormat="1" ht="24.95" customHeight="1" thickBot="1" x14ac:dyDescent="0.25">
      <c r="A20" s="629" t="s">
        <v>374</v>
      </c>
      <c r="B20" s="636">
        <f>SUM(B16:B19)</f>
        <v>0</v>
      </c>
      <c r="C20" s="636">
        <f>SUM(C16:C19)</f>
        <v>0</v>
      </c>
      <c r="D20" s="637"/>
      <c r="E20" s="637"/>
    </row>
    <row r="21" spans="1:5" ht="24.95" customHeight="1" x14ac:dyDescent="0.25">
      <c r="A21" s="638" t="s">
        <v>277</v>
      </c>
      <c r="B21" s="639"/>
      <c r="C21" s="639"/>
      <c r="D21" s="633"/>
      <c r="E21" s="633"/>
    </row>
    <row r="22" spans="1:5" ht="24.95" customHeight="1" x14ac:dyDescent="0.25">
      <c r="A22" s="638" t="s">
        <v>603</v>
      </c>
      <c r="B22" s="639"/>
      <c r="C22" s="639">
        <v>2113715</v>
      </c>
      <c r="D22" s="640">
        <v>2113715</v>
      </c>
      <c r="E22" s="640">
        <v>2464961</v>
      </c>
    </row>
    <row r="23" spans="1:5" ht="24.95" customHeight="1" x14ac:dyDescent="0.25">
      <c r="A23" s="634" t="s">
        <v>606</v>
      </c>
      <c r="B23" s="641">
        <v>2686000</v>
      </c>
      <c r="C23" s="641">
        <v>2686000</v>
      </c>
      <c r="D23" s="640">
        <v>2686000</v>
      </c>
      <c r="E23" s="640">
        <v>2131000</v>
      </c>
    </row>
    <row r="24" spans="1:5" ht="24.95" customHeight="1" x14ac:dyDescent="0.25">
      <c r="A24" s="624" t="s">
        <v>607</v>
      </c>
      <c r="B24" s="642">
        <v>4250000</v>
      </c>
      <c r="C24" s="642">
        <v>4250000</v>
      </c>
      <c r="D24" s="643">
        <v>4250000</v>
      </c>
      <c r="E24" s="643">
        <v>3100000</v>
      </c>
    </row>
    <row r="25" spans="1:5" ht="24.95" hidden="1" customHeight="1" x14ac:dyDescent="0.25">
      <c r="A25" s="624" t="s">
        <v>381</v>
      </c>
      <c r="B25" s="642">
        <v>0</v>
      </c>
      <c r="C25" s="642">
        <v>0</v>
      </c>
      <c r="D25" s="643">
        <v>0</v>
      </c>
      <c r="E25" s="643"/>
    </row>
    <row r="26" spans="1:5" ht="24.95" hidden="1" customHeight="1" x14ac:dyDescent="0.25">
      <c r="A26" s="624"/>
      <c r="B26" s="642"/>
      <c r="C26" s="642"/>
      <c r="D26" s="643"/>
      <c r="E26" s="643"/>
    </row>
    <row r="27" spans="1:5" s="644" customFormat="1" ht="24.95" customHeight="1" x14ac:dyDescent="0.25">
      <c r="A27" s="621" t="s">
        <v>608</v>
      </c>
      <c r="B27" s="641">
        <f>SUM(B24)+B25</f>
        <v>4250000</v>
      </c>
      <c r="C27" s="641">
        <f>SUM(C24)+C25</f>
        <v>4250000</v>
      </c>
      <c r="D27" s="641">
        <f>SUM(D24)+D25</f>
        <v>4250000</v>
      </c>
      <c r="E27" s="640">
        <f>SUM(E24)+E25</f>
        <v>3100000</v>
      </c>
    </row>
    <row r="28" spans="1:5" s="644" customFormat="1" ht="24.95" customHeight="1" x14ac:dyDescent="0.25">
      <c r="A28" s="634" t="s">
        <v>375</v>
      </c>
      <c r="B28" s="641">
        <v>15432160</v>
      </c>
      <c r="C28" s="641">
        <v>15432160</v>
      </c>
      <c r="D28" s="640">
        <v>15432160</v>
      </c>
      <c r="E28" s="640">
        <v>11392000</v>
      </c>
    </row>
    <row r="29" spans="1:5" s="644" customFormat="1" ht="24.95" customHeight="1" x14ac:dyDescent="0.25">
      <c r="A29" s="628" t="s">
        <v>396</v>
      </c>
      <c r="B29" s="645"/>
      <c r="C29" s="645"/>
      <c r="D29" s="646">
        <v>3020000</v>
      </c>
      <c r="E29" s="646"/>
    </row>
    <row r="30" spans="1:5" s="644" customFormat="1" ht="32.25" customHeight="1" x14ac:dyDescent="0.25">
      <c r="A30" s="931" t="s">
        <v>376</v>
      </c>
      <c r="B30" s="640">
        <f>SUM(B28+B29)</f>
        <v>15432160</v>
      </c>
      <c r="C30" s="640">
        <f>SUM(C28+C29)</f>
        <v>15432160</v>
      </c>
      <c r="D30" s="646">
        <f>SUM(D28+D29)</f>
        <v>18452160</v>
      </c>
      <c r="E30" s="646">
        <f>SUM(E28+E29)</f>
        <v>11392000</v>
      </c>
    </row>
    <row r="31" spans="1:5" s="644" customFormat="1" ht="24.95" customHeight="1" x14ac:dyDescent="0.25">
      <c r="A31" s="932" t="s">
        <v>609</v>
      </c>
      <c r="B31" s="640"/>
      <c r="C31" s="640">
        <v>176000</v>
      </c>
      <c r="D31" s="1011">
        <v>0</v>
      </c>
      <c r="E31" s="647"/>
    </row>
    <row r="32" spans="1:5" s="644" customFormat="1" ht="24.95" customHeight="1" x14ac:dyDescent="0.25">
      <c r="A32" s="932" t="s">
        <v>610</v>
      </c>
      <c r="B32" s="640"/>
      <c r="C32" s="640">
        <v>18938</v>
      </c>
      <c r="D32" s="1011">
        <v>0</v>
      </c>
      <c r="E32" s="647"/>
    </row>
    <row r="33" spans="1:5" s="644" customFormat="1" ht="24.95" customHeight="1" thickBot="1" x14ac:dyDescent="0.3">
      <c r="A33" s="930" t="s">
        <v>595</v>
      </c>
      <c r="B33" s="640"/>
      <c r="C33" s="640">
        <f>C31+C32</f>
        <v>194938</v>
      </c>
      <c r="D33" s="1011">
        <v>0</v>
      </c>
      <c r="E33" s="647"/>
    </row>
    <row r="34" spans="1:5" s="648" customFormat="1" ht="24.95" customHeight="1" thickBot="1" x14ac:dyDescent="0.25">
      <c r="A34" s="629" t="s">
        <v>377</v>
      </c>
      <c r="B34" s="929">
        <f>B21+B23+B27+B30</f>
        <v>22368160</v>
      </c>
      <c r="C34" s="929">
        <f>C21+C23+C27+C30+C22+C33</f>
        <v>24676813</v>
      </c>
      <c r="D34" s="1012">
        <f>D21+D23+D27+D30</f>
        <v>25388160</v>
      </c>
      <c r="E34" s="636">
        <f>E21+E23+E27+E30+E22</f>
        <v>19087961</v>
      </c>
    </row>
    <row r="35" spans="1:5" s="648" customFormat="1" ht="24.95" hidden="1" customHeight="1" thickBot="1" x14ac:dyDescent="0.25">
      <c r="A35" s="629"/>
      <c r="B35" s="928"/>
      <c r="C35" s="928"/>
      <c r="D35" s="636"/>
      <c r="E35" s="636"/>
    </row>
    <row r="36" spans="1:5" s="648" customFormat="1" ht="24.95" hidden="1" customHeight="1" thickBot="1" x14ac:dyDescent="0.25">
      <c r="A36" s="629"/>
      <c r="B36" s="636"/>
      <c r="C36" s="636"/>
      <c r="D36" s="636"/>
      <c r="E36" s="636"/>
    </row>
    <row r="37" spans="1:5" s="648" customFormat="1" ht="24.95" hidden="1" customHeight="1" thickBot="1" x14ac:dyDescent="0.25">
      <c r="A37" s="629"/>
      <c r="B37" s="636"/>
      <c r="C37" s="636"/>
      <c r="D37" s="636"/>
      <c r="E37" s="636"/>
    </row>
    <row r="38" spans="1:5" s="644" customFormat="1" ht="24.95" customHeight="1" thickBot="1" x14ac:dyDescent="0.3">
      <c r="A38" s="649" t="s">
        <v>442</v>
      </c>
      <c r="B38" s="650">
        <v>1800000</v>
      </c>
      <c r="C38" s="650">
        <v>1800000</v>
      </c>
      <c r="D38" s="651">
        <v>1800000</v>
      </c>
      <c r="E38" s="651">
        <v>1800000</v>
      </c>
    </row>
    <row r="39" spans="1:5" s="644" customFormat="1" ht="24.95" customHeight="1" thickBot="1" x14ac:dyDescent="0.3">
      <c r="A39" s="649" t="s">
        <v>602</v>
      </c>
      <c r="B39" s="650"/>
      <c r="C39" s="650">
        <v>1909980</v>
      </c>
      <c r="D39" s="1013">
        <v>0</v>
      </c>
      <c r="E39" s="651">
        <v>74089</v>
      </c>
    </row>
    <row r="40" spans="1:5" s="631" customFormat="1" ht="24.95" customHeight="1" thickBot="1" x14ac:dyDescent="0.25">
      <c r="A40" s="652" t="s">
        <v>378</v>
      </c>
      <c r="B40" s="653">
        <f>B38+B34+B20+B15</f>
        <v>39187819</v>
      </c>
      <c r="C40" s="653">
        <f>C34+C20+C15+C39+C35</f>
        <v>41614912</v>
      </c>
      <c r="D40" s="653">
        <f>D38+D34+D20+D15+D39</f>
        <v>42207819</v>
      </c>
      <c r="E40" s="653">
        <f>E38+E34+E20+E15+E39</f>
        <v>35564683</v>
      </c>
    </row>
    <row r="41" spans="1:5" ht="24.95" hidden="1" customHeight="1" x14ac:dyDescent="0.25">
      <c r="A41" s="628" t="s">
        <v>278</v>
      </c>
      <c r="B41" s="641"/>
      <c r="C41" s="641">
        <v>0</v>
      </c>
      <c r="D41" s="640">
        <v>0</v>
      </c>
      <c r="E41" s="640">
        <v>435227</v>
      </c>
    </row>
    <row r="42" spans="1:5" ht="24.95" hidden="1" customHeight="1" x14ac:dyDescent="0.25">
      <c r="A42" s="628" t="s">
        <v>429</v>
      </c>
      <c r="B42" s="645"/>
      <c r="C42" s="645"/>
      <c r="D42" s="646"/>
      <c r="E42" s="646">
        <v>4301213</v>
      </c>
    </row>
    <row r="43" spans="1:5" ht="24.95" hidden="1" customHeight="1" x14ac:dyDescent="0.25">
      <c r="A43" s="628" t="s">
        <v>430</v>
      </c>
      <c r="B43" s="645"/>
      <c r="C43" s="645"/>
      <c r="D43" s="646"/>
      <c r="E43" s="646"/>
    </row>
    <row r="44" spans="1:5" ht="24.95" hidden="1" customHeight="1" x14ac:dyDescent="0.25">
      <c r="A44" s="628" t="s">
        <v>431</v>
      </c>
      <c r="B44" s="645"/>
      <c r="C44" s="645"/>
      <c r="D44" s="646"/>
      <c r="E44" s="646"/>
    </row>
    <row r="45" spans="1:5" ht="24.95" hidden="1" customHeight="1" x14ac:dyDescent="0.25">
      <c r="A45" s="628" t="s">
        <v>379</v>
      </c>
      <c r="B45" s="645"/>
      <c r="C45" s="645"/>
      <c r="D45" s="646"/>
      <c r="E45" s="646"/>
    </row>
    <row r="46" spans="1:5" ht="24.95" hidden="1" customHeight="1" x14ac:dyDescent="0.25">
      <c r="A46" s="628" t="s">
        <v>380</v>
      </c>
      <c r="B46" s="645"/>
      <c r="C46" s="645"/>
      <c r="D46" s="646"/>
      <c r="E46" s="646"/>
    </row>
    <row r="47" spans="1:5" s="631" customFormat="1" ht="26.25" customHeight="1" thickBot="1" x14ac:dyDescent="0.25">
      <c r="A47" s="654" t="s">
        <v>25</v>
      </c>
      <c r="B47" s="655">
        <f>B40+B41+B46+B44+B42+B43+B45</f>
        <v>39187819</v>
      </c>
      <c r="C47" s="655">
        <f>C40+C41+C46+C44+C42+C43+C45</f>
        <v>41614912</v>
      </c>
      <c r="D47" s="656">
        <f>D40+D41+D46+D44+D42+D43+D45</f>
        <v>42207819</v>
      </c>
      <c r="E47" s="656">
        <f>E40+E41+E46+E44+E42+E43+E45</f>
        <v>40301123</v>
      </c>
    </row>
    <row r="49" spans="2:5" x14ac:dyDescent="0.25">
      <c r="B49" s="657"/>
      <c r="E49" s="657"/>
    </row>
    <row r="50" spans="2:5" x14ac:dyDescent="0.25">
      <c r="E50" s="657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EF9C-354A-4525-8596-908EA6BF8F7C}">
  <sheetPr>
    <tabColor rgb="FF00B050"/>
  </sheetPr>
  <dimension ref="A1:G22"/>
  <sheetViews>
    <sheetView workbookViewId="0">
      <selection activeCell="H27" sqref="H27"/>
    </sheetView>
  </sheetViews>
  <sheetFormatPr defaultRowHeight="12.75" x14ac:dyDescent="0.2"/>
  <cols>
    <col min="1" max="1" width="32.140625" customWidth="1"/>
    <col min="2" max="2" width="18.28515625" customWidth="1"/>
    <col min="3" max="7" width="14.28515625" customWidth="1"/>
    <col min="8" max="8" width="13.5703125" customWidth="1"/>
  </cols>
  <sheetData>
    <row r="1" spans="1:7" ht="15" x14ac:dyDescent="0.2">
      <c r="A1" s="738"/>
      <c r="B1" s="739"/>
      <c r="C1" s="739"/>
      <c r="D1" s="739"/>
      <c r="E1" s="739"/>
      <c r="F1" s="1222" t="s">
        <v>477</v>
      </c>
      <c r="G1" s="1222"/>
    </row>
    <row r="2" spans="1:7" ht="24.75" customHeight="1" x14ac:dyDescent="0.2">
      <c r="A2" s="1223" t="s">
        <v>478</v>
      </c>
      <c r="B2" s="1223"/>
      <c r="C2" s="1223"/>
      <c r="D2" s="1223"/>
      <c r="E2" s="1223"/>
      <c r="F2" s="1223"/>
      <c r="G2" s="1223"/>
    </row>
    <row r="3" spans="1:7" ht="18.75" customHeight="1" x14ac:dyDescent="0.2">
      <c r="A3" s="1224" t="s">
        <v>499</v>
      </c>
      <c r="B3" s="1224"/>
      <c r="C3" s="1224"/>
      <c r="D3" s="1224"/>
      <c r="E3" s="1224"/>
      <c r="F3" s="1224"/>
      <c r="G3" s="1224"/>
    </row>
    <row r="4" spans="1:7" ht="24.75" customHeight="1" x14ac:dyDescent="0.2">
      <c r="A4" s="1225" t="s">
        <v>479</v>
      </c>
      <c r="B4" s="1225"/>
      <c r="C4" s="1225"/>
      <c r="D4" s="1225"/>
      <c r="E4" s="1225"/>
      <c r="F4" s="1225"/>
      <c r="G4" s="1225"/>
    </row>
    <row r="5" spans="1:7" ht="15.75" thickBot="1" x14ac:dyDescent="0.25">
      <c r="A5" s="738"/>
      <c r="B5" s="739"/>
      <c r="C5" s="739"/>
      <c r="D5" s="739"/>
      <c r="E5" s="739"/>
      <c r="F5" s="739"/>
      <c r="G5" s="740" t="s">
        <v>399</v>
      </c>
    </row>
    <row r="6" spans="1:7" ht="24.95" customHeight="1" x14ac:dyDescent="0.2">
      <c r="A6" s="1226" t="s">
        <v>480</v>
      </c>
      <c r="B6" s="1228" t="s">
        <v>481</v>
      </c>
      <c r="C6" s="1228"/>
      <c r="D6" s="1228"/>
      <c r="E6" s="1229" t="s">
        <v>482</v>
      </c>
      <c r="F6" s="1228"/>
      <c r="G6" s="1230"/>
    </row>
    <row r="7" spans="1:7" ht="24.95" customHeight="1" thickBot="1" x14ac:dyDescent="0.25">
      <c r="A7" s="1227"/>
      <c r="B7" s="933" t="s">
        <v>483</v>
      </c>
      <c r="C7" s="933" t="s">
        <v>484</v>
      </c>
      <c r="D7" s="933" t="s">
        <v>485</v>
      </c>
      <c r="E7" s="934" t="s">
        <v>483</v>
      </c>
      <c r="F7" s="933" t="s">
        <v>486</v>
      </c>
      <c r="G7" s="935" t="s">
        <v>485</v>
      </c>
    </row>
    <row r="8" spans="1:7" ht="33.75" customHeight="1" x14ac:dyDescent="0.2">
      <c r="A8" s="936" t="s">
        <v>285</v>
      </c>
      <c r="B8" s="937"/>
      <c r="C8" s="937"/>
      <c r="D8" s="937">
        <f>SUM(B8:C8)</f>
        <v>0</v>
      </c>
      <c r="E8" s="938"/>
      <c r="F8" s="938"/>
      <c r="G8" s="939">
        <f>SUM(E8:F8)</f>
        <v>0</v>
      </c>
    </row>
    <row r="9" spans="1:7" ht="33.75" customHeight="1" x14ac:dyDescent="0.2">
      <c r="A9" s="940" t="s">
        <v>300</v>
      </c>
      <c r="B9" s="941"/>
      <c r="C9" s="941"/>
      <c r="D9" s="937">
        <f>SUM(B9:C9)</f>
        <v>0</v>
      </c>
      <c r="E9" s="942"/>
      <c r="F9" s="942">
        <v>9654985</v>
      </c>
      <c r="G9" s="943">
        <f>SUM(E9:F9)</f>
        <v>9654985</v>
      </c>
    </row>
    <row r="10" spans="1:7" ht="33.75" customHeight="1" x14ac:dyDescent="0.2">
      <c r="A10" s="940" t="s">
        <v>487</v>
      </c>
      <c r="B10" s="941">
        <v>194020</v>
      </c>
      <c r="C10" s="941"/>
      <c r="D10" s="937">
        <f>SUM(B10:C10)</f>
        <v>194020</v>
      </c>
      <c r="E10" s="942">
        <v>39880</v>
      </c>
      <c r="F10" s="942"/>
      <c r="G10" s="943">
        <f>SUM(E10:F10)</f>
        <v>39880</v>
      </c>
    </row>
    <row r="11" spans="1:7" ht="33.75" hidden="1" customHeight="1" x14ac:dyDescent="0.2">
      <c r="A11" s="944" t="s">
        <v>488</v>
      </c>
      <c r="B11" s="945"/>
      <c r="C11" s="945"/>
      <c r="D11" s="937"/>
      <c r="E11" s="946"/>
      <c r="F11" s="946"/>
      <c r="G11" s="943"/>
    </row>
    <row r="12" spans="1:7" ht="33.75" hidden="1" customHeight="1" thickBot="1" x14ac:dyDescent="0.25">
      <c r="A12" s="947" t="s">
        <v>286</v>
      </c>
      <c r="B12" s="948"/>
      <c r="C12" s="948"/>
      <c r="D12" s="948"/>
      <c r="E12" s="949"/>
      <c r="F12" s="949"/>
      <c r="G12" s="950"/>
    </row>
    <row r="13" spans="1:7" ht="33.75" customHeight="1" thickBot="1" x14ac:dyDescent="0.25">
      <c r="A13" s="951" t="s">
        <v>1</v>
      </c>
      <c r="B13" s="952">
        <f t="shared" ref="B13:G13" si="0">SUM(B8:B12)</f>
        <v>194020</v>
      </c>
      <c r="C13" s="952">
        <f t="shared" si="0"/>
        <v>0</v>
      </c>
      <c r="D13" s="952">
        <f t="shared" si="0"/>
        <v>194020</v>
      </c>
      <c r="E13" s="952">
        <f t="shared" si="0"/>
        <v>39880</v>
      </c>
      <c r="F13" s="952">
        <f t="shared" si="0"/>
        <v>9654985</v>
      </c>
      <c r="G13" s="953">
        <f t="shared" si="0"/>
        <v>9694865</v>
      </c>
    </row>
    <row r="15" spans="1:7" ht="28.5" hidden="1" customHeight="1" x14ac:dyDescent="0.2">
      <c r="A15" s="1225" t="s">
        <v>489</v>
      </c>
      <c r="B15" s="1225"/>
      <c r="C15" s="1225"/>
      <c r="D15" s="1225"/>
      <c r="E15" s="1225"/>
      <c r="F15" s="1225"/>
      <c r="G15" s="1225"/>
    </row>
    <row r="16" spans="1:7" ht="15" hidden="1" x14ac:dyDescent="0.2">
      <c r="A16" s="738"/>
      <c r="B16" s="739"/>
      <c r="C16" s="739"/>
      <c r="D16" s="739"/>
      <c r="E16" s="740"/>
      <c r="F16" s="739"/>
      <c r="G16" s="739"/>
    </row>
    <row r="17" spans="2:4" ht="20.100000000000001" hidden="1" customHeight="1" x14ac:dyDescent="0.2">
      <c r="B17" s="1231" t="s">
        <v>268</v>
      </c>
      <c r="C17" s="1233" t="s">
        <v>490</v>
      </c>
      <c r="D17" s="1234"/>
    </row>
    <row r="18" spans="2:4" ht="30" hidden="1" customHeight="1" thickBot="1" x14ac:dyDescent="0.25">
      <c r="B18" s="1232"/>
      <c r="C18" s="1235"/>
      <c r="D18" s="1236"/>
    </row>
    <row r="19" spans="2:4" ht="29.25" hidden="1" customHeight="1" x14ac:dyDescent="0.2">
      <c r="B19" s="741" t="s">
        <v>491</v>
      </c>
      <c r="C19" s="1237"/>
      <c r="D19" s="1238"/>
    </row>
    <row r="20" spans="2:4" ht="28.5" hidden="1" customHeight="1" thickBot="1" x14ac:dyDescent="0.25">
      <c r="B20" s="742" t="s">
        <v>492</v>
      </c>
      <c r="C20" s="1239"/>
      <c r="D20" s="1240"/>
    </row>
    <row r="21" spans="2:4" s="744" customFormat="1" ht="27.75" hidden="1" customHeight="1" thickBot="1" x14ac:dyDescent="0.25">
      <c r="B21" s="743" t="s">
        <v>1</v>
      </c>
      <c r="C21" s="1220">
        <f>SUM(C19:D20)</f>
        <v>0</v>
      </c>
      <c r="D21" s="1221"/>
    </row>
    <row r="22" spans="2:4" ht="15" x14ac:dyDescent="0.2">
      <c r="B22" s="739"/>
      <c r="C22" s="739"/>
      <c r="D22" s="739"/>
    </row>
  </sheetData>
  <mergeCells count="13">
    <mergeCell ref="C21:D21"/>
    <mergeCell ref="F1:G1"/>
    <mergeCell ref="A2:G2"/>
    <mergeCell ref="A3:G3"/>
    <mergeCell ref="A4:G4"/>
    <mergeCell ref="A6:A7"/>
    <mergeCell ref="B6:D6"/>
    <mergeCell ref="E6:G6"/>
    <mergeCell ref="A15:G15"/>
    <mergeCell ref="B17:B18"/>
    <mergeCell ref="C17:D18"/>
    <mergeCell ref="C19:D19"/>
    <mergeCell ref="C20:D20"/>
  </mergeCells>
  <pageMargins left="0.7" right="0.7" top="0.75" bottom="0.75" header="0.3" footer="0.3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27259-4B46-46AF-A3C7-1AD28C57471C}">
  <sheetPr>
    <tabColor rgb="FF00B050"/>
  </sheetPr>
  <dimension ref="A1:J24"/>
  <sheetViews>
    <sheetView topLeftCell="B7" zoomScaleNormal="100" workbookViewId="0">
      <selection activeCell="M20" sqref="M20"/>
    </sheetView>
  </sheetViews>
  <sheetFormatPr defaultRowHeight="12.75" x14ac:dyDescent="0.2"/>
  <cols>
    <col min="1" max="1" width="5.85546875" style="746" customWidth="1"/>
    <col min="2" max="2" width="42.5703125" style="745" customWidth="1"/>
    <col min="3" max="8" width="11" style="745" customWidth="1"/>
    <col min="9" max="9" width="12.28515625" style="745" customWidth="1"/>
    <col min="10" max="10" width="2.85546875" style="745" customWidth="1"/>
    <col min="11" max="256" width="9.140625" style="745"/>
    <col min="257" max="257" width="5.85546875" style="745" customWidth="1"/>
    <col min="258" max="258" width="42.5703125" style="745" customWidth="1"/>
    <col min="259" max="264" width="11" style="745" customWidth="1"/>
    <col min="265" max="265" width="12.28515625" style="745" customWidth="1"/>
    <col min="266" max="266" width="2.85546875" style="745" customWidth="1"/>
    <col min="267" max="512" width="9.140625" style="745"/>
    <col min="513" max="513" width="5.85546875" style="745" customWidth="1"/>
    <col min="514" max="514" width="42.5703125" style="745" customWidth="1"/>
    <col min="515" max="520" width="11" style="745" customWidth="1"/>
    <col min="521" max="521" width="12.28515625" style="745" customWidth="1"/>
    <col min="522" max="522" width="2.85546875" style="745" customWidth="1"/>
    <col min="523" max="768" width="9.140625" style="745"/>
    <col min="769" max="769" width="5.85546875" style="745" customWidth="1"/>
    <col min="770" max="770" width="42.5703125" style="745" customWidth="1"/>
    <col min="771" max="776" width="11" style="745" customWidth="1"/>
    <col min="777" max="777" width="12.28515625" style="745" customWidth="1"/>
    <col min="778" max="778" width="2.85546875" style="745" customWidth="1"/>
    <col min="779" max="1024" width="9.140625" style="745"/>
    <col min="1025" max="1025" width="5.85546875" style="745" customWidth="1"/>
    <col min="1026" max="1026" width="42.5703125" style="745" customWidth="1"/>
    <col min="1027" max="1032" width="11" style="745" customWidth="1"/>
    <col min="1033" max="1033" width="12.28515625" style="745" customWidth="1"/>
    <col min="1034" max="1034" width="2.85546875" style="745" customWidth="1"/>
    <col min="1035" max="1280" width="9.140625" style="745"/>
    <col min="1281" max="1281" width="5.85546875" style="745" customWidth="1"/>
    <col min="1282" max="1282" width="42.5703125" style="745" customWidth="1"/>
    <col min="1283" max="1288" width="11" style="745" customWidth="1"/>
    <col min="1289" max="1289" width="12.28515625" style="745" customWidth="1"/>
    <col min="1290" max="1290" width="2.85546875" style="745" customWidth="1"/>
    <col min="1291" max="1536" width="9.140625" style="745"/>
    <col min="1537" max="1537" width="5.85546875" style="745" customWidth="1"/>
    <col min="1538" max="1538" width="42.5703125" style="745" customWidth="1"/>
    <col min="1539" max="1544" width="11" style="745" customWidth="1"/>
    <col min="1545" max="1545" width="12.28515625" style="745" customWidth="1"/>
    <col min="1546" max="1546" width="2.85546875" style="745" customWidth="1"/>
    <col min="1547" max="1792" width="9.140625" style="745"/>
    <col min="1793" max="1793" width="5.85546875" style="745" customWidth="1"/>
    <col min="1794" max="1794" width="42.5703125" style="745" customWidth="1"/>
    <col min="1795" max="1800" width="11" style="745" customWidth="1"/>
    <col min="1801" max="1801" width="12.28515625" style="745" customWidth="1"/>
    <col min="1802" max="1802" width="2.85546875" style="745" customWidth="1"/>
    <col min="1803" max="2048" width="9.140625" style="745"/>
    <col min="2049" max="2049" width="5.85546875" style="745" customWidth="1"/>
    <col min="2050" max="2050" width="42.5703125" style="745" customWidth="1"/>
    <col min="2051" max="2056" width="11" style="745" customWidth="1"/>
    <col min="2057" max="2057" width="12.28515625" style="745" customWidth="1"/>
    <col min="2058" max="2058" width="2.85546875" style="745" customWidth="1"/>
    <col min="2059" max="2304" width="9.140625" style="745"/>
    <col min="2305" max="2305" width="5.85546875" style="745" customWidth="1"/>
    <col min="2306" max="2306" width="42.5703125" style="745" customWidth="1"/>
    <col min="2307" max="2312" width="11" style="745" customWidth="1"/>
    <col min="2313" max="2313" width="12.28515625" style="745" customWidth="1"/>
    <col min="2314" max="2314" width="2.85546875" style="745" customWidth="1"/>
    <col min="2315" max="2560" width="9.140625" style="745"/>
    <col min="2561" max="2561" width="5.85546875" style="745" customWidth="1"/>
    <col min="2562" max="2562" width="42.5703125" style="745" customWidth="1"/>
    <col min="2563" max="2568" width="11" style="745" customWidth="1"/>
    <col min="2569" max="2569" width="12.28515625" style="745" customWidth="1"/>
    <col min="2570" max="2570" width="2.85546875" style="745" customWidth="1"/>
    <col min="2571" max="2816" width="9.140625" style="745"/>
    <col min="2817" max="2817" width="5.85546875" style="745" customWidth="1"/>
    <col min="2818" max="2818" width="42.5703125" style="745" customWidth="1"/>
    <col min="2819" max="2824" width="11" style="745" customWidth="1"/>
    <col min="2825" max="2825" width="12.28515625" style="745" customWidth="1"/>
    <col min="2826" max="2826" width="2.85546875" style="745" customWidth="1"/>
    <col min="2827" max="3072" width="9.140625" style="745"/>
    <col min="3073" max="3073" width="5.85546875" style="745" customWidth="1"/>
    <col min="3074" max="3074" width="42.5703125" style="745" customWidth="1"/>
    <col min="3075" max="3080" width="11" style="745" customWidth="1"/>
    <col min="3081" max="3081" width="12.28515625" style="745" customWidth="1"/>
    <col min="3082" max="3082" width="2.85546875" style="745" customWidth="1"/>
    <col min="3083" max="3328" width="9.140625" style="745"/>
    <col min="3329" max="3329" width="5.85546875" style="745" customWidth="1"/>
    <col min="3330" max="3330" width="42.5703125" style="745" customWidth="1"/>
    <col min="3331" max="3336" width="11" style="745" customWidth="1"/>
    <col min="3337" max="3337" width="12.28515625" style="745" customWidth="1"/>
    <col min="3338" max="3338" width="2.85546875" style="745" customWidth="1"/>
    <col min="3339" max="3584" width="9.140625" style="745"/>
    <col min="3585" max="3585" width="5.85546875" style="745" customWidth="1"/>
    <col min="3586" max="3586" width="42.5703125" style="745" customWidth="1"/>
    <col min="3587" max="3592" width="11" style="745" customWidth="1"/>
    <col min="3593" max="3593" width="12.28515625" style="745" customWidth="1"/>
    <col min="3594" max="3594" width="2.85546875" style="745" customWidth="1"/>
    <col min="3595" max="3840" width="9.140625" style="745"/>
    <col min="3841" max="3841" width="5.85546875" style="745" customWidth="1"/>
    <col min="3842" max="3842" width="42.5703125" style="745" customWidth="1"/>
    <col min="3843" max="3848" width="11" style="745" customWidth="1"/>
    <col min="3849" max="3849" width="12.28515625" style="745" customWidth="1"/>
    <col min="3850" max="3850" width="2.85546875" style="745" customWidth="1"/>
    <col min="3851" max="4096" width="9.140625" style="745"/>
    <col min="4097" max="4097" width="5.85546875" style="745" customWidth="1"/>
    <col min="4098" max="4098" width="42.5703125" style="745" customWidth="1"/>
    <col min="4099" max="4104" width="11" style="745" customWidth="1"/>
    <col min="4105" max="4105" width="12.28515625" style="745" customWidth="1"/>
    <col min="4106" max="4106" width="2.85546875" style="745" customWidth="1"/>
    <col min="4107" max="4352" width="9.140625" style="745"/>
    <col min="4353" max="4353" width="5.85546875" style="745" customWidth="1"/>
    <col min="4354" max="4354" width="42.5703125" style="745" customWidth="1"/>
    <col min="4355" max="4360" width="11" style="745" customWidth="1"/>
    <col min="4361" max="4361" width="12.28515625" style="745" customWidth="1"/>
    <col min="4362" max="4362" width="2.85546875" style="745" customWidth="1"/>
    <col min="4363" max="4608" width="9.140625" style="745"/>
    <col min="4609" max="4609" width="5.85546875" style="745" customWidth="1"/>
    <col min="4610" max="4610" width="42.5703125" style="745" customWidth="1"/>
    <col min="4611" max="4616" width="11" style="745" customWidth="1"/>
    <col min="4617" max="4617" width="12.28515625" style="745" customWidth="1"/>
    <col min="4618" max="4618" width="2.85546875" style="745" customWidth="1"/>
    <col min="4619" max="4864" width="9.140625" style="745"/>
    <col min="4865" max="4865" width="5.85546875" style="745" customWidth="1"/>
    <col min="4866" max="4866" width="42.5703125" style="745" customWidth="1"/>
    <col min="4867" max="4872" width="11" style="745" customWidth="1"/>
    <col min="4873" max="4873" width="12.28515625" style="745" customWidth="1"/>
    <col min="4874" max="4874" width="2.85546875" style="745" customWidth="1"/>
    <col min="4875" max="5120" width="9.140625" style="745"/>
    <col min="5121" max="5121" width="5.85546875" style="745" customWidth="1"/>
    <col min="5122" max="5122" width="42.5703125" style="745" customWidth="1"/>
    <col min="5123" max="5128" width="11" style="745" customWidth="1"/>
    <col min="5129" max="5129" width="12.28515625" style="745" customWidth="1"/>
    <col min="5130" max="5130" width="2.85546875" style="745" customWidth="1"/>
    <col min="5131" max="5376" width="9.140625" style="745"/>
    <col min="5377" max="5377" width="5.85546875" style="745" customWidth="1"/>
    <col min="5378" max="5378" width="42.5703125" style="745" customWidth="1"/>
    <col min="5379" max="5384" width="11" style="745" customWidth="1"/>
    <col min="5385" max="5385" width="12.28515625" style="745" customWidth="1"/>
    <col min="5386" max="5386" width="2.85546875" style="745" customWidth="1"/>
    <col min="5387" max="5632" width="9.140625" style="745"/>
    <col min="5633" max="5633" width="5.85546875" style="745" customWidth="1"/>
    <col min="5634" max="5634" width="42.5703125" style="745" customWidth="1"/>
    <col min="5635" max="5640" width="11" style="745" customWidth="1"/>
    <col min="5641" max="5641" width="12.28515625" style="745" customWidth="1"/>
    <col min="5642" max="5642" width="2.85546875" style="745" customWidth="1"/>
    <col min="5643" max="5888" width="9.140625" style="745"/>
    <col min="5889" max="5889" width="5.85546875" style="745" customWidth="1"/>
    <col min="5890" max="5890" width="42.5703125" style="745" customWidth="1"/>
    <col min="5891" max="5896" width="11" style="745" customWidth="1"/>
    <col min="5897" max="5897" width="12.28515625" style="745" customWidth="1"/>
    <col min="5898" max="5898" width="2.85546875" style="745" customWidth="1"/>
    <col min="5899" max="6144" width="9.140625" style="745"/>
    <col min="6145" max="6145" width="5.85546875" style="745" customWidth="1"/>
    <col min="6146" max="6146" width="42.5703125" style="745" customWidth="1"/>
    <col min="6147" max="6152" width="11" style="745" customWidth="1"/>
    <col min="6153" max="6153" width="12.28515625" style="745" customWidth="1"/>
    <col min="6154" max="6154" width="2.85546875" style="745" customWidth="1"/>
    <col min="6155" max="6400" width="9.140625" style="745"/>
    <col min="6401" max="6401" width="5.85546875" style="745" customWidth="1"/>
    <col min="6402" max="6402" width="42.5703125" style="745" customWidth="1"/>
    <col min="6403" max="6408" width="11" style="745" customWidth="1"/>
    <col min="6409" max="6409" width="12.28515625" style="745" customWidth="1"/>
    <col min="6410" max="6410" width="2.85546875" style="745" customWidth="1"/>
    <col min="6411" max="6656" width="9.140625" style="745"/>
    <col min="6657" max="6657" width="5.85546875" style="745" customWidth="1"/>
    <col min="6658" max="6658" width="42.5703125" style="745" customWidth="1"/>
    <col min="6659" max="6664" width="11" style="745" customWidth="1"/>
    <col min="6665" max="6665" width="12.28515625" style="745" customWidth="1"/>
    <col min="6666" max="6666" width="2.85546875" style="745" customWidth="1"/>
    <col min="6667" max="6912" width="9.140625" style="745"/>
    <col min="6913" max="6913" width="5.85546875" style="745" customWidth="1"/>
    <col min="6914" max="6914" width="42.5703125" style="745" customWidth="1"/>
    <col min="6915" max="6920" width="11" style="745" customWidth="1"/>
    <col min="6921" max="6921" width="12.28515625" style="745" customWidth="1"/>
    <col min="6922" max="6922" width="2.85546875" style="745" customWidth="1"/>
    <col min="6923" max="7168" width="9.140625" style="745"/>
    <col min="7169" max="7169" width="5.85546875" style="745" customWidth="1"/>
    <col min="7170" max="7170" width="42.5703125" style="745" customWidth="1"/>
    <col min="7171" max="7176" width="11" style="745" customWidth="1"/>
    <col min="7177" max="7177" width="12.28515625" style="745" customWidth="1"/>
    <col min="7178" max="7178" width="2.85546875" style="745" customWidth="1"/>
    <col min="7179" max="7424" width="9.140625" style="745"/>
    <col min="7425" max="7425" width="5.85546875" style="745" customWidth="1"/>
    <col min="7426" max="7426" width="42.5703125" style="745" customWidth="1"/>
    <col min="7427" max="7432" width="11" style="745" customWidth="1"/>
    <col min="7433" max="7433" width="12.28515625" style="745" customWidth="1"/>
    <col min="7434" max="7434" width="2.85546875" style="745" customWidth="1"/>
    <col min="7435" max="7680" width="9.140625" style="745"/>
    <col min="7681" max="7681" width="5.85546875" style="745" customWidth="1"/>
    <col min="7682" max="7682" width="42.5703125" style="745" customWidth="1"/>
    <col min="7683" max="7688" width="11" style="745" customWidth="1"/>
    <col min="7689" max="7689" width="12.28515625" style="745" customWidth="1"/>
    <col min="7690" max="7690" width="2.85546875" style="745" customWidth="1"/>
    <col min="7691" max="7936" width="9.140625" style="745"/>
    <col min="7937" max="7937" width="5.85546875" style="745" customWidth="1"/>
    <col min="7938" max="7938" width="42.5703125" style="745" customWidth="1"/>
    <col min="7939" max="7944" width="11" style="745" customWidth="1"/>
    <col min="7945" max="7945" width="12.28515625" style="745" customWidth="1"/>
    <col min="7946" max="7946" width="2.85546875" style="745" customWidth="1"/>
    <col min="7947" max="8192" width="9.140625" style="745"/>
    <col min="8193" max="8193" width="5.85546875" style="745" customWidth="1"/>
    <col min="8194" max="8194" width="42.5703125" style="745" customWidth="1"/>
    <col min="8195" max="8200" width="11" style="745" customWidth="1"/>
    <col min="8201" max="8201" width="12.28515625" style="745" customWidth="1"/>
    <col min="8202" max="8202" width="2.85546875" style="745" customWidth="1"/>
    <col min="8203" max="8448" width="9.140625" style="745"/>
    <col min="8449" max="8449" width="5.85546875" style="745" customWidth="1"/>
    <col min="8450" max="8450" width="42.5703125" style="745" customWidth="1"/>
    <col min="8451" max="8456" width="11" style="745" customWidth="1"/>
    <col min="8457" max="8457" width="12.28515625" style="745" customWidth="1"/>
    <col min="8458" max="8458" width="2.85546875" style="745" customWidth="1"/>
    <col min="8459" max="8704" width="9.140625" style="745"/>
    <col min="8705" max="8705" width="5.85546875" style="745" customWidth="1"/>
    <col min="8706" max="8706" width="42.5703125" style="745" customWidth="1"/>
    <col min="8707" max="8712" width="11" style="745" customWidth="1"/>
    <col min="8713" max="8713" width="12.28515625" style="745" customWidth="1"/>
    <col min="8714" max="8714" width="2.85546875" style="745" customWidth="1"/>
    <col min="8715" max="8960" width="9.140625" style="745"/>
    <col min="8961" max="8961" width="5.85546875" style="745" customWidth="1"/>
    <col min="8962" max="8962" width="42.5703125" style="745" customWidth="1"/>
    <col min="8963" max="8968" width="11" style="745" customWidth="1"/>
    <col min="8969" max="8969" width="12.28515625" style="745" customWidth="1"/>
    <col min="8970" max="8970" width="2.85546875" style="745" customWidth="1"/>
    <col min="8971" max="9216" width="9.140625" style="745"/>
    <col min="9217" max="9217" width="5.85546875" style="745" customWidth="1"/>
    <col min="9218" max="9218" width="42.5703125" style="745" customWidth="1"/>
    <col min="9219" max="9224" width="11" style="745" customWidth="1"/>
    <col min="9225" max="9225" width="12.28515625" style="745" customWidth="1"/>
    <col min="9226" max="9226" width="2.85546875" style="745" customWidth="1"/>
    <col min="9227" max="9472" width="9.140625" style="745"/>
    <col min="9473" max="9473" width="5.85546875" style="745" customWidth="1"/>
    <col min="9474" max="9474" width="42.5703125" style="745" customWidth="1"/>
    <col min="9475" max="9480" width="11" style="745" customWidth="1"/>
    <col min="9481" max="9481" width="12.28515625" style="745" customWidth="1"/>
    <col min="9482" max="9482" width="2.85546875" style="745" customWidth="1"/>
    <col min="9483" max="9728" width="9.140625" style="745"/>
    <col min="9729" max="9729" width="5.85546875" style="745" customWidth="1"/>
    <col min="9730" max="9730" width="42.5703125" style="745" customWidth="1"/>
    <col min="9731" max="9736" width="11" style="745" customWidth="1"/>
    <col min="9737" max="9737" width="12.28515625" style="745" customWidth="1"/>
    <col min="9738" max="9738" width="2.85546875" style="745" customWidth="1"/>
    <col min="9739" max="9984" width="9.140625" style="745"/>
    <col min="9985" max="9985" width="5.85546875" style="745" customWidth="1"/>
    <col min="9986" max="9986" width="42.5703125" style="745" customWidth="1"/>
    <col min="9987" max="9992" width="11" style="745" customWidth="1"/>
    <col min="9993" max="9993" width="12.28515625" style="745" customWidth="1"/>
    <col min="9994" max="9994" width="2.85546875" style="745" customWidth="1"/>
    <col min="9995" max="10240" width="9.140625" style="745"/>
    <col min="10241" max="10241" width="5.85546875" style="745" customWidth="1"/>
    <col min="10242" max="10242" width="42.5703125" style="745" customWidth="1"/>
    <col min="10243" max="10248" width="11" style="745" customWidth="1"/>
    <col min="10249" max="10249" width="12.28515625" style="745" customWidth="1"/>
    <col min="10250" max="10250" width="2.85546875" style="745" customWidth="1"/>
    <col min="10251" max="10496" width="9.140625" style="745"/>
    <col min="10497" max="10497" width="5.85546875" style="745" customWidth="1"/>
    <col min="10498" max="10498" width="42.5703125" style="745" customWidth="1"/>
    <col min="10499" max="10504" width="11" style="745" customWidth="1"/>
    <col min="10505" max="10505" width="12.28515625" style="745" customWidth="1"/>
    <col min="10506" max="10506" width="2.85546875" style="745" customWidth="1"/>
    <col min="10507" max="10752" width="9.140625" style="745"/>
    <col min="10753" max="10753" width="5.85546875" style="745" customWidth="1"/>
    <col min="10754" max="10754" width="42.5703125" style="745" customWidth="1"/>
    <col min="10755" max="10760" width="11" style="745" customWidth="1"/>
    <col min="10761" max="10761" width="12.28515625" style="745" customWidth="1"/>
    <col min="10762" max="10762" width="2.85546875" style="745" customWidth="1"/>
    <col min="10763" max="11008" width="9.140625" style="745"/>
    <col min="11009" max="11009" width="5.85546875" style="745" customWidth="1"/>
    <col min="11010" max="11010" width="42.5703125" style="745" customWidth="1"/>
    <col min="11011" max="11016" width="11" style="745" customWidth="1"/>
    <col min="11017" max="11017" width="12.28515625" style="745" customWidth="1"/>
    <col min="11018" max="11018" width="2.85546875" style="745" customWidth="1"/>
    <col min="11019" max="11264" width="9.140625" style="745"/>
    <col min="11265" max="11265" width="5.85546875" style="745" customWidth="1"/>
    <col min="11266" max="11266" width="42.5703125" style="745" customWidth="1"/>
    <col min="11267" max="11272" width="11" style="745" customWidth="1"/>
    <col min="11273" max="11273" width="12.28515625" style="745" customWidth="1"/>
    <col min="11274" max="11274" width="2.85546875" style="745" customWidth="1"/>
    <col min="11275" max="11520" width="9.140625" style="745"/>
    <col min="11521" max="11521" width="5.85546875" style="745" customWidth="1"/>
    <col min="11522" max="11522" width="42.5703125" style="745" customWidth="1"/>
    <col min="11523" max="11528" width="11" style="745" customWidth="1"/>
    <col min="11529" max="11529" width="12.28515625" style="745" customWidth="1"/>
    <col min="11530" max="11530" width="2.85546875" style="745" customWidth="1"/>
    <col min="11531" max="11776" width="9.140625" style="745"/>
    <col min="11777" max="11777" width="5.85546875" style="745" customWidth="1"/>
    <col min="11778" max="11778" width="42.5703125" style="745" customWidth="1"/>
    <col min="11779" max="11784" width="11" style="745" customWidth="1"/>
    <col min="11785" max="11785" width="12.28515625" style="745" customWidth="1"/>
    <col min="11786" max="11786" width="2.85546875" style="745" customWidth="1"/>
    <col min="11787" max="12032" width="9.140625" style="745"/>
    <col min="12033" max="12033" width="5.85546875" style="745" customWidth="1"/>
    <col min="12034" max="12034" width="42.5703125" style="745" customWidth="1"/>
    <col min="12035" max="12040" width="11" style="745" customWidth="1"/>
    <col min="12041" max="12041" width="12.28515625" style="745" customWidth="1"/>
    <col min="12042" max="12042" width="2.85546875" style="745" customWidth="1"/>
    <col min="12043" max="12288" width="9.140625" style="745"/>
    <col min="12289" max="12289" width="5.85546875" style="745" customWidth="1"/>
    <col min="12290" max="12290" width="42.5703125" style="745" customWidth="1"/>
    <col min="12291" max="12296" width="11" style="745" customWidth="1"/>
    <col min="12297" max="12297" width="12.28515625" style="745" customWidth="1"/>
    <col min="12298" max="12298" width="2.85546875" style="745" customWidth="1"/>
    <col min="12299" max="12544" width="9.140625" style="745"/>
    <col min="12545" max="12545" width="5.85546875" style="745" customWidth="1"/>
    <col min="12546" max="12546" width="42.5703125" style="745" customWidth="1"/>
    <col min="12547" max="12552" width="11" style="745" customWidth="1"/>
    <col min="12553" max="12553" width="12.28515625" style="745" customWidth="1"/>
    <col min="12554" max="12554" width="2.85546875" style="745" customWidth="1"/>
    <col min="12555" max="12800" width="9.140625" style="745"/>
    <col min="12801" max="12801" width="5.85546875" style="745" customWidth="1"/>
    <col min="12802" max="12802" width="42.5703125" style="745" customWidth="1"/>
    <col min="12803" max="12808" width="11" style="745" customWidth="1"/>
    <col min="12809" max="12809" width="12.28515625" style="745" customWidth="1"/>
    <col min="12810" max="12810" width="2.85546875" style="745" customWidth="1"/>
    <col min="12811" max="13056" width="9.140625" style="745"/>
    <col min="13057" max="13057" width="5.85546875" style="745" customWidth="1"/>
    <col min="13058" max="13058" width="42.5703125" style="745" customWidth="1"/>
    <col min="13059" max="13064" width="11" style="745" customWidth="1"/>
    <col min="13065" max="13065" width="12.28515625" style="745" customWidth="1"/>
    <col min="13066" max="13066" width="2.85546875" style="745" customWidth="1"/>
    <col min="13067" max="13312" width="9.140625" style="745"/>
    <col min="13313" max="13313" width="5.85546875" style="745" customWidth="1"/>
    <col min="13314" max="13314" width="42.5703125" style="745" customWidth="1"/>
    <col min="13315" max="13320" width="11" style="745" customWidth="1"/>
    <col min="13321" max="13321" width="12.28515625" style="745" customWidth="1"/>
    <col min="13322" max="13322" width="2.85546875" style="745" customWidth="1"/>
    <col min="13323" max="13568" width="9.140625" style="745"/>
    <col min="13569" max="13569" width="5.85546875" style="745" customWidth="1"/>
    <col min="13570" max="13570" width="42.5703125" style="745" customWidth="1"/>
    <col min="13571" max="13576" width="11" style="745" customWidth="1"/>
    <col min="13577" max="13577" width="12.28515625" style="745" customWidth="1"/>
    <col min="13578" max="13578" width="2.85546875" style="745" customWidth="1"/>
    <col min="13579" max="13824" width="9.140625" style="745"/>
    <col min="13825" max="13825" width="5.85546875" style="745" customWidth="1"/>
    <col min="13826" max="13826" width="42.5703125" style="745" customWidth="1"/>
    <col min="13827" max="13832" width="11" style="745" customWidth="1"/>
    <col min="13833" max="13833" width="12.28515625" style="745" customWidth="1"/>
    <col min="13834" max="13834" width="2.85546875" style="745" customWidth="1"/>
    <col min="13835" max="14080" width="9.140625" style="745"/>
    <col min="14081" max="14081" width="5.85546875" style="745" customWidth="1"/>
    <col min="14082" max="14082" width="42.5703125" style="745" customWidth="1"/>
    <col min="14083" max="14088" width="11" style="745" customWidth="1"/>
    <col min="14089" max="14089" width="12.28515625" style="745" customWidth="1"/>
    <col min="14090" max="14090" width="2.85546875" style="745" customWidth="1"/>
    <col min="14091" max="14336" width="9.140625" style="745"/>
    <col min="14337" max="14337" width="5.85546875" style="745" customWidth="1"/>
    <col min="14338" max="14338" width="42.5703125" style="745" customWidth="1"/>
    <col min="14339" max="14344" width="11" style="745" customWidth="1"/>
    <col min="14345" max="14345" width="12.28515625" style="745" customWidth="1"/>
    <col min="14346" max="14346" width="2.85546875" style="745" customWidth="1"/>
    <col min="14347" max="14592" width="9.140625" style="745"/>
    <col min="14593" max="14593" width="5.85546875" style="745" customWidth="1"/>
    <col min="14594" max="14594" width="42.5703125" style="745" customWidth="1"/>
    <col min="14595" max="14600" width="11" style="745" customWidth="1"/>
    <col min="14601" max="14601" width="12.28515625" style="745" customWidth="1"/>
    <col min="14602" max="14602" width="2.85546875" style="745" customWidth="1"/>
    <col min="14603" max="14848" width="9.140625" style="745"/>
    <col min="14849" max="14849" width="5.85546875" style="745" customWidth="1"/>
    <col min="14850" max="14850" width="42.5703125" style="745" customWidth="1"/>
    <col min="14851" max="14856" width="11" style="745" customWidth="1"/>
    <col min="14857" max="14857" width="12.28515625" style="745" customWidth="1"/>
    <col min="14858" max="14858" width="2.85546875" style="745" customWidth="1"/>
    <col min="14859" max="15104" width="9.140625" style="745"/>
    <col min="15105" max="15105" width="5.85546875" style="745" customWidth="1"/>
    <col min="15106" max="15106" width="42.5703125" style="745" customWidth="1"/>
    <col min="15107" max="15112" width="11" style="745" customWidth="1"/>
    <col min="15113" max="15113" width="12.28515625" style="745" customWidth="1"/>
    <col min="15114" max="15114" width="2.85546875" style="745" customWidth="1"/>
    <col min="15115" max="15360" width="9.140625" style="745"/>
    <col min="15361" max="15361" width="5.85546875" style="745" customWidth="1"/>
    <col min="15362" max="15362" width="42.5703125" style="745" customWidth="1"/>
    <col min="15363" max="15368" width="11" style="745" customWidth="1"/>
    <col min="15369" max="15369" width="12.28515625" style="745" customWidth="1"/>
    <col min="15370" max="15370" width="2.85546875" style="745" customWidth="1"/>
    <col min="15371" max="15616" width="9.140625" style="745"/>
    <col min="15617" max="15617" width="5.85546875" style="745" customWidth="1"/>
    <col min="15618" max="15618" width="42.5703125" style="745" customWidth="1"/>
    <col min="15619" max="15624" width="11" style="745" customWidth="1"/>
    <col min="15625" max="15625" width="12.28515625" style="745" customWidth="1"/>
    <col min="15626" max="15626" width="2.85546875" style="745" customWidth="1"/>
    <col min="15627" max="15872" width="9.140625" style="745"/>
    <col min="15873" max="15873" width="5.85546875" style="745" customWidth="1"/>
    <col min="15874" max="15874" width="42.5703125" style="745" customWidth="1"/>
    <col min="15875" max="15880" width="11" style="745" customWidth="1"/>
    <col min="15881" max="15881" width="12.28515625" style="745" customWidth="1"/>
    <col min="15882" max="15882" width="2.85546875" style="745" customWidth="1"/>
    <col min="15883" max="16128" width="9.140625" style="745"/>
    <col min="16129" max="16129" width="5.85546875" style="745" customWidth="1"/>
    <col min="16130" max="16130" width="42.5703125" style="745" customWidth="1"/>
    <col min="16131" max="16136" width="11" style="745" customWidth="1"/>
    <col min="16137" max="16137" width="12.28515625" style="745" customWidth="1"/>
    <col min="16138" max="16138" width="2.85546875" style="745" customWidth="1"/>
    <col min="16139" max="16384" width="9.140625" style="745"/>
  </cols>
  <sheetData>
    <row r="1" spans="1:10" ht="27.75" customHeight="1" x14ac:dyDescent="0.2">
      <c r="A1" s="1245" t="s">
        <v>493</v>
      </c>
      <c r="B1" s="1245"/>
      <c r="C1" s="1245"/>
      <c r="D1" s="1245"/>
      <c r="E1" s="1245"/>
      <c r="F1" s="1245"/>
      <c r="G1" s="1245"/>
      <c r="H1" s="1245"/>
      <c r="I1" s="1245"/>
    </row>
    <row r="2" spans="1:10" ht="20.25" customHeight="1" thickBot="1" x14ac:dyDescent="0.3">
      <c r="I2" s="747" t="str">
        <f>'[1]1. sz tájékoztató t.'!E2</f>
        <v>Forintban!</v>
      </c>
    </row>
    <row r="3" spans="1:10" s="748" customFormat="1" ht="26.25" customHeight="1" x14ac:dyDescent="0.2">
      <c r="A3" s="1246" t="s">
        <v>494</v>
      </c>
      <c r="B3" s="1248" t="s">
        <v>495</v>
      </c>
      <c r="C3" s="1246" t="s">
        <v>496</v>
      </c>
      <c r="D3" s="1250" t="s">
        <v>567</v>
      </c>
      <c r="E3" s="1252" t="s">
        <v>497</v>
      </c>
      <c r="F3" s="1253"/>
      <c r="G3" s="1253"/>
      <c r="H3" s="1254"/>
      <c r="I3" s="1248" t="s">
        <v>1</v>
      </c>
    </row>
    <row r="4" spans="1:10" s="751" customFormat="1" ht="32.25" customHeight="1" thickBot="1" x14ac:dyDescent="0.25">
      <c r="A4" s="1247"/>
      <c r="B4" s="1249"/>
      <c r="C4" s="1249"/>
      <c r="D4" s="1251"/>
      <c r="E4" s="749" t="s">
        <v>499</v>
      </c>
      <c r="F4" s="749" t="s">
        <v>565</v>
      </c>
      <c r="G4" s="749" t="s">
        <v>568</v>
      </c>
      <c r="H4" s="750" t="s">
        <v>569</v>
      </c>
      <c r="I4" s="1249"/>
    </row>
    <row r="5" spans="1:10" s="757" customFormat="1" ht="12.95" customHeight="1" thickBot="1" x14ac:dyDescent="0.25">
      <c r="A5" s="752" t="s">
        <v>500</v>
      </c>
      <c r="B5" s="753" t="s">
        <v>14</v>
      </c>
      <c r="C5" s="754" t="s">
        <v>501</v>
      </c>
      <c r="D5" s="753" t="s">
        <v>502</v>
      </c>
      <c r="E5" s="752" t="s">
        <v>503</v>
      </c>
      <c r="F5" s="754" t="s">
        <v>15</v>
      </c>
      <c r="G5" s="754" t="s">
        <v>504</v>
      </c>
      <c r="H5" s="755" t="s">
        <v>505</v>
      </c>
      <c r="I5" s="756" t="s">
        <v>506</v>
      </c>
    </row>
    <row r="6" spans="1:10" ht="24.75" customHeight="1" thickBot="1" x14ac:dyDescent="0.25">
      <c r="A6" s="758" t="s">
        <v>28</v>
      </c>
      <c r="B6" s="758" t="s">
        <v>507</v>
      </c>
      <c r="C6" s="759"/>
      <c r="D6" s="760">
        <f>+D7+D8</f>
        <v>0</v>
      </c>
      <c r="E6" s="761">
        <f>+E7+E8</f>
        <v>0</v>
      </c>
      <c r="F6" s="762">
        <f>+F7+F8</f>
        <v>0</v>
      </c>
      <c r="G6" s="762">
        <f>+G7+G8</f>
        <v>0</v>
      </c>
      <c r="H6" s="763">
        <f>+H7+H8</f>
        <v>0</v>
      </c>
      <c r="I6" s="764">
        <f t="shared" ref="I6:I23" si="0">SUM(D6:H6)</f>
        <v>0</v>
      </c>
    </row>
    <row r="7" spans="1:10" ht="20.100000000000001" customHeight="1" x14ac:dyDescent="0.2">
      <c r="A7" s="765" t="s">
        <v>29</v>
      </c>
      <c r="B7" s="765" t="s">
        <v>508</v>
      </c>
      <c r="C7" s="766"/>
      <c r="D7" s="767"/>
      <c r="E7" s="768"/>
      <c r="F7" s="769"/>
      <c r="G7" s="769"/>
      <c r="H7" s="770"/>
      <c r="I7" s="771">
        <f t="shared" si="0"/>
        <v>0</v>
      </c>
      <c r="J7" s="1241"/>
    </row>
    <row r="8" spans="1:10" ht="20.100000000000001" customHeight="1" thickBot="1" x14ac:dyDescent="0.25">
      <c r="A8" s="765" t="s">
        <v>9</v>
      </c>
      <c r="B8" s="765" t="s">
        <v>508</v>
      </c>
      <c r="C8" s="766"/>
      <c r="D8" s="767"/>
      <c r="E8" s="768"/>
      <c r="F8" s="769"/>
      <c r="G8" s="769"/>
      <c r="H8" s="770"/>
      <c r="I8" s="771">
        <f t="shared" si="0"/>
        <v>0</v>
      </c>
      <c r="J8" s="1241"/>
    </row>
    <row r="9" spans="1:10" ht="26.1" customHeight="1" thickBot="1" x14ac:dyDescent="0.25">
      <c r="A9" s="758" t="s">
        <v>10</v>
      </c>
      <c r="B9" s="758" t="s">
        <v>509</v>
      </c>
      <c r="C9" s="759"/>
      <c r="D9" s="760">
        <f>+D10+D11</f>
        <v>0</v>
      </c>
      <c r="E9" s="761">
        <f>+E10+E11</f>
        <v>0</v>
      </c>
      <c r="F9" s="762">
        <f>+F10+F11</f>
        <v>0</v>
      </c>
      <c r="G9" s="762">
        <f>+G10+G11</f>
        <v>0</v>
      </c>
      <c r="H9" s="763">
        <f>+H10+H11</f>
        <v>0</v>
      </c>
      <c r="I9" s="764">
        <f t="shared" si="0"/>
        <v>0</v>
      </c>
      <c r="J9" s="1241"/>
    </row>
    <row r="10" spans="1:10" ht="20.100000000000001" customHeight="1" x14ac:dyDescent="0.2">
      <c r="A10" s="765" t="s">
        <v>11</v>
      </c>
      <c r="B10" s="765" t="s">
        <v>508</v>
      </c>
      <c r="C10" s="766"/>
      <c r="D10" s="767"/>
      <c r="E10" s="768"/>
      <c r="F10" s="769"/>
      <c r="G10" s="769"/>
      <c r="H10" s="770"/>
      <c r="I10" s="771">
        <f t="shared" si="0"/>
        <v>0</v>
      </c>
      <c r="J10" s="1241"/>
    </row>
    <row r="11" spans="1:10" ht="20.100000000000001" customHeight="1" thickBot="1" x14ac:dyDescent="0.25">
      <c r="A11" s="765" t="s">
        <v>12</v>
      </c>
      <c r="B11" s="765" t="s">
        <v>508</v>
      </c>
      <c r="C11" s="766"/>
      <c r="D11" s="767"/>
      <c r="E11" s="768"/>
      <c r="F11" s="769"/>
      <c r="G11" s="769"/>
      <c r="H11" s="770"/>
      <c r="I11" s="771">
        <f t="shared" si="0"/>
        <v>0</v>
      </c>
      <c r="J11" s="1241"/>
    </row>
    <row r="12" spans="1:10" ht="20.100000000000001" customHeight="1" thickBot="1" x14ac:dyDescent="0.25">
      <c r="A12" s="758" t="s">
        <v>13</v>
      </c>
      <c r="B12" s="758" t="s">
        <v>510</v>
      </c>
      <c r="C12" s="759"/>
      <c r="D12" s="760">
        <f>D13+D14</f>
        <v>0</v>
      </c>
      <c r="E12" s="761">
        <f>E13+E14</f>
        <v>7187360</v>
      </c>
      <c r="F12" s="762">
        <f>F13+F14</f>
        <v>0</v>
      </c>
      <c r="G12" s="762">
        <f>+G14+G13</f>
        <v>0</v>
      </c>
      <c r="H12" s="763">
        <f>+H14+H13</f>
        <v>0</v>
      </c>
      <c r="I12" s="764">
        <f>SUM(D12:H12)</f>
        <v>7187360</v>
      </c>
      <c r="J12" s="1241"/>
    </row>
    <row r="13" spans="1:10" ht="20.25" customHeight="1" thickBot="1" x14ac:dyDescent="0.25">
      <c r="A13" s="772" t="s">
        <v>60</v>
      </c>
      <c r="B13" s="865" t="s">
        <v>548</v>
      </c>
      <c r="C13" s="866" t="s">
        <v>498</v>
      </c>
      <c r="D13" s="776">
        <v>0</v>
      </c>
      <c r="E13" s="867">
        <v>5928360</v>
      </c>
      <c r="F13" s="778">
        <v>0</v>
      </c>
      <c r="G13" s="778"/>
      <c r="H13" s="868"/>
      <c r="I13" s="764">
        <f t="shared" ref="I13:I14" si="1">SUM(D13:H13)</f>
        <v>5928360</v>
      </c>
      <c r="J13" s="1241"/>
    </row>
    <row r="14" spans="1:10" ht="18" customHeight="1" thickBot="1" x14ac:dyDescent="0.25">
      <c r="A14" s="765" t="s">
        <v>61</v>
      </c>
      <c r="B14" s="869" t="s">
        <v>570</v>
      </c>
      <c r="C14" s="870" t="s">
        <v>571</v>
      </c>
      <c r="D14" s="871">
        <v>0</v>
      </c>
      <c r="E14" s="872">
        <v>1259000</v>
      </c>
      <c r="F14" s="873">
        <v>0</v>
      </c>
      <c r="G14" s="873"/>
      <c r="H14" s="874"/>
      <c r="I14" s="764">
        <f t="shared" si="1"/>
        <v>1259000</v>
      </c>
      <c r="J14" s="1241"/>
    </row>
    <row r="15" spans="1:10" ht="20.100000000000001" customHeight="1" thickBot="1" x14ac:dyDescent="0.25">
      <c r="A15" s="758" t="s">
        <v>62</v>
      </c>
      <c r="B15" s="758" t="s">
        <v>511</v>
      </c>
      <c r="C15" s="759"/>
      <c r="D15" s="760">
        <f>D16+D17+D18+D19+D20</f>
        <v>11870055</v>
      </c>
      <c r="E15" s="761">
        <f>E16+E17+E18+E19+E20</f>
        <v>25314166</v>
      </c>
      <c r="F15" s="762">
        <f>F16+F17+F18+F19+F20</f>
        <v>3747500</v>
      </c>
      <c r="G15" s="762">
        <f>+G20</f>
        <v>0</v>
      </c>
      <c r="H15" s="763">
        <f>+H20</f>
        <v>0</v>
      </c>
      <c r="I15" s="764">
        <f t="shared" si="0"/>
        <v>40931721</v>
      </c>
      <c r="J15" s="1241"/>
    </row>
    <row r="16" spans="1:10" ht="20.100000000000001" customHeight="1" thickBot="1" x14ac:dyDescent="0.25">
      <c r="A16" s="875" t="s">
        <v>63</v>
      </c>
      <c r="B16" s="869" t="s">
        <v>572</v>
      </c>
      <c r="C16" s="870" t="s">
        <v>571</v>
      </c>
      <c r="D16" s="871">
        <v>11870055</v>
      </c>
      <c r="E16" s="872">
        <v>8548952</v>
      </c>
      <c r="F16" s="873">
        <v>0</v>
      </c>
      <c r="G16" s="873"/>
      <c r="H16" s="874"/>
      <c r="I16" s="764">
        <f t="shared" si="0"/>
        <v>20419007</v>
      </c>
      <c r="J16" s="1242"/>
    </row>
    <row r="17" spans="1:10" ht="20.100000000000001" customHeight="1" thickBot="1" x14ac:dyDescent="0.25">
      <c r="A17" s="875" t="s">
        <v>64</v>
      </c>
      <c r="B17" s="869" t="s">
        <v>573</v>
      </c>
      <c r="C17" s="870" t="s">
        <v>571</v>
      </c>
      <c r="D17" s="871"/>
      <c r="E17" s="872">
        <v>3765216</v>
      </c>
      <c r="F17" s="873">
        <v>0</v>
      </c>
      <c r="G17" s="873"/>
      <c r="H17" s="874"/>
      <c r="I17" s="764">
        <f t="shared" si="0"/>
        <v>3765216</v>
      </c>
      <c r="J17" s="1242"/>
    </row>
    <row r="18" spans="1:10" ht="20.100000000000001" customHeight="1" thickBot="1" x14ac:dyDescent="0.25">
      <c r="A18" s="875" t="s">
        <v>255</v>
      </c>
      <c r="B18" s="869" t="s">
        <v>574</v>
      </c>
      <c r="C18" s="870" t="s">
        <v>571</v>
      </c>
      <c r="D18" s="871"/>
      <c r="E18" s="872">
        <v>4999998</v>
      </c>
      <c r="F18" s="873">
        <v>0</v>
      </c>
      <c r="G18" s="873"/>
      <c r="H18" s="874"/>
      <c r="I18" s="764">
        <f t="shared" si="0"/>
        <v>4999998</v>
      </c>
      <c r="J18" s="1242"/>
    </row>
    <row r="19" spans="1:10" ht="20.100000000000001" customHeight="1" thickBot="1" x14ac:dyDescent="0.25">
      <c r="A19" s="875" t="s">
        <v>256</v>
      </c>
      <c r="B19" s="954" t="s">
        <v>575</v>
      </c>
      <c r="C19" s="955" t="s">
        <v>571</v>
      </c>
      <c r="D19" s="956"/>
      <c r="E19" s="957">
        <v>8000000</v>
      </c>
      <c r="F19" s="958">
        <v>3747500</v>
      </c>
      <c r="G19" s="958"/>
      <c r="H19" s="959"/>
      <c r="I19" s="960">
        <f t="shared" si="0"/>
        <v>11747500</v>
      </c>
      <c r="J19" s="1242"/>
    </row>
    <row r="20" spans="1:10" ht="23.25" customHeight="1" thickBot="1" x14ac:dyDescent="0.25">
      <c r="A20" s="876" t="s">
        <v>257</v>
      </c>
      <c r="B20" s="877"/>
      <c r="C20" s="878"/>
      <c r="D20" s="782">
        <v>0</v>
      </c>
      <c r="E20" s="879">
        <v>0</v>
      </c>
      <c r="F20" s="784">
        <v>0</v>
      </c>
      <c r="G20" s="784"/>
      <c r="H20" s="880"/>
      <c r="I20" s="786">
        <f>SUM(D20:H20)</f>
        <v>0</v>
      </c>
      <c r="J20" s="1242"/>
    </row>
    <row r="21" spans="1:10" ht="20.100000000000001" customHeight="1" thickBot="1" x14ac:dyDescent="0.25">
      <c r="A21" s="773" t="s">
        <v>576</v>
      </c>
      <c r="B21" s="773" t="s">
        <v>512</v>
      </c>
      <c r="C21" s="759"/>
      <c r="D21" s="760">
        <f>D22+D23</f>
        <v>0</v>
      </c>
      <c r="E21" s="761">
        <f>E22+E23</f>
        <v>1375000</v>
      </c>
      <c r="F21" s="761">
        <f>F22+F23</f>
        <v>1375000</v>
      </c>
      <c r="G21" s="761">
        <f>G22+G23</f>
        <v>0</v>
      </c>
      <c r="H21" s="761">
        <f>H22+H23</f>
        <v>0</v>
      </c>
      <c r="I21" s="764">
        <f t="shared" si="0"/>
        <v>2750000</v>
      </c>
      <c r="J21" s="1241"/>
    </row>
    <row r="22" spans="1:10" ht="26.25" customHeight="1" x14ac:dyDescent="0.2">
      <c r="A22" s="774" t="s">
        <v>260</v>
      </c>
      <c r="B22" s="765" t="s">
        <v>577</v>
      </c>
      <c r="C22" s="775" t="s">
        <v>571</v>
      </c>
      <c r="D22" s="776">
        <v>0</v>
      </c>
      <c r="E22" s="777">
        <v>1375000</v>
      </c>
      <c r="F22" s="778">
        <v>1375000</v>
      </c>
      <c r="G22" s="778">
        <v>0</v>
      </c>
      <c r="H22" s="779"/>
      <c r="I22" s="780">
        <f>E22+F22</f>
        <v>2750000</v>
      </c>
      <c r="J22" s="1241"/>
    </row>
    <row r="23" spans="1:10" ht="20.25" customHeight="1" thickBot="1" x14ac:dyDescent="0.25">
      <c r="A23" s="774" t="s">
        <v>262</v>
      </c>
      <c r="B23" s="765" t="s">
        <v>508</v>
      </c>
      <c r="C23" s="781"/>
      <c r="D23" s="782"/>
      <c r="E23" s="783"/>
      <c r="F23" s="784"/>
      <c r="G23" s="784"/>
      <c r="H23" s="785"/>
      <c r="I23" s="786">
        <f t="shared" si="0"/>
        <v>0</v>
      </c>
      <c r="J23" s="1241"/>
    </row>
    <row r="24" spans="1:10" ht="20.100000000000001" customHeight="1" thickBot="1" x14ac:dyDescent="0.25">
      <c r="A24" s="1243" t="s">
        <v>578</v>
      </c>
      <c r="B24" s="1244"/>
      <c r="C24" s="787"/>
      <c r="D24" s="760">
        <f t="shared" ref="D24:I24" si="2">+D6+D9+D12+D15+D21</f>
        <v>11870055</v>
      </c>
      <c r="E24" s="761">
        <f t="shared" si="2"/>
        <v>33876526</v>
      </c>
      <c r="F24" s="762">
        <f t="shared" si="2"/>
        <v>5122500</v>
      </c>
      <c r="G24" s="762">
        <f t="shared" si="2"/>
        <v>0</v>
      </c>
      <c r="H24" s="763">
        <f t="shared" si="2"/>
        <v>0</v>
      </c>
      <c r="I24" s="764">
        <f t="shared" si="2"/>
        <v>50869081</v>
      </c>
      <c r="J24" s="1241"/>
    </row>
  </sheetData>
  <mergeCells count="9">
    <mergeCell ref="J7:J24"/>
    <mergeCell ref="A24:B24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80" orientation="landscape" r:id="rId1"/>
  <headerFooter alignWithMargins="0">
    <oddHeader>&amp;R15. számú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909D-D941-47AE-AB7B-85E15ACE6991}">
  <sheetPr>
    <tabColor rgb="FF00B050"/>
  </sheetPr>
  <dimension ref="A1:F29"/>
  <sheetViews>
    <sheetView workbookViewId="0">
      <selection activeCell="B26" sqref="B26"/>
    </sheetView>
  </sheetViews>
  <sheetFormatPr defaultColWidth="12.7109375" defaultRowHeight="12.75" x14ac:dyDescent="0.2"/>
  <cols>
    <col min="1" max="1" width="5.7109375" customWidth="1"/>
    <col min="2" max="2" width="30.5703125" customWidth="1"/>
    <col min="3" max="6" width="12.7109375" customWidth="1"/>
  </cols>
  <sheetData>
    <row r="1" spans="1:6" x14ac:dyDescent="0.2">
      <c r="E1" s="1255" t="s">
        <v>513</v>
      </c>
      <c r="F1" s="1255"/>
    </row>
    <row r="2" spans="1:6" ht="15.75" x14ac:dyDescent="0.25">
      <c r="A2" s="1256" t="s">
        <v>514</v>
      </c>
      <c r="B2" s="1256"/>
      <c r="C2" s="1256"/>
      <c r="D2" s="1256"/>
      <c r="E2" s="1256"/>
      <c r="F2" s="1256"/>
    </row>
    <row r="3" spans="1:6" x14ac:dyDescent="0.2">
      <c r="A3" s="1257" t="s">
        <v>515</v>
      </c>
      <c r="B3" s="1257"/>
      <c r="C3" s="1257"/>
      <c r="D3" s="1257"/>
      <c r="E3" s="1257"/>
      <c r="F3" s="1257"/>
    </row>
    <row r="4" spans="1:6" ht="33.75" customHeight="1" x14ac:dyDescent="0.2">
      <c r="A4" s="788"/>
      <c r="B4" s="788"/>
      <c r="C4" s="788"/>
      <c r="D4" s="788"/>
      <c r="E4" s="788"/>
      <c r="F4" s="788"/>
    </row>
    <row r="5" spans="1:6" ht="15.75" x14ac:dyDescent="0.25">
      <c r="A5" s="789" t="s">
        <v>516</v>
      </c>
      <c r="B5" s="790"/>
      <c r="C5" s="790"/>
      <c r="D5" s="790"/>
      <c r="E5" s="790"/>
      <c r="F5" s="790"/>
    </row>
    <row r="6" spans="1:6" ht="15.75" x14ac:dyDescent="0.25">
      <c r="A6" s="790"/>
      <c r="B6" s="790"/>
      <c r="C6" s="790"/>
      <c r="D6" s="790"/>
      <c r="E6" s="790"/>
      <c r="F6" s="790"/>
    </row>
    <row r="7" spans="1:6" ht="15.75" x14ac:dyDescent="0.25">
      <c r="A7" s="789" t="s">
        <v>517</v>
      </c>
      <c r="B7" s="790"/>
      <c r="C7" s="790"/>
      <c r="D7" s="790"/>
      <c r="E7" s="790"/>
      <c r="F7" s="790"/>
    </row>
    <row r="8" spans="1:6" ht="15.75" x14ac:dyDescent="0.25">
      <c r="A8" s="789"/>
      <c r="B8" s="790"/>
      <c r="C8" s="790"/>
      <c r="D8" s="790"/>
      <c r="E8" s="790"/>
      <c r="F8" s="790"/>
    </row>
    <row r="9" spans="1:6" ht="15" x14ac:dyDescent="0.25">
      <c r="A9" s="791" t="s">
        <v>518</v>
      </c>
      <c r="B9" s="792"/>
      <c r="C9" s="792"/>
      <c r="D9" s="792"/>
      <c r="E9" s="792"/>
      <c r="F9" s="793"/>
    </row>
    <row r="10" spans="1:6" ht="15" x14ac:dyDescent="0.25">
      <c r="A10" s="791"/>
      <c r="B10" s="792"/>
      <c r="C10" s="792"/>
      <c r="D10" s="792"/>
      <c r="E10" s="792"/>
      <c r="F10" s="793"/>
    </row>
    <row r="11" spans="1:6" ht="15" x14ac:dyDescent="0.25">
      <c r="A11" s="791" t="s">
        <v>519</v>
      </c>
      <c r="B11" s="792"/>
      <c r="C11" s="792"/>
      <c r="D11" s="792"/>
      <c r="E11" s="792"/>
    </row>
    <row r="12" spans="1:6" ht="13.5" thickBot="1" x14ac:dyDescent="0.25"/>
    <row r="13" spans="1:6" ht="39" thickBot="1" x14ac:dyDescent="0.25">
      <c r="A13" s="794" t="s">
        <v>239</v>
      </c>
      <c r="B13" s="795" t="s">
        <v>520</v>
      </c>
      <c r="C13" s="796" t="s">
        <v>521</v>
      </c>
      <c r="D13" s="796" t="s">
        <v>522</v>
      </c>
      <c r="E13" s="796" t="s">
        <v>523</v>
      </c>
      <c r="F13" s="797" t="s">
        <v>19</v>
      </c>
    </row>
    <row r="14" spans="1:6" ht="24.75" customHeight="1" x14ac:dyDescent="0.2">
      <c r="A14" s="798" t="s">
        <v>28</v>
      </c>
      <c r="B14" s="799" t="s">
        <v>524</v>
      </c>
      <c r="C14" s="800"/>
      <c r="D14" s="800"/>
      <c r="E14" s="800"/>
      <c r="F14" s="801">
        <v>0</v>
      </c>
    </row>
    <row r="15" spans="1:6" ht="25.5" x14ac:dyDescent="0.2">
      <c r="A15" s="802" t="s">
        <v>29</v>
      </c>
      <c r="B15" s="803" t="s">
        <v>525</v>
      </c>
      <c r="C15" s="804"/>
      <c r="D15" s="804"/>
      <c r="E15" s="804"/>
      <c r="F15" s="805">
        <v>0</v>
      </c>
    </row>
    <row r="16" spans="1:6" ht="25.5" x14ac:dyDescent="0.2">
      <c r="A16" s="802" t="s">
        <v>9</v>
      </c>
      <c r="B16" s="803" t="s">
        <v>526</v>
      </c>
      <c r="C16" s="804"/>
      <c r="D16" s="804"/>
      <c r="E16" s="804"/>
      <c r="F16" s="805">
        <v>0</v>
      </c>
    </row>
    <row r="17" spans="1:6" ht="21" customHeight="1" x14ac:dyDescent="0.2">
      <c r="A17" s="802" t="s">
        <v>10</v>
      </c>
      <c r="B17" s="803" t="s">
        <v>527</v>
      </c>
      <c r="C17" s="804"/>
      <c r="D17" s="804"/>
      <c r="E17" s="804"/>
      <c r="F17" s="805">
        <v>0</v>
      </c>
    </row>
    <row r="18" spans="1:6" ht="40.5" customHeight="1" x14ac:dyDescent="0.2">
      <c r="A18" s="802" t="s">
        <v>11</v>
      </c>
      <c r="B18" s="803" t="s">
        <v>528</v>
      </c>
      <c r="C18" s="804"/>
      <c r="D18" s="804"/>
      <c r="E18" s="804"/>
      <c r="F18" s="805">
        <v>0</v>
      </c>
    </row>
    <row r="19" spans="1:6" ht="21.75" customHeight="1" thickBot="1" x14ac:dyDescent="0.25">
      <c r="A19" s="806" t="s">
        <v>12</v>
      </c>
      <c r="B19" s="807" t="s">
        <v>529</v>
      </c>
      <c r="C19" s="808"/>
      <c r="D19" s="808"/>
      <c r="E19" s="808"/>
      <c r="F19" s="809">
        <v>0</v>
      </c>
    </row>
    <row r="20" spans="1:6" ht="21.75" customHeight="1" thickBot="1" x14ac:dyDescent="0.25">
      <c r="A20" s="810" t="s">
        <v>13</v>
      </c>
      <c r="B20" s="811" t="s">
        <v>19</v>
      </c>
      <c r="C20" s="812">
        <v>0</v>
      </c>
      <c r="D20" s="812">
        <v>0</v>
      </c>
      <c r="E20" s="812">
        <v>0</v>
      </c>
      <c r="F20" s="813">
        <v>0</v>
      </c>
    </row>
    <row r="21" spans="1:6" x14ac:dyDescent="0.2">
      <c r="A21" s="793"/>
      <c r="B21" s="793"/>
      <c r="C21" s="793"/>
      <c r="D21" s="793"/>
      <c r="E21" s="793"/>
      <c r="F21" s="793"/>
    </row>
    <row r="22" spans="1:6" x14ac:dyDescent="0.2">
      <c r="A22" s="793"/>
      <c r="B22" s="793"/>
      <c r="C22" s="793"/>
      <c r="D22" s="793"/>
      <c r="E22" s="793"/>
      <c r="F22" s="793"/>
    </row>
    <row r="23" spans="1:6" x14ac:dyDescent="0.2">
      <c r="A23" s="793"/>
      <c r="B23" s="793"/>
      <c r="C23" s="793"/>
      <c r="D23" s="793"/>
      <c r="E23" s="793"/>
      <c r="F23" s="793"/>
    </row>
    <row r="24" spans="1:6" ht="15.75" x14ac:dyDescent="0.25">
      <c r="A24" s="790" t="s">
        <v>566</v>
      </c>
      <c r="B24" s="793"/>
      <c r="C24" s="793"/>
      <c r="D24" s="793"/>
      <c r="E24" s="793"/>
      <c r="F24" s="793"/>
    </row>
    <row r="25" spans="1:6" x14ac:dyDescent="0.2">
      <c r="A25" s="793"/>
      <c r="B25" s="793"/>
      <c r="C25" s="793"/>
      <c r="D25" s="793"/>
      <c r="E25" s="793"/>
      <c r="F25" s="793"/>
    </row>
    <row r="26" spans="1:6" x14ac:dyDescent="0.2">
      <c r="A26" s="793"/>
      <c r="B26" s="793"/>
      <c r="C26" s="793"/>
      <c r="D26" s="793"/>
      <c r="E26" s="793"/>
      <c r="F26" s="793"/>
    </row>
    <row r="29" spans="1:6" ht="13.5" x14ac:dyDescent="0.25">
      <c r="C29" s="814"/>
      <c r="D29" s="815" t="s">
        <v>530</v>
      </c>
      <c r="E29" s="814"/>
    </row>
  </sheetData>
  <mergeCells count="3">
    <mergeCell ref="E1:F1"/>
    <mergeCell ref="A2:F2"/>
    <mergeCell ref="A3:F3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D5C97-E1BF-494F-B4F0-4073466AF442}">
  <sheetPr>
    <tabColor rgb="FF00B050"/>
    <pageSetUpPr fitToPage="1"/>
  </sheetPr>
  <dimension ref="A1:K26"/>
  <sheetViews>
    <sheetView tabSelected="1" workbookViewId="0">
      <selection activeCell="S20" sqref="S20"/>
    </sheetView>
  </sheetViews>
  <sheetFormatPr defaultRowHeight="12.75" x14ac:dyDescent="0.2"/>
  <cols>
    <col min="1" max="1" width="30.140625" customWidth="1"/>
    <col min="2" max="2" width="11.28515625" customWidth="1"/>
    <col min="4" max="4" width="11.7109375" customWidth="1"/>
    <col min="5" max="5" width="11" hidden="1" customWidth="1"/>
    <col min="7" max="7" width="20.42578125" customWidth="1"/>
    <col min="9" max="9" width="12.28515625" customWidth="1"/>
    <col min="10" max="11" width="0" hidden="1" customWidth="1"/>
  </cols>
  <sheetData>
    <row r="1" spans="1:11" x14ac:dyDescent="0.2">
      <c r="A1" s="963"/>
      <c r="B1" s="963"/>
      <c r="C1" s="964"/>
      <c r="D1" s="964"/>
      <c r="E1" s="964"/>
      <c r="F1" s="964"/>
      <c r="G1" s="1258"/>
      <c r="H1" s="1258"/>
      <c r="I1" s="1258"/>
      <c r="J1" s="1258"/>
      <c r="K1" s="1258"/>
    </row>
    <row r="2" spans="1:11" x14ac:dyDescent="0.2">
      <c r="A2" s="963"/>
      <c r="B2" s="1259" t="s">
        <v>631</v>
      </c>
      <c r="C2" s="1259"/>
      <c r="D2" s="1259"/>
      <c r="E2" s="1259"/>
      <c r="F2" s="1259"/>
      <c r="G2" s="1259"/>
      <c r="H2" s="1259"/>
      <c r="I2" s="1259"/>
      <c r="J2" s="1259"/>
      <c r="K2" s="1259"/>
    </row>
    <row r="3" spans="1:11" ht="54.75" customHeight="1" x14ac:dyDescent="0.35">
      <c r="A3" s="1260" t="s">
        <v>617</v>
      </c>
      <c r="B3" s="1260"/>
      <c r="C3" s="1260"/>
      <c r="D3" s="1260"/>
      <c r="E3" s="1260"/>
      <c r="F3" s="1260"/>
      <c r="G3" s="1260"/>
      <c r="H3" s="1260"/>
      <c r="I3" s="1260"/>
      <c r="J3" s="1260"/>
      <c r="K3" s="1260"/>
    </row>
    <row r="4" spans="1:11" ht="15.75" x14ac:dyDescent="0.25">
      <c r="A4" s="1261" t="s">
        <v>618</v>
      </c>
      <c r="B4" s="1261"/>
      <c r="C4" s="1261"/>
      <c r="D4" s="1261"/>
      <c r="E4" s="1261"/>
      <c r="F4" s="1261"/>
      <c r="G4" s="1261"/>
      <c r="H4" s="1261"/>
      <c r="I4" s="1261"/>
      <c r="J4" s="1261"/>
      <c r="K4" s="1261"/>
    </row>
    <row r="5" spans="1:11" ht="13.5" thickBot="1" x14ac:dyDescent="0.25">
      <c r="A5" s="963"/>
      <c r="B5" s="963"/>
      <c r="C5" s="964"/>
      <c r="D5" s="964"/>
      <c r="E5" s="964"/>
      <c r="F5" s="964"/>
      <c r="G5" s="965"/>
      <c r="H5" s="966" t="s">
        <v>461</v>
      </c>
      <c r="I5" s="966"/>
      <c r="J5" s="965"/>
      <c r="K5" s="965"/>
    </row>
    <row r="6" spans="1:11" ht="13.5" thickBot="1" x14ac:dyDescent="0.25">
      <c r="A6" s="967" t="s">
        <v>3</v>
      </c>
      <c r="B6" s="1262" t="s">
        <v>619</v>
      </c>
      <c r="C6" s="1263"/>
      <c r="D6" s="1263"/>
      <c r="E6" s="968"/>
      <c r="F6" s="968"/>
      <c r="G6" s="1262" t="s">
        <v>620</v>
      </c>
      <c r="H6" s="1263"/>
      <c r="I6" s="1263"/>
      <c r="J6" s="1262"/>
      <c r="K6" s="1263"/>
    </row>
    <row r="7" spans="1:11" x14ac:dyDescent="0.2">
      <c r="A7" s="963"/>
      <c r="B7" s="963"/>
      <c r="C7" s="964"/>
      <c r="D7" s="964"/>
      <c r="E7" s="964"/>
      <c r="F7" s="964"/>
      <c r="G7" s="969"/>
      <c r="H7" s="970"/>
      <c r="I7" s="970"/>
      <c r="J7" s="970"/>
      <c r="K7" s="970"/>
    </row>
    <row r="8" spans="1:11" x14ac:dyDescent="0.2">
      <c r="A8" s="971"/>
      <c r="B8" s="971"/>
      <c r="C8" s="972" t="s">
        <v>216</v>
      </c>
      <c r="D8" s="972" t="s">
        <v>621</v>
      </c>
      <c r="E8" s="972" t="s">
        <v>622</v>
      </c>
      <c r="F8" s="972"/>
      <c r="G8" s="973"/>
      <c r="H8" s="972" t="s">
        <v>216</v>
      </c>
      <c r="I8" s="972" t="s">
        <v>621</v>
      </c>
      <c r="J8" s="972" t="s">
        <v>220</v>
      </c>
      <c r="K8" s="972" t="s">
        <v>222</v>
      </c>
    </row>
    <row r="9" spans="1:11" ht="40.5" customHeight="1" x14ac:dyDescent="0.2">
      <c r="A9" s="974" t="s">
        <v>623</v>
      </c>
      <c r="B9" s="975" t="s">
        <v>280</v>
      </c>
      <c r="C9" s="976"/>
      <c r="D9" s="976">
        <v>2750000</v>
      </c>
      <c r="E9" s="976">
        <v>0</v>
      </c>
      <c r="F9" s="976"/>
      <c r="G9" s="977" t="s">
        <v>624</v>
      </c>
      <c r="H9" s="976"/>
      <c r="I9" s="976">
        <v>2750000</v>
      </c>
      <c r="J9" s="976">
        <v>0</v>
      </c>
      <c r="K9" s="976"/>
    </row>
    <row r="10" spans="1:11" ht="31.5" customHeight="1" x14ac:dyDescent="0.2">
      <c r="A10" s="1264" t="s">
        <v>625</v>
      </c>
      <c r="B10" s="978" t="s">
        <v>626</v>
      </c>
      <c r="C10" s="979"/>
      <c r="D10" s="979">
        <v>0</v>
      </c>
      <c r="E10" s="979">
        <v>0</v>
      </c>
      <c r="F10" s="979"/>
      <c r="G10" s="980"/>
      <c r="H10" s="980"/>
      <c r="I10" s="980"/>
      <c r="J10" s="980"/>
      <c r="K10" s="980"/>
    </row>
    <row r="11" spans="1:11" ht="26.25" thickBot="1" x14ac:dyDescent="0.25">
      <c r="A11" s="1265"/>
      <c r="B11" s="981" t="s">
        <v>627</v>
      </c>
      <c r="C11" s="982">
        <f>C9+C10</f>
        <v>0</v>
      </c>
      <c r="D11" s="982">
        <v>2750000</v>
      </c>
      <c r="E11" s="982">
        <f>E9+E10</f>
        <v>0</v>
      </c>
      <c r="F11" s="982">
        <f>F9+F10</f>
        <v>0</v>
      </c>
      <c r="G11" s="983" t="s">
        <v>628</v>
      </c>
      <c r="H11" s="982">
        <f>H9+H10</f>
        <v>0</v>
      </c>
      <c r="I11" s="982">
        <f>I9+I10</f>
        <v>2750000</v>
      </c>
      <c r="J11" s="982">
        <f>J9+J10</f>
        <v>0</v>
      </c>
      <c r="K11" s="982">
        <f>K9+K10</f>
        <v>0</v>
      </c>
    </row>
    <row r="12" spans="1:11" x14ac:dyDescent="0.2">
      <c r="A12" s="984"/>
      <c r="B12" s="963"/>
      <c r="C12" s="964"/>
      <c r="D12" s="964"/>
      <c r="E12" s="964"/>
      <c r="F12" s="964"/>
      <c r="G12" s="965"/>
      <c r="H12" s="964"/>
      <c r="I12" s="964"/>
      <c r="J12" s="965"/>
      <c r="K12" s="965"/>
    </row>
    <row r="13" spans="1:11" ht="13.5" thickBot="1" x14ac:dyDescent="0.25">
      <c r="A13" s="963"/>
      <c r="B13" s="963"/>
      <c r="C13" s="964"/>
      <c r="D13" s="964"/>
      <c r="E13" s="964"/>
      <c r="F13" s="964"/>
      <c r="G13" s="965"/>
      <c r="H13" s="965"/>
      <c r="I13" s="965"/>
      <c r="J13" s="965"/>
      <c r="K13" s="965"/>
    </row>
    <row r="14" spans="1:11" x14ac:dyDescent="0.2">
      <c r="A14" s="985" t="s">
        <v>629</v>
      </c>
      <c r="B14" s="986" t="s">
        <v>280</v>
      </c>
      <c r="C14" s="987"/>
      <c r="D14" s="987">
        <v>3898800</v>
      </c>
      <c r="E14" s="987">
        <v>1772004</v>
      </c>
      <c r="F14" s="987"/>
      <c r="G14" s="988" t="s">
        <v>624</v>
      </c>
      <c r="H14" s="987"/>
      <c r="I14" s="987">
        <v>6498000</v>
      </c>
      <c r="J14" s="989"/>
      <c r="K14" s="987"/>
    </row>
    <row r="15" spans="1:11" x14ac:dyDescent="0.2">
      <c r="A15" s="1264" t="s">
        <v>630</v>
      </c>
      <c r="B15" s="1267" t="s">
        <v>626</v>
      </c>
      <c r="C15" s="1269">
        <v>0</v>
      </c>
      <c r="D15" s="1269">
        <v>2599200</v>
      </c>
      <c r="E15" s="1269">
        <v>615171</v>
      </c>
      <c r="F15" s="1269"/>
      <c r="G15" s="1272"/>
      <c r="H15" s="1272"/>
      <c r="I15" s="1274"/>
      <c r="J15" s="1272"/>
      <c r="K15" s="1272"/>
    </row>
    <row r="16" spans="1:11" x14ac:dyDescent="0.2">
      <c r="A16" s="1266"/>
      <c r="B16" s="1268"/>
      <c r="C16" s="1270"/>
      <c r="D16" s="1270"/>
      <c r="E16" s="1270"/>
      <c r="F16" s="1270"/>
      <c r="G16" s="1273"/>
      <c r="H16" s="1273"/>
      <c r="I16" s="1275"/>
      <c r="J16" s="1273"/>
      <c r="K16" s="1273"/>
    </row>
    <row r="17" spans="1:11" ht="26.25" thickBot="1" x14ac:dyDescent="0.25">
      <c r="A17" s="1265"/>
      <c r="B17" s="990" t="s">
        <v>627</v>
      </c>
      <c r="C17" s="982">
        <f>C15+C16+C14</f>
        <v>0</v>
      </c>
      <c r="D17" s="982">
        <f>D15+D16+D14</f>
        <v>6498000</v>
      </c>
      <c r="E17" s="982">
        <f>E15+E16+E14</f>
        <v>2387175</v>
      </c>
      <c r="F17" s="982"/>
      <c r="G17" s="983" t="s">
        <v>628</v>
      </c>
      <c r="H17" s="982">
        <f>H14+H16</f>
        <v>0</v>
      </c>
      <c r="I17" s="982">
        <f>I14+I16+I15</f>
        <v>6498000</v>
      </c>
      <c r="J17" s="982">
        <f>J14+J16</f>
        <v>0</v>
      </c>
      <c r="K17" s="982"/>
    </row>
    <row r="18" spans="1:11" x14ac:dyDescent="0.2">
      <c r="A18" s="984"/>
      <c r="B18" s="991"/>
      <c r="C18" s="964"/>
      <c r="D18" s="964"/>
      <c r="E18" s="964"/>
      <c r="F18" s="964"/>
      <c r="G18" s="965"/>
      <c r="H18" s="965"/>
      <c r="I18" s="965"/>
      <c r="J18" s="965"/>
      <c r="K18" s="965"/>
    </row>
    <row r="19" spans="1:11" x14ac:dyDescent="0.2">
      <c r="A19" s="963"/>
      <c r="B19" s="963"/>
      <c r="C19" s="964"/>
      <c r="D19" s="964"/>
      <c r="E19" s="964"/>
      <c r="F19" s="964"/>
      <c r="G19" s="965"/>
      <c r="H19" s="965"/>
      <c r="I19" s="965"/>
      <c r="J19" s="965"/>
      <c r="K19" s="965"/>
    </row>
    <row r="20" spans="1:11" x14ac:dyDescent="0.2">
      <c r="A20" s="963"/>
      <c r="B20" s="963"/>
      <c r="C20" s="964"/>
      <c r="D20" s="964"/>
      <c r="E20" s="964"/>
      <c r="F20" s="964"/>
      <c r="G20" s="965"/>
      <c r="H20" s="965"/>
      <c r="I20" s="965"/>
      <c r="J20" s="965"/>
      <c r="K20" s="965"/>
    </row>
    <row r="21" spans="1:11" x14ac:dyDescent="0.2">
      <c r="A21" s="963"/>
      <c r="B21" s="963"/>
      <c r="C21" s="964"/>
      <c r="D21" s="964"/>
      <c r="E21" s="964"/>
      <c r="F21" s="964"/>
      <c r="G21" s="965"/>
      <c r="H21" s="965"/>
      <c r="I21" s="965"/>
      <c r="J21" s="965"/>
      <c r="K21" s="965"/>
    </row>
    <row r="22" spans="1:11" x14ac:dyDescent="0.2">
      <c r="A22" s="1271"/>
      <c r="B22" s="1271"/>
      <c r="C22" s="1271"/>
      <c r="D22" s="1271"/>
      <c r="E22" s="1271"/>
      <c r="F22" s="1271"/>
      <c r="G22" s="1271"/>
      <c r="H22" s="1271"/>
      <c r="I22" s="1271"/>
      <c r="J22" s="1271"/>
      <c r="K22" s="1271"/>
    </row>
    <row r="23" spans="1:11" x14ac:dyDescent="0.2">
      <c r="A23" s="1271"/>
      <c r="B23" s="1271"/>
      <c r="C23" s="1271"/>
      <c r="D23" s="1271"/>
      <c r="E23" s="1271"/>
      <c r="F23" s="1271"/>
      <c r="G23" s="1271"/>
      <c r="H23" s="1271"/>
      <c r="I23" s="1271"/>
      <c r="J23" s="1271"/>
      <c r="K23" s="1271"/>
    </row>
    <row r="24" spans="1:11" x14ac:dyDescent="0.2">
      <c r="A24" s="1271"/>
      <c r="B24" s="1271"/>
      <c r="C24" s="1271"/>
      <c r="D24" s="1271"/>
      <c r="E24" s="1271"/>
      <c r="F24" s="1271"/>
      <c r="G24" s="1271"/>
      <c r="H24" s="1271"/>
      <c r="I24" s="1271"/>
      <c r="J24" s="1271"/>
      <c r="K24" s="1271"/>
    </row>
    <row r="25" spans="1:11" x14ac:dyDescent="0.2">
      <c r="A25" s="963"/>
      <c r="B25" s="963"/>
      <c r="C25" s="964"/>
      <c r="D25" s="964"/>
      <c r="E25" s="964"/>
      <c r="F25" s="964"/>
      <c r="G25" s="965"/>
      <c r="H25" s="965"/>
      <c r="I25" s="965"/>
      <c r="J25" s="965"/>
      <c r="K25" s="965"/>
    </row>
    <row r="26" spans="1:11" x14ac:dyDescent="0.2">
      <c r="A26" s="963"/>
      <c r="B26" s="963"/>
      <c r="C26" s="964"/>
      <c r="D26" s="964"/>
      <c r="E26" s="996"/>
      <c r="F26" s="964"/>
      <c r="G26" s="965"/>
      <c r="H26" s="965"/>
      <c r="I26" s="965"/>
      <c r="J26" s="965"/>
      <c r="K26" s="965"/>
    </row>
  </sheetData>
  <mergeCells count="20">
    <mergeCell ref="A22:K24"/>
    <mergeCell ref="F15:F16"/>
    <mergeCell ref="G15:G16"/>
    <mergeCell ref="H15:H16"/>
    <mergeCell ref="I15:I16"/>
    <mergeCell ref="J15:J16"/>
    <mergeCell ref="K15:K16"/>
    <mergeCell ref="E15:E16"/>
    <mergeCell ref="A10:A11"/>
    <mergeCell ref="A15:A17"/>
    <mergeCell ref="B15:B16"/>
    <mergeCell ref="C15:C16"/>
    <mergeCell ref="D15:D16"/>
    <mergeCell ref="G1:K1"/>
    <mergeCell ref="B2:K2"/>
    <mergeCell ref="A3:K3"/>
    <mergeCell ref="A4:K4"/>
    <mergeCell ref="B6:D6"/>
    <mergeCell ref="G6:I6"/>
    <mergeCell ref="J6:K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3"/>
  <sheetViews>
    <sheetView topLeftCell="A33" zoomScale="80" zoomScaleNormal="80" workbookViewId="0">
      <selection activeCell="G35" sqref="G35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hidden="1" customWidth="1"/>
    <col min="9" max="9" width="14.42578125" style="1" hidden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3.28515625" style="52" customWidth="1"/>
    <col min="14" max="14" width="22" style="52" hidden="1" customWidth="1"/>
    <col min="15" max="15" width="14.42578125" style="52" hidden="1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hidden="1" customWidth="1"/>
    <col min="21" max="21" width="14.42578125" style="52" hidden="1" customWidth="1"/>
    <col min="22" max="22" width="12.28515625" style="52" hidden="1" customWidth="1"/>
    <col min="23" max="23" width="22.28515625" style="52" customWidth="1"/>
    <col min="24" max="24" width="21.5703125" style="1" customWidth="1"/>
    <col min="25" max="25" width="8" style="1" customWidth="1"/>
    <col min="26" max="27" width="10.5703125" style="1" hidden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1078" t="s">
        <v>7</v>
      </c>
      <c r="B1" s="1078"/>
      <c r="C1" s="1078"/>
      <c r="D1" s="1078"/>
      <c r="E1" s="1078"/>
      <c r="F1" s="1078"/>
      <c r="G1" s="1078"/>
      <c r="H1" s="1078"/>
      <c r="I1" s="1078"/>
      <c r="J1" s="1078"/>
      <c r="K1" s="1078"/>
      <c r="L1" s="1078"/>
      <c r="M1" s="1078"/>
      <c r="N1" s="1078"/>
      <c r="O1" s="1078"/>
      <c r="P1" s="1078"/>
      <c r="Q1" s="1078"/>
      <c r="R1" s="1078"/>
      <c r="S1" s="1078"/>
      <c r="T1" s="1078"/>
      <c r="U1" s="1078"/>
      <c r="V1" s="1078"/>
      <c r="W1" s="1078"/>
    </row>
    <row r="2" spans="1:31" ht="14.25" customHeight="1" thickBot="1" x14ac:dyDescent="0.3">
      <c r="A2" s="1080" t="s">
        <v>189</v>
      </c>
      <c r="B2" s="1080"/>
      <c r="C2" s="96"/>
      <c r="D2" s="102"/>
      <c r="W2" s="108" t="s">
        <v>399</v>
      </c>
    </row>
    <row r="3" spans="1:31" s="2" customFormat="1" ht="48.75" customHeight="1" thickBot="1" x14ac:dyDescent="0.25">
      <c r="A3" s="1079" t="s">
        <v>3</v>
      </c>
      <c r="B3" s="1058"/>
      <c r="C3" s="1058"/>
      <c r="D3" s="1058"/>
      <c r="E3" s="395" t="s">
        <v>4</v>
      </c>
      <c r="F3" s="342"/>
      <c r="G3" s="342"/>
      <c r="H3" s="342"/>
      <c r="I3" s="342"/>
      <c r="J3" s="343"/>
      <c r="K3" s="395" t="s">
        <v>68</v>
      </c>
      <c r="L3" s="342"/>
      <c r="M3" s="342"/>
      <c r="N3" s="342"/>
      <c r="O3" s="342"/>
      <c r="P3" s="343"/>
      <c r="Q3" s="395" t="s">
        <v>69</v>
      </c>
      <c r="R3" s="342"/>
      <c r="S3" s="342"/>
      <c r="T3" s="342"/>
      <c r="U3" s="342"/>
      <c r="V3" s="343"/>
      <c r="W3" s="1079" t="s">
        <v>75</v>
      </c>
      <c r="X3" s="1058"/>
      <c r="Y3" s="1058"/>
      <c r="Z3" s="1058"/>
      <c r="AA3" s="1058"/>
      <c r="AB3" s="1058"/>
      <c r="AC3" s="1082"/>
    </row>
    <row r="4" spans="1:31" s="2" customFormat="1" ht="32.25" thickBot="1" x14ac:dyDescent="0.25">
      <c r="A4" s="244"/>
      <c r="B4" s="242"/>
      <c r="C4" s="242"/>
      <c r="D4" s="242"/>
      <c r="E4" s="298" t="s">
        <v>74</v>
      </c>
      <c r="F4" s="299" t="s">
        <v>215</v>
      </c>
      <c r="G4" s="299" t="s">
        <v>219</v>
      </c>
      <c r="H4" s="299" t="s">
        <v>221</v>
      </c>
      <c r="I4" s="299" t="s">
        <v>236</v>
      </c>
      <c r="J4" s="300" t="s">
        <v>265</v>
      </c>
      <c r="K4" s="298" t="s">
        <v>74</v>
      </c>
      <c r="L4" s="299" t="s">
        <v>215</v>
      </c>
      <c r="M4" s="299" t="s">
        <v>219</v>
      </c>
      <c r="N4" s="299" t="s">
        <v>221</v>
      </c>
      <c r="O4" s="299" t="s">
        <v>236</v>
      </c>
      <c r="P4" s="300" t="s">
        <v>265</v>
      </c>
      <c r="Q4" s="298" t="s">
        <v>74</v>
      </c>
      <c r="R4" s="299" t="s">
        <v>215</v>
      </c>
      <c r="S4" s="299" t="s">
        <v>219</v>
      </c>
      <c r="T4" s="299" t="s">
        <v>221</v>
      </c>
      <c r="U4" s="299" t="s">
        <v>236</v>
      </c>
      <c r="V4" s="300" t="s">
        <v>265</v>
      </c>
      <c r="W4" s="298" t="s">
        <v>74</v>
      </c>
      <c r="X4" s="299" t="s">
        <v>215</v>
      </c>
      <c r="Y4" s="299" t="s">
        <v>219</v>
      </c>
      <c r="Z4" s="299" t="s">
        <v>221</v>
      </c>
      <c r="AA4" s="299" t="s">
        <v>236</v>
      </c>
      <c r="AB4" s="300" t="s">
        <v>265</v>
      </c>
      <c r="AC4" s="300" t="s">
        <v>265</v>
      </c>
    </row>
    <row r="5" spans="1:31" s="51" customFormat="1" ht="33" customHeight="1" thickBot="1" x14ac:dyDescent="0.25">
      <c r="A5" s="89" t="s">
        <v>28</v>
      </c>
      <c r="B5" s="1081" t="s">
        <v>86</v>
      </c>
      <c r="C5" s="1081"/>
      <c r="D5" s="1081"/>
      <c r="E5" s="301">
        <f t="shared" ref="E5:P5" si="0">SUM(E6:E10)</f>
        <v>79366970</v>
      </c>
      <c r="F5" s="301">
        <f t="shared" ref="F5" si="1">SUM(F6:F10)</f>
        <v>81801364</v>
      </c>
      <c r="G5" s="50">
        <f t="shared" si="0"/>
        <v>91243794</v>
      </c>
      <c r="H5" s="50" t="e">
        <f t="shared" si="0"/>
        <v>#REF!</v>
      </c>
      <c r="I5" s="50" t="e">
        <f t="shared" si="0"/>
        <v>#REF!</v>
      </c>
      <c r="J5" s="50" t="e">
        <f t="shared" si="0"/>
        <v>#REF!</v>
      </c>
      <c r="K5" s="301">
        <f t="shared" si="0"/>
        <v>78840826</v>
      </c>
      <c r="L5" s="301">
        <f t="shared" ref="L5" si="2">SUM(L6:L10)</f>
        <v>81125220</v>
      </c>
      <c r="M5" s="50">
        <f t="shared" si="0"/>
        <v>90468770</v>
      </c>
      <c r="N5" s="50" t="e">
        <f t="shared" si="0"/>
        <v>#REF!</v>
      </c>
      <c r="O5" s="50" t="e">
        <f t="shared" si="0"/>
        <v>#REF!</v>
      </c>
      <c r="P5" s="50" t="e">
        <f t="shared" si="0"/>
        <v>#REF!</v>
      </c>
      <c r="Q5" s="301">
        <f t="shared" ref="Q5:Z5" si="3">SUM(Q6:Q10)</f>
        <v>526144</v>
      </c>
      <c r="R5" s="301">
        <f t="shared" ref="R5" si="4">SUM(R6:R10)</f>
        <v>676144</v>
      </c>
      <c r="S5" s="50">
        <f t="shared" si="3"/>
        <v>775024</v>
      </c>
      <c r="T5" s="50">
        <f t="shared" si="3"/>
        <v>1565102</v>
      </c>
      <c r="U5" s="50">
        <f>SUM(U6:U10)</f>
        <v>0</v>
      </c>
      <c r="V5" s="50">
        <f>SUM(V6:V10)</f>
        <v>0</v>
      </c>
      <c r="W5" s="301">
        <f t="shared" si="3"/>
        <v>0</v>
      </c>
      <c r="X5" s="50">
        <f t="shared" si="3"/>
        <v>0</v>
      </c>
      <c r="Y5" s="50">
        <f t="shared" si="3"/>
        <v>0</v>
      </c>
      <c r="Z5" s="50" t="e">
        <f t="shared" si="3"/>
        <v>#REF!</v>
      </c>
      <c r="AA5" s="50" t="e">
        <f>SUM(AA6:AA10)</f>
        <v>#REF!</v>
      </c>
      <c r="AB5" s="50" t="e">
        <f>SUM(AB6:AB10)</f>
        <v>#REF!</v>
      </c>
      <c r="AC5" s="50" t="e">
        <f>SUM(AC6:AC10)</f>
        <v>#REF!</v>
      </c>
    </row>
    <row r="6" spans="1:31" s="4" customFormat="1" ht="33" customHeight="1" x14ac:dyDescent="0.2">
      <c r="A6" s="88"/>
      <c r="B6" s="93" t="s">
        <v>36</v>
      </c>
      <c r="C6" s="93"/>
      <c r="D6" s="292" t="s">
        <v>0</v>
      </c>
      <c r="E6" s="302">
        <f>'4.sz.m.ÖNK kiadás'!E7+'5 sz. m Idősek otthona'!D34</f>
        <v>40991331</v>
      </c>
      <c r="F6" s="302">
        <f>'4.sz.m.ÖNK kiadás'!F7+'5 sz. m Idősek otthona'!E34</f>
        <v>41020931</v>
      </c>
      <c r="G6" s="302">
        <f>'4.sz.m.ÖNK kiadás'!G7+'5 sz. m Idősek otthona'!F34</f>
        <v>45600792</v>
      </c>
      <c r="H6" s="240" t="e">
        <f>'4.sz.m.ÖNK kiadás'!H7+#REF!+'5 sz. m Idősek otthona'!G34+#REF!</f>
        <v>#REF!</v>
      </c>
      <c r="I6" s="240" t="e">
        <f>'4.sz.m.ÖNK kiadás'!I7+#REF!+'5 sz. m Idősek otthona'!H34+#REF!</f>
        <v>#REF!</v>
      </c>
      <c r="J6" s="240" t="e">
        <f>'4.sz.m.ÖNK kiadás'!J7+#REF!+'5 sz. m Idősek otthona'!I34+#REF!</f>
        <v>#REF!</v>
      </c>
      <c r="K6" s="302">
        <f>'4.sz.m.ÖNK kiadás'!K7+'5 sz. m Idősek otthona'!D34</f>
        <v>40991331</v>
      </c>
      <c r="L6" s="302">
        <f>'4.sz.m.ÖNK kiadás'!L7+'5 sz. m Idősek otthona'!E34</f>
        <v>41020931</v>
      </c>
      <c r="M6" s="240">
        <f t="shared" ref="M6:N13" si="5">G6-S6</f>
        <v>45600792</v>
      </c>
      <c r="N6" s="240" t="e">
        <f t="shared" si="5"/>
        <v>#REF!</v>
      </c>
      <c r="O6" s="240" t="e">
        <f>I6-U6</f>
        <v>#REF!</v>
      </c>
      <c r="P6" s="240" t="e">
        <f>J6-V6</f>
        <v>#REF!</v>
      </c>
      <c r="Q6" s="302"/>
      <c r="R6" s="302"/>
      <c r="S6" s="302"/>
      <c r="T6" s="240">
        <f>'4.sz.m.ÖNK kiadás'!T7</f>
        <v>0</v>
      </c>
      <c r="U6" s="240">
        <f>'4.sz.m.ÖNK kiadás'!U7</f>
        <v>0</v>
      </c>
      <c r="V6" s="240">
        <f>'4.sz.m.ÖNK kiadás'!V7</f>
        <v>0</v>
      </c>
      <c r="W6" s="302"/>
      <c r="X6" s="240"/>
      <c r="Y6" s="240"/>
      <c r="Z6" s="240" t="e">
        <f>#REF!</f>
        <v>#REF!</v>
      </c>
      <c r="AA6" s="240" t="e">
        <f>#REF!</f>
        <v>#REF!</v>
      </c>
      <c r="AB6" s="240" t="e">
        <f>#REF!</f>
        <v>#REF!</v>
      </c>
      <c r="AC6" s="240" t="e">
        <f>#REF!</f>
        <v>#REF!</v>
      </c>
    </row>
    <row r="7" spans="1:31" s="4" customFormat="1" ht="33" customHeight="1" x14ac:dyDescent="0.2">
      <c r="A7" s="71"/>
      <c r="B7" s="80" t="s">
        <v>37</v>
      </c>
      <c r="C7" s="80"/>
      <c r="D7" s="293" t="s">
        <v>87</v>
      </c>
      <c r="E7" s="302">
        <f>'4.sz.m.ÖNK kiadás'!E8+'5 sz. m Idősek otthona'!D35</f>
        <v>7004450</v>
      </c>
      <c r="F7" s="302">
        <f>'4.sz.m.ÖNK kiadás'!F8+'5 sz. m Idősek otthona'!E35</f>
        <v>7009630</v>
      </c>
      <c r="G7" s="302">
        <f>'4.sz.m.ÖNK kiadás'!G8+'5 sz. m Idősek otthona'!F35</f>
        <v>7018745</v>
      </c>
      <c r="H7" s="240" t="e">
        <f>'4.sz.m.ÖNK kiadás'!H8+#REF!+'5 sz. m Idősek otthona'!G35+#REF!</f>
        <v>#REF!</v>
      </c>
      <c r="I7" s="240" t="e">
        <f>'4.sz.m.ÖNK kiadás'!I8+#REF!+'5 sz. m Idősek otthona'!H35+#REF!</f>
        <v>#REF!</v>
      </c>
      <c r="J7" s="240" t="e">
        <f>'4.sz.m.ÖNK kiadás'!J8+#REF!+'5 sz. m Idősek otthona'!I35+#REF!</f>
        <v>#REF!</v>
      </c>
      <c r="K7" s="302">
        <f>'4.sz.m.ÖNK kiadás'!K8+'5 sz. m Idősek otthona'!D35</f>
        <v>7004450</v>
      </c>
      <c r="L7" s="302">
        <f>'4.sz.m.ÖNK kiadás'!L8+'5 sz. m Idősek otthona'!E35</f>
        <v>7009630</v>
      </c>
      <c r="M7" s="240">
        <f t="shared" si="5"/>
        <v>7018745</v>
      </c>
      <c r="N7" s="240" t="e">
        <f t="shared" si="5"/>
        <v>#REF!</v>
      </c>
      <c r="O7" s="240" t="e">
        <f t="shared" ref="O7:P13" si="6">I7-U7</f>
        <v>#REF!</v>
      </c>
      <c r="P7" s="240" t="e">
        <f t="shared" si="6"/>
        <v>#REF!</v>
      </c>
      <c r="Q7" s="302"/>
      <c r="R7" s="302"/>
      <c r="S7" s="302"/>
      <c r="T7" s="240">
        <f>'4.sz.m.ÖNK kiadás'!T8</f>
        <v>0</v>
      </c>
      <c r="U7" s="240">
        <f>'4.sz.m.ÖNK kiadás'!U8</f>
        <v>0</v>
      </c>
      <c r="V7" s="240">
        <f>'4.sz.m.ÖNK kiadás'!V8</f>
        <v>0</v>
      </c>
      <c r="W7" s="302"/>
      <c r="X7" s="240"/>
      <c r="Y7" s="240"/>
      <c r="Z7" s="240" t="e">
        <f>#REF!</f>
        <v>#REF!</v>
      </c>
      <c r="AA7" s="240" t="e">
        <f>#REF!</f>
        <v>#REF!</v>
      </c>
      <c r="AB7" s="240" t="e">
        <f>#REF!</f>
        <v>#REF!</v>
      </c>
      <c r="AC7" s="240" t="e">
        <f>#REF!</f>
        <v>#REF!</v>
      </c>
    </row>
    <row r="8" spans="1:31" s="4" customFormat="1" ht="33" customHeight="1" x14ac:dyDescent="0.2">
      <c r="A8" s="71"/>
      <c r="B8" s="80" t="s">
        <v>38</v>
      </c>
      <c r="C8" s="80"/>
      <c r="D8" s="293" t="s">
        <v>88</v>
      </c>
      <c r="E8" s="302">
        <f>'4.sz.m.ÖNK kiadás'!E9+'5 sz. m Idősek otthona'!D36</f>
        <v>28704045</v>
      </c>
      <c r="F8" s="302">
        <f>'4.sz.m.ÖNK kiadás'!F9+'5 sz. m Idősek otthona'!E36</f>
        <v>30133561</v>
      </c>
      <c r="G8" s="302">
        <f>'4.sz.m.ÖNK kiadás'!G9+'5 sz. m Idősek otthona'!F36</f>
        <v>34477047</v>
      </c>
      <c r="H8" s="240" t="e">
        <f>'4.sz.m.ÖNK kiadás'!H9+#REF!+'5 sz. m Idősek otthona'!G36+#REF!</f>
        <v>#REF!</v>
      </c>
      <c r="I8" s="240" t="e">
        <f>'4.sz.m.ÖNK kiadás'!I9+#REF!+'5 sz. m Idősek otthona'!H36+#REF!</f>
        <v>#REF!</v>
      </c>
      <c r="J8" s="240" t="e">
        <f>'4.sz.m.ÖNK kiadás'!J9+#REF!+'5 sz. m Idősek otthona'!I36+#REF!</f>
        <v>#REF!</v>
      </c>
      <c r="K8" s="302">
        <f>'4.sz.m.ÖNK kiadás'!K9+'5 sz. m Idősek otthona'!D36</f>
        <v>28704045</v>
      </c>
      <c r="L8" s="302">
        <f>'4.sz.m.ÖNK kiadás'!L9+'5 sz. m Idősek otthona'!E36</f>
        <v>30133561</v>
      </c>
      <c r="M8" s="240">
        <f t="shared" si="5"/>
        <v>34477047</v>
      </c>
      <c r="N8" s="240" t="e">
        <f t="shared" si="5"/>
        <v>#REF!</v>
      </c>
      <c r="O8" s="240" t="e">
        <f t="shared" si="6"/>
        <v>#REF!</v>
      </c>
      <c r="P8" s="240" t="e">
        <f t="shared" si="6"/>
        <v>#REF!</v>
      </c>
      <c r="Q8" s="302"/>
      <c r="R8" s="302"/>
      <c r="S8" s="302"/>
      <c r="T8" s="240">
        <f>+'4.sz.m.ÖNK kiadás'!T9</f>
        <v>0</v>
      </c>
      <c r="U8" s="240">
        <f>'4.sz.m.ÖNK kiadás'!U9</f>
        <v>0</v>
      </c>
      <c r="V8" s="240">
        <f>'4.sz.m.ÖNK kiadás'!V9</f>
        <v>0</v>
      </c>
      <c r="W8" s="302"/>
      <c r="X8" s="240"/>
      <c r="Y8" s="240"/>
      <c r="Z8" s="240" t="e">
        <f>#REF!</f>
        <v>#REF!</v>
      </c>
      <c r="AA8" s="240" t="e">
        <f>#REF!</f>
        <v>#REF!</v>
      </c>
      <c r="AB8" s="240" t="e">
        <f>#REF!</f>
        <v>#REF!</v>
      </c>
      <c r="AC8" s="240" t="e">
        <f>#REF!</f>
        <v>#REF!</v>
      </c>
    </row>
    <row r="9" spans="1:31" s="4" customFormat="1" ht="33" customHeight="1" x14ac:dyDescent="0.2">
      <c r="A9" s="71"/>
      <c r="B9" s="80" t="s">
        <v>50</v>
      </c>
      <c r="C9" s="80"/>
      <c r="D9" s="293" t="s">
        <v>89</v>
      </c>
      <c r="E9" s="302">
        <f>'4.sz.m.ÖNK kiadás'!E10+'5 sz. m Idősek otthona'!D37</f>
        <v>1816000</v>
      </c>
      <c r="F9" s="302">
        <f>'4.sz.m.ÖNK kiadás'!F10+'5 sz. m Idősek otthona'!E37</f>
        <v>1816000</v>
      </c>
      <c r="G9" s="240">
        <f>'4.sz.m.ÖNK kiadás'!G10+'5 sz. m Idősek otthona'!F37</f>
        <v>2316000</v>
      </c>
      <c r="H9" s="240" t="e">
        <f>'4.sz.m.ÖNK kiadás'!H10+#REF!+'5 sz. m Idősek otthona'!G37+#REF!</f>
        <v>#REF!</v>
      </c>
      <c r="I9" s="240" t="e">
        <f>'4.sz.m.ÖNK kiadás'!I10+#REF!+'5 sz. m Idősek otthona'!H37+#REF!</f>
        <v>#REF!</v>
      </c>
      <c r="J9" s="240" t="e">
        <f>'4.sz.m.ÖNK kiadás'!J10+#REF!+'5 sz. m Idősek otthona'!I37+#REF!</f>
        <v>#REF!</v>
      </c>
      <c r="K9" s="302">
        <f>'4.sz.m.ÖNK kiadás'!K10</f>
        <v>1816000</v>
      </c>
      <c r="L9" s="302">
        <f>'4.sz.m.ÖNK kiadás'!L10</f>
        <v>1816000</v>
      </c>
      <c r="M9" s="240">
        <f t="shared" si="5"/>
        <v>2316000</v>
      </c>
      <c r="N9" s="240" t="e">
        <f t="shared" si="5"/>
        <v>#REF!</v>
      </c>
      <c r="O9" s="240" t="e">
        <f t="shared" si="6"/>
        <v>#REF!</v>
      </c>
      <c r="P9" s="240" t="e">
        <f t="shared" si="6"/>
        <v>#REF!</v>
      </c>
      <c r="Q9" s="302">
        <f>'4.sz.m.ÖNK kiadás'!Q10</f>
        <v>0</v>
      </c>
      <c r="R9" s="302">
        <f>'4.sz.m.ÖNK kiadás'!R10</f>
        <v>0</v>
      </c>
      <c r="S9" s="240">
        <f>'4.sz.m.ÖNK kiadás'!S10</f>
        <v>0</v>
      </c>
      <c r="T9" s="240">
        <f>'4.sz.m.ÖNK kiadás'!T10</f>
        <v>0</v>
      </c>
      <c r="U9" s="240">
        <f>'4.sz.m.ÖNK kiadás'!U10</f>
        <v>0</v>
      </c>
      <c r="V9" s="240">
        <f>'4.sz.m.ÖNK kiadás'!V10</f>
        <v>0</v>
      </c>
      <c r="W9" s="302"/>
      <c r="X9" s="240"/>
      <c r="Y9" s="240"/>
      <c r="Z9" s="240"/>
      <c r="AA9" s="240"/>
      <c r="AB9" s="240"/>
      <c r="AC9" s="240"/>
    </row>
    <row r="10" spans="1:31" s="4" customFormat="1" ht="33" customHeight="1" x14ac:dyDescent="0.2">
      <c r="A10" s="71"/>
      <c r="B10" s="80" t="s">
        <v>51</v>
      </c>
      <c r="C10" s="80"/>
      <c r="D10" s="294" t="s">
        <v>91</v>
      </c>
      <c r="E10" s="302">
        <f>SUM(E11:E15)</f>
        <v>851144</v>
      </c>
      <c r="F10" s="302">
        <f>SUM(F11:F15)</f>
        <v>1821242</v>
      </c>
      <c r="G10" s="240">
        <f t="shared" ref="G10:J10" si="7">SUM(G11:G15)</f>
        <v>1831210</v>
      </c>
      <c r="H10" s="240">
        <f t="shared" si="7"/>
        <v>2249645</v>
      </c>
      <c r="I10" s="240">
        <f t="shared" si="7"/>
        <v>0</v>
      </c>
      <c r="J10" s="240">
        <f t="shared" si="7"/>
        <v>0</v>
      </c>
      <c r="K10" s="302">
        <f>'4.sz.m.ÖNK kiadás'!K11</f>
        <v>325000</v>
      </c>
      <c r="L10" s="302">
        <f>'4.sz.m.ÖNK kiadás'!L11</f>
        <v>1145098</v>
      </c>
      <c r="M10" s="240">
        <f t="shared" si="5"/>
        <v>1056186</v>
      </c>
      <c r="N10" s="240">
        <f t="shared" si="5"/>
        <v>684543</v>
      </c>
      <c r="O10" s="240">
        <f t="shared" si="6"/>
        <v>0</v>
      </c>
      <c r="P10" s="240">
        <f t="shared" si="6"/>
        <v>0</v>
      </c>
      <c r="Q10" s="302">
        <f>'4.sz.m.ÖNK kiadás'!Q11</f>
        <v>526144</v>
      </c>
      <c r="R10" s="302">
        <f>'4.sz.m.ÖNK kiadás'!R11</f>
        <v>676144</v>
      </c>
      <c r="S10" s="240">
        <f>'4.sz.m.ÖNK kiadás'!S11</f>
        <v>775024</v>
      </c>
      <c r="T10" s="240">
        <f>'4.sz.m.ÖNK kiadás'!T11</f>
        <v>1565102</v>
      </c>
      <c r="U10" s="240">
        <f>'4.sz.m.ÖNK kiadás'!U11</f>
        <v>0</v>
      </c>
      <c r="V10" s="240">
        <f>'4.sz.m.ÖNK kiadás'!V11</f>
        <v>0</v>
      </c>
      <c r="W10" s="302"/>
      <c r="X10" s="240"/>
      <c r="Y10" s="240"/>
      <c r="Z10" s="240"/>
      <c r="AA10" s="240"/>
      <c r="AB10" s="240"/>
      <c r="AC10" s="240"/>
      <c r="AE10" s="5"/>
    </row>
    <row r="11" spans="1:31" s="4" customFormat="1" ht="33" customHeight="1" x14ac:dyDescent="0.2">
      <c r="A11" s="71"/>
      <c r="B11" s="101"/>
      <c r="C11" s="80" t="s">
        <v>90</v>
      </c>
      <c r="D11" s="293" t="s">
        <v>293</v>
      </c>
      <c r="E11" s="302">
        <f>'4.sz.m.ÖNK kiadás'!E12</f>
        <v>0</v>
      </c>
      <c r="F11" s="302">
        <f>'4.sz.m.ÖNK kiadás'!F12</f>
        <v>42440</v>
      </c>
      <c r="G11" s="240">
        <f>'4.sz.m.ÖNK kiadás'!G12</f>
        <v>42440</v>
      </c>
      <c r="H11" s="240">
        <f>'4.sz.m.ÖNK kiadás'!H12</f>
        <v>115000</v>
      </c>
      <c r="I11" s="240">
        <f>'4.sz.m.ÖNK kiadás'!I12</f>
        <v>0</v>
      </c>
      <c r="J11" s="240">
        <f>'4.sz.m.ÖNK kiadás'!J12</f>
        <v>0</v>
      </c>
      <c r="K11" s="302">
        <f>'4.sz.m.ÖNK kiadás'!K12</f>
        <v>0</v>
      </c>
      <c r="L11" s="302">
        <f>'4.sz.m.ÖNK kiadás'!L12</f>
        <v>42440</v>
      </c>
      <c r="M11" s="240">
        <f t="shared" si="5"/>
        <v>42440</v>
      </c>
      <c r="N11" s="240">
        <f t="shared" si="5"/>
        <v>115000</v>
      </c>
      <c r="O11" s="240">
        <f t="shared" si="6"/>
        <v>0</v>
      </c>
      <c r="P11" s="240">
        <f t="shared" si="6"/>
        <v>0</v>
      </c>
      <c r="Q11" s="302">
        <f>'4.sz.m.ÖNK kiadás'!Q12</f>
        <v>0</v>
      </c>
      <c r="R11" s="302">
        <f>'4.sz.m.ÖNK kiadás'!R12</f>
        <v>0</v>
      </c>
      <c r="S11" s="240">
        <f>'4.sz.m.ÖNK kiadás'!S12</f>
        <v>0</v>
      </c>
      <c r="T11" s="240">
        <f>'4.sz.m.ÖNK kiadás'!T12</f>
        <v>0</v>
      </c>
      <c r="U11" s="240">
        <f>'4.sz.m.ÖNK kiadás'!U12</f>
        <v>0</v>
      </c>
      <c r="V11" s="240">
        <f>'4.sz.m.ÖNK kiadás'!V12</f>
        <v>0</v>
      </c>
      <c r="W11" s="302"/>
      <c r="X11" s="240"/>
      <c r="Y11" s="240"/>
      <c r="Z11" s="240"/>
      <c r="AA11" s="240"/>
      <c r="AB11" s="240"/>
      <c r="AC11" s="240"/>
    </row>
    <row r="12" spans="1:31" s="4" customFormat="1" ht="57.75" customHeight="1" x14ac:dyDescent="0.2">
      <c r="A12" s="71"/>
      <c r="B12" s="80"/>
      <c r="C12" s="80" t="s">
        <v>92</v>
      </c>
      <c r="D12" s="293" t="s">
        <v>294</v>
      </c>
      <c r="E12" s="997">
        <f>'4.sz.m.ÖNK kiadás'!E13</f>
        <v>400000</v>
      </c>
      <c r="F12" s="997">
        <f>'4.sz.m.ÖNK kiadás'!F13</f>
        <v>400000</v>
      </c>
      <c r="G12" s="994">
        <f>'4.sz.m.ÖNK kiadás'!G13</f>
        <v>498880</v>
      </c>
      <c r="H12" s="994">
        <f>'4.sz.m.ÖNK kiadás'!H13</f>
        <v>1451000</v>
      </c>
      <c r="I12" s="994">
        <f>'4.sz.m.ÖNK kiadás'!I13</f>
        <v>0</v>
      </c>
      <c r="J12" s="994">
        <f>'4.sz.m.ÖNK kiadás'!J13</f>
        <v>0</v>
      </c>
      <c r="K12" s="997">
        <f>'4.sz.m.ÖNK kiadás'!K13</f>
        <v>0</v>
      </c>
      <c r="L12" s="997">
        <f>'4.sz.m.ÖNK kiadás'!L13</f>
        <v>0</v>
      </c>
      <c r="M12" s="994">
        <f t="shared" si="5"/>
        <v>0</v>
      </c>
      <c r="N12" s="994">
        <f t="shared" si="5"/>
        <v>0</v>
      </c>
      <c r="O12" s="994">
        <f t="shared" si="6"/>
        <v>0</v>
      </c>
      <c r="P12" s="994">
        <f t="shared" si="6"/>
        <v>0</v>
      </c>
      <c r="Q12" s="997">
        <f>'4.sz.m.ÖNK kiadás'!Q13</f>
        <v>400000</v>
      </c>
      <c r="R12" s="997">
        <f>'4.sz.m.ÖNK kiadás'!R13</f>
        <v>400000</v>
      </c>
      <c r="S12" s="240">
        <f>'4.sz.m.ÖNK kiadás'!S13</f>
        <v>498880</v>
      </c>
      <c r="T12" s="240">
        <f>'4.sz.m.ÖNK kiadás'!T13</f>
        <v>1451000</v>
      </c>
      <c r="U12" s="240">
        <f>'4.sz.m.ÖNK kiadás'!U13</f>
        <v>0</v>
      </c>
      <c r="V12" s="240">
        <f>'4.sz.m.ÖNK kiadás'!V13</f>
        <v>0</v>
      </c>
      <c r="W12" s="302"/>
      <c r="X12" s="240"/>
      <c r="Y12" s="240"/>
      <c r="Z12" s="240"/>
      <c r="AA12" s="240"/>
      <c r="AB12" s="240"/>
      <c r="AC12" s="240"/>
    </row>
    <row r="13" spans="1:31" s="4" customFormat="1" ht="54.75" customHeight="1" x14ac:dyDescent="0.2">
      <c r="A13" s="98"/>
      <c r="B13" s="99"/>
      <c r="C13" s="80" t="s">
        <v>93</v>
      </c>
      <c r="D13" s="293" t="s">
        <v>415</v>
      </c>
      <c r="E13" s="997">
        <f>'4.sz.m.ÖNK kiadás'!E14</f>
        <v>451144</v>
      </c>
      <c r="F13" s="997">
        <f>'4.sz.m.ÖNK kiadás'!F14</f>
        <v>1228802</v>
      </c>
      <c r="G13" s="994">
        <f>'4.sz.m.ÖNK kiadás'!G14</f>
        <v>1139890</v>
      </c>
      <c r="H13" s="994">
        <f>'4.sz.m.ÖNK kiadás'!H14</f>
        <v>683645</v>
      </c>
      <c r="I13" s="994">
        <f>'4.sz.m.ÖNK kiadás'!I14</f>
        <v>0</v>
      </c>
      <c r="J13" s="994">
        <f>'4.sz.m.ÖNK kiadás'!J14</f>
        <v>0</v>
      </c>
      <c r="K13" s="997">
        <f>'4.sz.m.ÖNK kiadás'!K14</f>
        <v>325000</v>
      </c>
      <c r="L13" s="997">
        <f>'4.sz.m.ÖNK kiadás'!L14</f>
        <v>1102658</v>
      </c>
      <c r="M13" s="994">
        <f t="shared" si="5"/>
        <v>1013746</v>
      </c>
      <c r="N13" s="994">
        <f t="shared" si="5"/>
        <v>569543</v>
      </c>
      <c r="O13" s="994">
        <f t="shared" si="6"/>
        <v>0</v>
      </c>
      <c r="P13" s="994">
        <f t="shared" si="6"/>
        <v>0</v>
      </c>
      <c r="Q13" s="997">
        <f>'4.sz.m.ÖNK kiadás'!Q14</f>
        <v>126144</v>
      </c>
      <c r="R13" s="997">
        <f>'4.sz.m.ÖNK kiadás'!R14</f>
        <v>126144</v>
      </c>
      <c r="S13" s="240">
        <f>'4.sz.m.ÖNK kiadás'!S14</f>
        <v>126144</v>
      </c>
      <c r="T13" s="240">
        <f>'4.sz.m.ÖNK kiadás'!T14</f>
        <v>114102</v>
      </c>
      <c r="U13" s="240">
        <f>'4.sz.m.ÖNK kiadás'!U14</f>
        <v>0</v>
      </c>
      <c r="V13" s="240">
        <f>'4.sz.m.ÖNK kiadás'!V14</f>
        <v>0</v>
      </c>
      <c r="W13" s="302"/>
      <c r="X13" s="240"/>
      <c r="Y13" s="240"/>
      <c r="Z13" s="240"/>
      <c r="AA13" s="240"/>
      <c r="AB13" s="240"/>
      <c r="AC13" s="240"/>
    </row>
    <row r="14" spans="1:31" s="4" customFormat="1" ht="33" customHeight="1" thickBot="1" x14ac:dyDescent="0.25">
      <c r="A14" s="71"/>
      <c r="B14" s="80"/>
      <c r="C14" s="80" t="s">
        <v>96</v>
      </c>
      <c r="D14" s="293" t="s">
        <v>596</v>
      </c>
      <c r="E14" s="997"/>
      <c r="F14" s="997">
        <f>'4.sz.m.ÖNK kiadás'!F15</f>
        <v>150000</v>
      </c>
      <c r="G14" s="997">
        <f>'4.sz.m.ÖNK kiadás'!G15</f>
        <v>150000</v>
      </c>
      <c r="H14" s="994"/>
      <c r="I14" s="994"/>
      <c r="J14" s="994"/>
      <c r="K14" s="997"/>
      <c r="L14" s="997">
        <f>'4.sz.m.ÖNK kiadás'!L15</f>
        <v>0</v>
      </c>
      <c r="M14" s="994"/>
      <c r="N14" s="994"/>
      <c r="O14" s="994"/>
      <c r="P14" s="994"/>
      <c r="Q14" s="997">
        <f>'4.sz.m.ÖNK kiadás'!Q15</f>
        <v>0</v>
      </c>
      <c r="R14" s="997">
        <f>'4.sz.m.ÖNK kiadás'!R15</f>
        <v>150000</v>
      </c>
      <c r="S14" s="240">
        <f>'4.sz.m.ÖNK kiadás'!S15</f>
        <v>150000</v>
      </c>
      <c r="T14" s="240">
        <f>'4.sz.m.ÖNK kiadás'!T15</f>
        <v>0</v>
      </c>
      <c r="U14" s="240">
        <f>'4.sz.m.ÖNK kiadás'!U15</f>
        <v>0</v>
      </c>
      <c r="V14" s="240">
        <f>'4.sz.m.ÖNK kiadás'!V15</f>
        <v>0</v>
      </c>
      <c r="W14" s="302"/>
      <c r="X14" s="240"/>
      <c r="Y14" s="240"/>
      <c r="Z14" s="240"/>
      <c r="AA14" s="240"/>
      <c r="AB14" s="240"/>
      <c r="AC14" s="240"/>
    </row>
    <row r="15" spans="1:31" s="4" customFormat="1" ht="33" hidden="1" customHeight="1" thickBot="1" x14ac:dyDescent="0.25">
      <c r="A15" s="103"/>
      <c r="B15" s="94"/>
      <c r="C15" s="94" t="s">
        <v>97</v>
      </c>
      <c r="D15" s="295" t="s">
        <v>99</v>
      </c>
      <c r="E15" s="302"/>
      <c r="F15" s="302"/>
      <c r="G15" s="240"/>
      <c r="H15" s="240"/>
      <c r="I15" s="240"/>
      <c r="J15" s="240"/>
      <c r="K15" s="302"/>
      <c r="L15" s="302"/>
      <c r="M15" s="240"/>
      <c r="N15" s="240"/>
      <c r="O15" s="240"/>
      <c r="P15" s="240"/>
      <c r="Q15" s="302">
        <f>'4.sz.m.ÖNK kiadás'!Q16</f>
        <v>0</v>
      </c>
      <c r="R15" s="302">
        <f>'4.sz.m.ÖNK kiadás'!R16</f>
        <v>0</v>
      </c>
      <c r="S15" s="240">
        <f>'4.sz.m.ÖNK kiadás'!S16</f>
        <v>0</v>
      </c>
      <c r="T15" s="240">
        <f>'4.sz.m.ÖNK kiadás'!T16</f>
        <v>0</v>
      </c>
      <c r="U15" s="240">
        <f>'4.sz.m.ÖNK kiadás'!U16</f>
        <v>0</v>
      </c>
      <c r="V15" s="240">
        <f>'4.sz.m.ÖNK kiadás'!V16</f>
        <v>0</v>
      </c>
      <c r="W15" s="302"/>
      <c r="X15" s="240"/>
      <c r="Y15" s="240"/>
      <c r="Z15" s="240"/>
      <c r="AA15" s="240"/>
      <c r="AB15" s="240"/>
      <c r="AC15" s="240"/>
    </row>
    <row r="16" spans="1:31" s="4" customFormat="1" ht="33" customHeight="1" thickBot="1" x14ac:dyDescent="0.25">
      <c r="A16" s="89" t="s">
        <v>29</v>
      </c>
      <c r="B16" s="1081" t="s">
        <v>100</v>
      </c>
      <c r="C16" s="1081"/>
      <c r="D16" s="1081"/>
      <c r="E16" s="301">
        <f t="shared" ref="E16:P16" si="8">SUM(E17:E19)</f>
        <v>46030666</v>
      </c>
      <c r="F16" s="301">
        <f t="shared" ref="F16" si="9">SUM(F17:F19)</f>
        <v>44782863</v>
      </c>
      <c r="G16" s="50">
        <f t="shared" si="8"/>
        <v>68544433</v>
      </c>
      <c r="H16" s="50" t="e">
        <f t="shared" si="8"/>
        <v>#REF!</v>
      </c>
      <c r="I16" s="50" t="e">
        <f t="shared" si="8"/>
        <v>#REF!</v>
      </c>
      <c r="J16" s="50" t="e">
        <f t="shared" si="8"/>
        <v>#REF!</v>
      </c>
      <c r="K16" s="301">
        <f t="shared" si="8"/>
        <v>46030666</v>
      </c>
      <c r="L16" s="301">
        <f t="shared" ref="L16" si="10">SUM(L17:L19)</f>
        <v>44782863</v>
      </c>
      <c r="M16" s="50">
        <f t="shared" si="8"/>
        <v>68544433</v>
      </c>
      <c r="N16" s="50" t="e">
        <f t="shared" si="8"/>
        <v>#REF!</v>
      </c>
      <c r="O16" s="50" t="e">
        <f t="shared" si="8"/>
        <v>#REF!</v>
      </c>
      <c r="P16" s="50" t="e">
        <f t="shared" si="8"/>
        <v>#REF!</v>
      </c>
      <c r="Q16" s="301">
        <f>SUM(Q17:Q19)</f>
        <v>0</v>
      </c>
      <c r="R16" s="301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01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1083" t="s">
        <v>101</v>
      </c>
      <c r="D17" s="1083"/>
      <c r="E17" s="302">
        <f>'4.sz.m.ÖNK kiadás'!E18+'5 sz. m Idősek otthona'!D40</f>
        <v>14455360</v>
      </c>
      <c r="F17" s="302">
        <f>'4.sz.m.ÖNK kiadás'!F18+'5 sz. m Idősek otthona'!E40</f>
        <v>14211968</v>
      </c>
      <c r="G17" s="240">
        <f>'4.sz.m.ÖNK kiadás'!G18+'5 sz. m Idősek otthona'!F40</f>
        <v>14235590</v>
      </c>
      <c r="H17" s="240" t="e">
        <f>'4.sz.m.ÖNK kiadás'!H18+#REF!+'5 sz. m Idősek otthona'!G40+#REF!</f>
        <v>#REF!</v>
      </c>
      <c r="I17" s="240" t="e">
        <f>'4.sz.m.ÖNK kiadás'!I18+#REF!+'5 sz. m Idősek otthona'!H40+#REF!</f>
        <v>#REF!</v>
      </c>
      <c r="J17" s="240" t="e">
        <f>'4.sz.m.ÖNK kiadás'!J18+#REF!+'5 sz. m Idősek otthona'!I40+#REF!</f>
        <v>#REF!</v>
      </c>
      <c r="K17" s="302">
        <f>'4.sz.m.ÖNK kiadás'!K18</f>
        <v>14455360</v>
      </c>
      <c r="L17" s="302">
        <f>'4.sz.m.ÖNK kiadás'!L18+'5 sz. m Idősek otthona'!E40</f>
        <v>14211968</v>
      </c>
      <c r="M17" s="240">
        <f>'4.sz.m.ÖNK kiadás'!M18+'5 sz. m Idősek otthona'!L40</f>
        <v>14235590</v>
      </c>
      <c r="N17" s="240" t="e">
        <f>'4.sz.m.ÖNK kiadás'!N18+#REF!+'5 sz. m Idősek otthona'!M40+#REF!</f>
        <v>#REF!</v>
      </c>
      <c r="O17" s="240" t="e">
        <f>'4.sz.m.ÖNK kiadás'!O18+#REF!+'5 sz. m Idősek otthona'!N40+#REF!</f>
        <v>#REF!</v>
      </c>
      <c r="P17" s="240" t="e">
        <f>'4.sz.m.ÖNK kiadás'!P18+#REF!+'5 sz. m Idősek otthona'!O40+#REF!</f>
        <v>#REF!</v>
      </c>
      <c r="Q17" s="302">
        <f>'4.sz.m.ÖNK kiadás'!Q18</f>
        <v>0</v>
      </c>
      <c r="R17" s="302">
        <f>'4.sz.m.ÖNK kiadás'!R18</f>
        <v>0</v>
      </c>
      <c r="S17" s="302">
        <f>'4.sz.m.ÖNK kiadás'!S18</f>
        <v>0</v>
      </c>
      <c r="T17" s="240">
        <f>+'4.sz.m.ÖNK kiadás'!T18</f>
        <v>0</v>
      </c>
      <c r="U17" s="240"/>
      <c r="V17" s="240"/>
      <c r="W17" s="302"/>
      <c r="X17" s="240"/>
      <c r="Y17" s="240"/>
      <c r="Z17" s="240"/>
      <c r="AA17" s="240"/>
      <c r="AB17" s="240"/>
      <c r="AC17" s="240"/>
    </row>
    <row r="18" spans="1:29" s="4" customFormat="1" ht="33" customHeight="1" x14ac:dyDescent="0.2">
      <c r="A18" s="71"/>
      <c r="B18" s="80" t="s">
        <v>40</v>
      </c>
      <c r="C18" s="1094" t="s">
        <v>102</v>
      </c>
      <c r="D18" s="1094"/>
      <c r="E18" s="302">
        <f>'4.sz.m.ÖNK kiadás'!E19+'5 sz. m Idősek otthona'!D41</f>
        <v>31075306</v>
      </c>
      <c r="F18" s="302">
        <f>'4.sz.m.ÖNK kiadás'!F19+'5 sz. m Idősek otthona'!E41</f>
        <v>30070895</v>
      </c>
      <c r="G18" s="302">
        <f>'4.sz.m.ÖNK kiadás'!G19+'5 sz. m Idősek otthona'!F41</f>
        <v>54308843</v>
      </c>
      <c r="H18" s="240">
        <f>'4.sz.m.ÖNK kiadás'!H19</f>
        <v>18193406</v>
      </c>
      <c r="I18" s="240">
        <f>'4.sz.m.ÖNK kiadás'!I19</f>
        <v>0</v>
      </c>
      <c r="J18" s="240">
        <f>'4.sz.m.ÖNK kiadás'!J19</f>
        <v>0</v>
      </c>
      <c r="K18" s="302">
        <f>'4.sz.m.ÖNK kiadás'!K19</f>
        <v>31075306</v>
      </c>
      <c r="L18" s="302">
        <f>'4.sz.m.ÖNK kiadás'!L19</f>
        <v>30070895</v>
      </c>
      <c r="M18" s="240">
        <f>'4.sz.m.ÖNK kiadás'!M19</f>
        <v>54308843</v>
      </c>
      <c r="N18" s="240">
        <f>'4.sz.m.ÖNK kiadás'!N19</f>
        <v>18193406</v>
      </c>
      <c r="O18" s="240">
        <f>'4.sz.m.ÖNK kiadás'!O19</f>
        <v>0</v>
      </c>
      <c r="P18" s="240">
        <f>'4.sz.m.ÖNK kiadás'!P19</f>
        <v>0</v>
      </c>
      <c r="Q18" s="302">
        <f>'4.sz.m.ÖNK kiadás'!Q19+'5 sz. m Idősek otthona'!J41</f>
        <v>0</v>
      </c>
      <c r="R18" s="302">
        <f>'4.sz.m.ÖNK kiadás'!R19+'5 sz. m Idősek otthona'!K41</f>
        <v>0</v>
      </c>
      <c r="S18" s="302">
        <f>'4.sz.m.ÖNK kiadás'!S19+'5 sz. m Idősek otthona'!L41</f>
        <v>0</v>
      </c>
      <c r="T18" s="240"/>
      <c r="U18" s="240"/>
      <c r="V18" s="240"/>
      <c r="W18" s="302"/>
      <c r="X18" s="240"/>
      <c r="Y18" s="240"/>
      <c r="Z18" s="240"/>
      <c r="AA18" s="240"/>
      <c r="AB18" s="240"/>
      <c r="AC18" s="240"/>
    </row>
    <row r="19" spans="1:29" s="4" customFormat="1" ht="33" customHeight="1" x14ac:dyDescent="0.2">
      <c r="A19" s="100"/>
      <c r="B19" s="80" t="s">
        <v>41</v>
      </c>
      <c r="C19" s="1034" t="s">
        <v>103</v>
      </c>
      <c r="D19" s="1034"/>
      <c r="E19" s="302">
        <f>'4.sz.m.ÖNK kiadás'!E20</f>
        <v>500000</v>
      </c>
      <c r="F19" s="302">
        <f>'4.sz.m.ÖNK kiadás'!F20</f>
        <v>500000</v>
      </c>
      <c r="G19" s="240">
        <f>'4.sz.m.ÖNK kiadás'!G20</f>
        <v>0</v>
      </c>
      <c r="H19" s="240">
        <f>'4.sz.m.ÖNK kiadás'!H20</f>
        <v>0</v>
      </c>
      <c r="I19" s="240">
        <f>'4.sz.m.ÖNK kiadás'!I20</f>
        <v>0</v>
      </c>
      <c r="J19" s="240">
        <f>'4.sz.m.ÖNK kiadás'!J20</f>
        <v>0</v>
      </c>
      <c r="K19" s="302">
        <f>'4.sz.m.ÖNK kiadás'!K20</f>
        <v>500000</v>
      </c>
      <c r="L19" s="302">
        <f>'4.sz.m.ÖNK kiadás'!L20</f>
        <v>500000</v>
      </c>
      <c r="M19" s="240">
        <f>'4.sz.m.ÖNK kiadás'!M20</f>
        <v>0</v>
      </c>
      <c r="N19" s="240">
        <f>'4.sz.m.ÖNK kiadás'!N20</f>
        <v>500000</v>
      </c>
      <c r="O19" s="240">
        <f>'4.sz.m.ÖNK kiadás'!O20</f>
        <v>0</v>
      </c>
      <c r="P19" s="240">
        <f>'4.sz.m.ÖNK kiadás'!P20</f>
        <v>0</v>
      </c>
      <c r="Q19" s="302">
        <f>'4.sz.m.ÖNK kiadás'!Q20</f>
        <v>0</v>
      </c>
      <c r="R19" s="302">
        <f>'4.sz.m.ÖNK kiadás'!R20</f>
        <v>0</v>
      </c>
      <c r="S19" s="240">
        <f>'4.sz.m.ÖNK kiadás'!S20</f>
        <v>0</v>
      </c>
      <c r="T19" s="240">
        <f>'4.sz.m.ÖNK kiadás'!T20</f>
        <v>0</v>
      </c>
      <c r="U19" s="240">
        <f>'4.sz.m.ÖNK kiadás'!U20</f>
        <v>0</v>
      </c>
      <c r="V19" s="240">
        <f>'4.sz.m.ÖNK kiadás'!V20</f>
        <v>0</v>
      </c>
      <c r="W19" s="302"/>
      <c r="X19" s="240"/>
      <c r="Y19" s="240"/>
      <c r="Z19" s="240"/>
      <c r="AA19" s="240"/>
      <c r="AB19" s="240"/>
      <c r="AC19" s="240"/>
    </row>
    <row r="20" spans="1:29" s="4" customFormat="1" ht="33" customHeight="1" x14ac:dyDescent="0.2">
      <c r="A20" s="77"/>
      <c r="B20" s="81"/>
      <c r="C20" s="81" t="s">
        <v>104</v>
      </c>
      <c r="D20" s="201" t="s">
        <v>94</v>
      </c>
      <c r="E20" s="302">
        <f>'4.sz.m.ÖNK kiadás'!E21</f>
        <v>500000</v>
      </c>
      <c r="F20" s="302">
        <f>'4.sz.m.ÖNK kiadás'!F21</f>
        <v>500000</v>
      </c>
      <c r="G20" s="240">
        <f>'4.sz.m.ÖNK kiadás'!G21</f>
        <v>0</v>
      </c>
      <c r="H20" s="240">
        <f>'4.sz.m.ÖNK kiadás'!H21</f>
        <v>0</v>
      </c>
      <c r="I20" s="240">
        <f>'4.sz.m.ÖNK kiadás'!I21</f>
        <v>0</v>
      </c>
      <c r="J20" s="240">
        <f>'4.sz.m.ÖNK kiadás'!J21</f>
        <v>0</v>
      </c>
      <c r="K20" s="302">
        <f>'4.sz.m.ÖNK kiadás'!K21</f>
        <v>500000</v>
      </c>
      <c r="L20" s="302">
        <f>'4.sz.m.ÖNK kiadás'!L21</f>
        <v>500000</v>
      </c>
      <c r="M20" s="240">
        <f>'4.sz.m.ÖNK kiadás'!M21</f>
        <v>0</v>
      </c>
      <c r="N20" s="240">
        <f>'4.sz.m.ÖNK kiadás'!N21</f>
        <v>500000</v>
      </c>
      <c r="O20" s="240">
        <f>'4.sz.m.ÖNK kiadás'!O21</f>
        <v>500000</v>
      </c>
      <c r="P20" s="240">
        <f>'4.sz.m.ÖNK kiadás'!P21</f>
        <v>500000</v>
      </c>
      <c r="Q20" s="302">
        <f>'4.sz.m.ÖNK kiadás'!Q21</f>
        <v>0</v>
      </c>
      <c r="R20" s="302">
        <f>'4.sz.m.ÖNK kiadás'!R21</f>
        <v>0</v>
      </c>
      <c r="S20" s="240">
        <f>'4.sz.m.ÖNK kiadás'!S21</f>
        <v>0</v>
      </c>
      <c r="T20" s="240">
        <f>'4.sz.m.ÖNK kiadás'!T21</f>
        <v>0</v>
      </c>
      <c r="U20" s="240">
        <f>'4.sz.m.ÖNK kiadás'!U21</f>
        <v>0</v>
      </c>
      <c r="V20" s="240">
        <f>'4.sz.m.ÖNK kiadás'!V21</f>
        <v>0</v>
      </c>
      <c r="W20" s="302"/>
      <c r="X20" s="240"/>
      <c r="Y20" s="240"/>
      <c r="Z20" s="240"/>
      <c r="AA20" s="240"/>
      <c r="AB20" s="240"/>
      <c r="AC20" s="240"/>
    </row>
    <row r="21" spans="1:29" s="4" customFormat="1" ht="33" customHeight="1" x14ac:dyDescent="0.2">
      <c r="A21" s="77"/>
      <c r="B21" s="81"/>
      <c r="C21" s="81" t="s">
        <v>105</v>
      </c>
      <c r="D21" s="201" t="s">
        <v>95</v>
      </c>
      <c r="E21" s="302">
        <f>'4.sz.m.ÖNK kiadás'!E22</f>
        <v>0</v>
      </c>
      <c r="F21" s="302">
        <f>'4.sz.m.ÖNK kiadás'!F22</f>
        <v>0</v>
      </c>
      <c r="G21" s="240">
        <f>'4.sz.m.ÖNK kiadás'!G22</f>
        <v>0</v>
      </c>
      <c r="H21" s="240">
        <f>'4.sz.m.ÖNK kiadás'!H22</f>
        <v>0</v>
      </c>
      <c r="I21" s="240">
        <f>'4.sz.m.ÖNK kiadás'!I22</f>
        <v>0</v>
      </c>
      <c r="J21" s="240">
        <f>'4.sz.m.ÖNK kiadás'!J22</f>
        <v>0</v>
      </c>
      <c r="K21" s="302">
        <f>'4.sz.m.ÖNK kiadás'!K22</f>
        <v>0</v>
      </c>
      <c r="L21" s="302">
        <f>'4.sz.m.ÖNK kiadás'!L22</f>
        <v>0</v>
      </c>
      <c r="M21" s="240">
        <f>'4.sz.m.ÖNK kiadás'!M22</f>
        <v>0</v>
      </c>
      <c r="N21" s="240">
        <f>'4.sz.m.ÖNK kiadás'!N22</f>
        <v>0</v>
      </c>
      <c r="O21" s="240">
        <f>'4.sz.m.ÖNK kiadás'!O22</f>
        <v>0</v>
      </c>
      <c r="P21" s="240">
        <f>'4.sz.m.ÖNK kiadás'!P22</f>
        <v>0</v>
      </c>
      <c r="Q21" s="302">
        <f>'4.sz.m.ÖNK kiadás'!Q22</f>
        <v>0</v>
      </c>
      <c r="R21" s="302">
        <f>'4.sz.m.ÖNK kiadás'!R22</f>
        <v>0</v>
      </c>
      <c r="S21" s="240"/>
      <c r="T21" s="240"/>
      <c r="U21" s="240"/>
      <c r="V21" s="240"/>
      <c r="W21" s="302"/>
      <c r="X21" s="240"/>
      <c r="Y21" s="240"/>
      <c r="Z21" s="240"/>
      <c r="AA21" s="240"/>
      <c r="AB21" s="240"/>
      <c r="AC21" s="240"/>
    </row>
    <row r="22" spans="1:29" s="4" customFormat="1" ht="33" customHeight="1" x14ac:dyDescent="0.2">
      <c r="A22" s="100"/>
      <c r="B22" s="201"/>
      <c r="C22" s="81" t="s">
        <v>106</v>
      </c>
      <c r="D22" s="201" t="s">
        <v>98</v>
      </c>
      <c r="E22" s="302">
        <f>'4.sz.m.ÖNK kiadás'!E23</f>
        <v>0</v>
      </c>
      <c r="F22" s="302">
        <f>'4.sz.m.ÖNK kiadás'!F23</f>
        <v>0</v>
      </c>
      <c r="G22" s="240">
        <f>'4.sz.m.ÖNK kiadás'!G23</f>
        <v>0</v>
      </c>
      <c r="H22" s="240">
        <f>'4.sz.m.ÖNK kiadás'!H23</f>
        <v>0</v>
      </c>
      <c r="I22" s="240">
        <f>'4.sz.m.ÖNK kiadás'!I23</f>
        <v>0</v>
      </c>
      <c r="J22" s="240">
        <f>'4.sz.m.ÖNK kiadás'!J23</f>
        <v>0</v>
      </c>
      <c r="K22" s="302">
        <f>'4.sz.m.ÖNK kiadás'!K23</f>
        <v>0</v>
      </c>
      <c r="L22" s="302">
        <f>'4.sz.m.ÖNK kiadás'!L23</f>
        <v>0</v>
      </c>
      <c r="M22" s="240">
        <f>'4.sz.m.ÖNK kiadás'!M23</f>
        <v>0</v>
      </c>
      <c r="N22" s="240">
        <f>'4.sz.m.ÖNK kiadás'!N23</f>
        <v>0</v>
      </c>
      <c r="O22" s="240">
        <f>'4.sz.m.ÖNK kiadás'!O23</f>
        <v>0</v>
      </c>
      <c r="P22" s="240">
        <f>'4.sz.m.ÖNK kiadás'!P23</f>
        <v>0</v>
      </c>
      <c r="Q22" s="302">
        <f>'4.sz.m.ÖNK kiadás'!Q23</f>
        <v>0</v>
      </c>
      <c r="R22" s="302">
        <f>'4.sz.m.ÖNK kiadás'!R23</f>
        <v>0</v>
      </c>
      <c r="S22" s="240"/>
      <c r="T22" s="240"/>
      <c r="U22" s="240"/>
      <c r="V22" s="240"/>
      <c r="W22" s="302"/>
      <c r="X22" s="240"/>
      <c r="Y22" s="240"/>
      <c r="Z22" s="240"/>
      <c r="AA22" s="240"/>
      <c r="AB22" s="240"/>
      <c r="AC22" s="240"/>
    </row>
    <row r="23" spans="1:29" s="4" customFormat="1" ht="33" customHeight="1" thickBot="1" x14ac:dyDescent="0.25">
      <c r="A23" s="225"/>
      <c r="B23" s="226"/>
      <c r="C23" s="227" t="s">
        <v>201</v>
      </c>
      <c r="D23" s="226" t="s">
        <v>202</v>
      </c>
      <c r="E23" s="302">
        <f>'4.sz.m.ÖNK kiadás'!E24</f>
        <v>0</v>
      </c>
      <c r="F23" s="302">
        <f>'4.sz.m.ÖNK kiadás'!F24</f>
        <v>0</v>
      </c>
      <c r="G23" s="240">
        <f>'4.sz.m.ÖNK kiadás'!G24</f>
        <v>0</v>
      </c>
      <c r="H23" s="240">
        <f>'4.sz.m.ÖNK kiadás'!H24</f>
        <v>0</v>
      </c>
      <c r="I23" s="240">
        <f>'4.sz.m.ÖNK kiadás'!I24</f>
        <v>0</v>
      </c>
      <c r="J23" s="240">
        <f>'4.sz.m.ÖNK kiadás'!J24</f>
        <v>0</v>
      </c>
      <c r="K23" s="302">
        <f>'4.sz.m.ÖNK kiadás'!K24</f>
        <v>0</v>
      </c>
      <c r="L23" s="302">
        <f>'4.sz.m.ÖNK kiadás'!L24</f>
        <v>0</v>
      </c>
      <c r="M23" s="240">
        <f>'4.sz.m.ÖNK kiadás'!M24</f>
        <v>0</v>
      </c>
      <c r="N23" s="240">
        <f>'4.sz.m.ÖNK kiadás'!N24</f>
        <v>0</v>
      </c>
      <c r="O23" s="240">
        <f>'4.sz.m.ÖNK kiadás'!O24</f>
        <v>0</v>
      </c>
      <c r="P23" s="240">
        <f>'4.sz.m.ÖNK kiadás'!P24</f>
        <v>0</v>
      </c>
      <c r="Q23" s="302">
        <f>'4.sz.m.ÖNK kiadás'!Q24</f>
        <v>0</v>
      </c>
      <c r="R23" s="302">
        <f>'4.sz.m.ÖNK kiadás'!R24</f>
        <v>0</v>
      </c>
      <c r="S23" s="240"/>
      <c r="T23" s="240"/>
      <c r="U23" s="240"/>
      <c r="V23" s="240"/>
      <c r="W23" s="302"/>
      <c r="X23" s="240"/>
      <c r="Y23" s="240"/>
      <c r="Z23" s="240"/>
      <c r="AA23" s="240"/>
      <c r="AB23" s="240"/>
      <c r="AC23" s="240"/>
    </row>
    <row r="24" spans="1:29" s="4" customFormat="1" ht="33" customHeight="1" thickBot="1" x14ac:dyDescent="0.25">
      <c r="A24" s="89" t="s">
        <v>9</v>
      </c>
      <c r="B24" s="1081" t="s">
        <v>107</v>
      </c>
      <c r="C24" s="1081"/>
      <c r="D24" s="1081"/>
      <c r="E24" s="301">
        <f t="shared" ref="E24:P24" si="12">SUM(E25:E27)</f>
        <v>35840</v>
      </c>
      <c r="F24" s="301">
        <f t="shared" ref="F24" si="13">SUM(F25:F27)</f>
        <v>1021198</v>
      </c>
      <c r="G24" s="50">
        <f t="shared" si="12"/>
        <v>1023042</v>
      </c>
      <c r="H24" s="50">
        <f t="shared" si="12"/>
        <v>0</v>
      </c>
      <c r="I24" s="50">
        <f t="shared" si="12"/>
        <v>0</v>
      </c>
      <c r="J24" s="50">
        <f t="shared" si="12"/>
        <v>0</v>
      </c>
      <c r="K24" s="301">
        <f t="shared" si="12"/>
        <v>35840</v>
      </c>
      <c r="L24" s="301">
        <f t="shared" ref="L24" si="14">SUM(L25:L27)</f>
        <v>1021198</v>
      </c>
      <c r="M24" s="50">
        <f t="shared" si="12"/>
        <v>1023042</v>
      </c>
      <c r="N24" s="50" t="e">
        <f t="shared" si="12"/>
        <v>#REF!</v>
      </c>
      <c r="O24" s="50" t="e">
        <f t="shared" si="12"/>
        <v>#REF!</v>
      </c>
      <c r="P24" s="50" t="e">
        <f t="shared" si="12"/>
        <v>#REF!</v>
      </c>
      <c r="Q24" s="301">
        <f t="shared" ref="Q24:Z24" si="15">SUM(Q25:Q27)</f>
        <v>0</v>
      </c>
      <c r="R24" s="301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01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1083" t="s">
        <v>2</v>
      </c>
      <c r="D25" s="1083"/>
      <c r="E25" s="302">
        <f>'4.sz.m.ÖNK kiadás'!E26</f>
        <v>35840</v>
      </c>
      <c r="F25" s="302">
        <f>'4.sz.m.ÖNK kiadás'!F26</f>
        <v>1021198</v>
      </c>
      <c r="G25" s="302">
        <f>'4.sz.m.ÖNK kiadás'!G26</f>
        <v>1023042</v>
      </c>
      <c r="H25" s="302">
        <f>'4.sz.m.ÖNK kiadás'!H26</f>
        <v>0</v>
      </c>
      <c r="I25" s="302">
        <f>'4.sz.m.ÖNK kiadás'!I26</f>
        <v>0</v>
      </c>
      <c r="J25" s="302">
        <f>'4.sz.m.ÖNK kiadás'!J26</f>
        <v>0</v>
      </c>
      <c r="K25" s="302">
        <f>'4.sz.m.ÖNK kiadás'!K26</f>
        <v>35840</v>
      </c>
      <c r="L25" s="302">
        <f>'4.sz.m.ÖNK kiadás'!L26</f>
        <v>1021198</v>
      </c>
      <c r="M25" s="240">
        <f>'4.sz.m.ÖNK kiadás'!M26</f>
        <v>1023042</v>
      </c>
      <c r="N25" s="240" t="e">
        <f>'4.sz.m.ÖNK kiadás'!N26+#REF!</f>
        <v>#REF!</v>
      </c>
      <c r="O25" s="240" t="e">
        <f>'4.sz.m.ÖNK kiadás'!O26+#REF!</f>
        <v>#REF!</v>
      </c>
      <c r="P25" s="240" t="e">
        <f>'4.sz.m.ÖNK kiadás'!P26+#REF!</f>
        <v>#REF!</v>
      </c>
      <c r="Q25" s="302"/>
      <c r="R25" s="302"/>
      <c r="S25" s="240"/>
      <c r="T25" s="240"/>
      <c r="U25" s="240"/>
      <c r="V25" s="240"/>
      <c r="W25" s="302"/>
      <c r="X25" s="240"/>
      <c r="Y25" s="240"/>
      <c r="Z25" s="240"/>
      <c r="AA25" s="240"/>
      <c r="AB25" s="240"/>
      <c r="AC25" s="240"/>
    </row>
    <row r="26" spans="1:29" s="7" customFormat="1" ht="33" customHeight="1" x14ac:dyDescent="0.2">
      <c r="A26" s="98"/>
      <c r="B26" s="80" t="s">
        <v>43</v>
      </c>
      <c r="C26" s="1093" t="s">
        <v>295</v>
      </c>
      <c r="D26" s="1093"/>
      <c r="E26" s="302"/>
      <c r="F26" s="302"/>
      <c r="G26" s="240"/>
      <c r="H26" s="240"/>
      <c r="I26" s="240"/>
      <c r="J26" s="240"/>
      <c r="K26" s="302"/>
      <c r="L26" s="302"/>
      <c r="M26" s="240"/>
      <c r="N26" s="240"/>
      <c r="O26" s="240"/>
      <c r="P26" s="240"/>
      <c r="Q26" s="302"/>
      <c r="R26" s="302"/>
      <c r="S26" s="240"/>
      <c r="T26" s="240"/>
      <c r="U26" s="240"/>
      <c r="V26" s="240"/>
      <c r="W26" s="302"/>
      <c r="X26" s="240"/>
      <c r="Y26" s="240"/>
      <c r="Z26" s="240"/>
      <c r="AA26" s="240"/>
      <c r="AB26" s="240"/>
      <c r="AC26" s="240"/>
    </row>
    <row r="27" spans="1:29" s="7" customFormat="1" ht="33" customHeight="1" thickBot="1" x14ac:dyDescent="0.25">
      <c r="A27" s="104"/>
      <c r="B27" s="94" t="s">
        <v>76</v>
      </c>
      <c r="C27" s="105" t="s">
        <v>108</v>
      </c>
      <c r="D27" s="105"/>
      <c r="E27" s="302"/>
      <c r="F27" s="302"/>
      <c r="G27" s="240"/>
      <c r="H27" s="240"/>
      <c r="I27" s="240"/>
      <c r="J27" s="240"/>
      <c r="K27" s="302"/>
      <c r="L27" s="302"/>
      <c r="M27" s="240"/>
      <c r="N27" s="240"/>
      <c r="O27" s="240"/>
      <c r="P27" s="240"/>
      <c r="Q27" s="302"/>
      <c r="R27" s="302"/>
      <c r="S27" s="240"/>
      <c r="T27" s="240"/>
      <c r="U27" s="240"/>
      <c r="V27" s="240"/>
      <c r="W27" s="302"/>
      <c r="X27" s="240"/>
      <c r="Y27" s="240"/>
      <c r="Z27" s="240"/>
      <c r="AA27" s="240"/>
      <c r="AB27" s="240"/>
      <c r="AC27" s="240"/>
    </row>
    <row r="28" spans="1:29" s="7" customFormat="1" ht="33" customHeight="1" thickBot="1" x14ac:dyDescent="0.25">
      <c r="A28" s="67" t="s">
        <v>10</v>
      </c>
      <c r="B28" s="95" t="s">
        <v>109</v>
      </c>
      <c r="C28" s="95"/>
      <c r="D28" s="95"/>
      <c r="E28" s="303">
        <v>0</v>
      </c>
      <c r="F28" s="303">
        <v>0</v>
      </c>
      <c r="G28" s="304">
        <v>0</v>
      </c>
      <c r="H28" s="304">
        <v>0</v>
      </c>
      <c r="I28" s="304">
        <v>0</v>
      </c>
      <c r="J28" s="304">
        <v>0</v>
      </c>
      <c r="K28" s="303">
        <v>0</v>
      </c>
      <c r="L28" s="303">
        <v>0</v>
      </c>
      <c r="M28" s="304">
        <v>0</v>
      </c>
      <c r="N28" s="304">
        <v>0</v>
      </c>
      <c r="O28" s="304">
        <v>0</v>
      </c>
      <c r="P28" s="304">
        <v>0</v>
      </c>
      <c r="Q28" s="303"/>
      <c r="R28" s="303"/>
      <c r="S28" s="304"/>
      <c r="T28" s="304"/>
      <c r="U28" s="304"/>
      <c r="V28" s="304"/>
      <c r="W28" s="303"/>
      <c r="X28" s="304"/>
      <c r="Y28" s="304"/>
      <c r="Z28" s="304"/>
      <c r="AA28" s="304"/>
      <c r="AB28" s="304"/>
      <c r="AC28" s="304"/>
    </row>
    <row r="29" spans="1:29" s="7" customFormat="1" ht="33" customHeight="1" thickBot="1" x14ac:dyDescent="0.25">
      <c r="A29" s="89" t="s">
        <v>11</v>
      </c>
      <c r="B29" s="1055" t="s">
        <v>110</v>
      </c>
      <c r="C29" s="1055"/>
      <c r="D29" s="1055"/>
      <c r="E29" s="301">
        <f>E5+E16+E24+E28</f>
        <v>125433476</v>
      </c>
      <c r="F29" s="301">
        <f>F5+F16+F24+F28</f>
        <v>127605425</v>
      </c>
      <c r="G29" s="301">
        <f>G5+G16+G24+G28</f>
        <v>160811269</v>
      </c>
      <c r="H29" s="50" t="e">
        <f>H5+H16+H24+H28</f>
        <v>#REF!</v>
      </c>
      <c r="I29" s="50" t="e">
        <f t="shared" ref="I29:AC29" si="17">I5+I16+I24+I28</f>
        <v>#REF!</v>
      </c>
      <c r="J29" s="50" t="e">
        <f t="shared" si="17"/>
        <v>#REF!</v>
      </c>
      <c r="K29" s="301">
        <f>K5+K16+K24+K28</f>
        <v>124907332</v>
      </c>
      <c r="L29" s="301">
        <f>L5+L16+L24+L28</f>
        <v>126929281</v>
      </c>
      <c r="M29" s="301">
        <f t="shared" ref="M29:P29" si="18">M5+M16+M24+M28</f>
        <v>160036245</v>
      </c>
      <c r="N29" s="301" t="e">
        <f t="shared" si="18"/>
        <v>#REF!</v>
      </c>
      <c r="O29" s="301" t="e">
        <f t="shared" si="18"/>
        <v>#REF!</v>
      </c>
      <c r="P29" s="301" t="e">
        <f t="shared" si="18"/>
        <v>#REF!</v>
      </c>
      <c r="Q29" s="301">
        <f t="shared" si="17"/>
        <v>526144</v>
      </c>
      <c r="R29" s="301">
        <f t="shared" ref="R29" si="19">R5+R16+R24+R28</f>
        <v>676144</v>
      </c>
      <c r="S29" s="50">
        <f t="shared" si="17"/>
        <v>775024</v>
      </c>
      <c r="T29" s="50">
        <f t="shared" si="17"/>
        <v>1565102</v>
      </c>
      <c r="U29" s="50">
        <f t="shared" si="17"/>
        <v>0</v>
      </c>
      <c r="V29" s="50">
        <f t="shared" si="17"/>
        <v>0</v>
      </c>
      <c r="W29" s="301">
        <f t="shared" si="17"/>
        <v>0</v>
      </c>
      <c r="X29" s="50">
        <f t="shared" si="17"/>
        <v>0</v>
      </c>
      <c r="Y29" s="50">
        <f t="shared" si="17"/>
        <v>0</v>
      </c>
      <c r="Z29" s="50" t="e">
        <f t="shared" si="17"/>
        <v>#REF!</v>
      </c>
      <c r="AA29" s="50" t="e">
        <f t="shared" si="17"/>
        <v>#REF!</v>
      </c>
      <c r="AB29" s="50" t="e">
        <f t="shared" si="17"/>
        <v>#REF!</v>
      </c>
      <c r="AC29" s="50" t="e">
        <f t="shared" si="17"/>
        <v>#REF!</v>
      </c>
    </row>
    <row r="30" spans="1:29" s="7" customFormat="1" ht="33" customHeight="1" thickBot="1" x14ac:dyDescent="0.25">
      <c r="A30" s="89" t="s">
        <v>12</v>
      </c>
      <c r="B30" s="1055" t="s">
        <v>203</v>
      </c>
      <c r="C30" s="1055"/>
      <c r="D30" s="1055"/>
      <c r="E30" s="301">
        <f>SUM(E31:E32)</f>
        <v>1567512</v>
      </c>
      <c r="F30" s="301">
        <f>SUM(F31:F32)</f>
        <v>1567512</v>
      </c>
      <c r="G30" s="301">
        <f>SUM(G31:G32)</f>
        <v>1567512</v>
      </c>
      <c r="H30" s="301">
        <f>SUM(H31:H32)</f>
        <v>1319483</v>
      </c>
      <c r="I30" s="50"/>
      <c r="J30" s="50"/>
      <c r="K30" s="301">
        <f>SUM(K31:K32)</f>
        <v>1567512</v>
      </c>
      <c r="L30" s="301">
        <f>SUM(L31:L32)</f>
        <v>1567512</v>
      </c>
      <c r="M30" s="301">
        <f>SUM(M31:M32)</f>
        <v>1567512</v>
      </c>
      <c r="N30" s="50">
        <f>+N31+N32</f>
        <v>1319483</v>
      </c>
      <c r="O30" s="50">
        <f>'4.sz.m.ÖNK kiadás'!O32</f>
        <v>0</v>
      </c>
      <c r="P30" s="50">
        <f>'4.sz.m.ÖNK kiadás'!P32</f>
        <v>0</v>
      </c>
      <c r="Q30" s="301"/>
      <c r="R30" s="301"/>
      <c r="S30" s="50"/>
      <c r="T30" s="50"/>
      <c r="U30" s="50"/>
      <c r="V30" s="50"/>
      <c r="W30" s="301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1091" t="s">
        <v>417</v>
      </c>
      <c r="D31" s="1091"/>
      <c r="E31" s="306">
        <f>+'4.sz.m.ÖNK kiadás'!E33</f>
        <v>1567512</v>
      </c>
      <c r="F31" s="306">
        <f>+'4.sz.m.ÖNK kiadás'!F33</f>
        <v>1567512</v>
      </c>
      <c r="G31" s="306">
        <f>+'4.sz.m.ÖNK kiadás'!G33</f>
        <v>1567512</v>
      </c>
      <c r="H31" s="106">
        <f>+'4.sz.m.ÖNK kiadás'!H33</f>
        <v>1319483</v>
      </c>
      <c r="I31" s="106"/>
      <c r="J31" s="106"/>
      <c r="K31" s="306">
        <f>+'4.sz.m.ÖNK kiadás'!K33</f>
        <v>1567512</v>
      </c>
      <c r="L31" s="306">
        <f>+'4.sz.m.ÖNK kiadás'!L33</f>
        <v>1567512</v>
      </c>
      <c r="M31" s="306">
        <f>+'4.sz.m.ÖNK kiadás'!M33</f>
        <v>1567512</v>
      </c>
      <c r="N31" s="306">
        <f>+'4.sz.m.ÖNK kiadás'!N33</f>
        <v>1319483</v>
      </c>
      <c r="O31" s="106"/>
      <c r="P31" s="106"/>
      <c r="Q31" s="306"/>
      <c r="R31" s="306"/>
      <c r="S31" s="106"/>
      <c r="T31" s="106"/>
      <c r="U31" s="106"/>
      <c r="V31" s="106"/>
      <c r="W31" s="306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59</v>
      </c>
      <c r="C32" s="1091" t="s">
        <v>297</v>
      </c>
      <c r="D32" s="1091"/>
      <c r="E32" s="306"/>
      <c r="F32" s="306"/>
      <c r="G32" s="106"/>
      <c r="H32" s="106"/>
      <c r="I32" s="106"/>
      <c r="J32" s="106"/>
      <c r="K32" s="306"/>
      <c r="L32" s="306"/>
      <c r="M32" s="106"/>
      <c r="N32" s="106"/>
      <c r="O32" s="106"/>
      <c r="P32" s="106"/>
      <c r="Q32" s="306"/>
      <c r="R32" s="306"/>
      <c r="S32" s="106"/>
      <c r="T32" s="106"/>
      <c r="U32" s="106"/>
      <c r="V32" s="106"/>
      <c r="W32" s="306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24" t="s">
        <v>13</v>
      </c>
      <c r="B33" s="1084" t="s">
        <v>228</v>
      </c>
      <c r="C33" s="1084"/>
      <c r="D33" s="1084"/>
      <c r="E33" s="325">
        <f>E29+E30</f>
        <v>127000988</v>
      </c>
      <c r="F33" s="325">
        <f>F29+F30</f>
        <v>129172937</v>
      </c>
      <c r="G33" s="326">
        <f t="shared" ref="G33:P33" si="20">G29+G30</f>
        <v>162378781</v>
      </c>
      <c r="H33" s="326" t="e">
        <f t="shared" si="20"/>
        <v>#REF!</v>
      </c>
      <c r="I33" s="326" t="e">
        <f t="shared" si="20"/>
        <v>#REF!</v>
      </c>
      <c r="J33" s="326" t="e">
        <f t="shared" si="20"/>
        <v>#REF!</v>
      </c>
      <c r="K33" s="325">
        <f>K29+K30</f>
        <v>126474844</v>
      </c>
      <c r="L33" s="325">
        <f>L29+L30</f>
        <v>128496793</v>
      </c>
      <c r="M33" s="326">
        <f t="shared" si="20"/>
        <v>161603757</v>
      </c>
      <c r="N33" s="326" t="e">
        <f t="shared" si="20"/>
        <v>#REF!</v>
      </c>
      <c r="O33" s="326" t="e">
        <f t="shared" si="20"/>
        <v>#REF!</v>
      </c>
      <c r="P33" s="326" t="e">
        <f t="shared" si="20"/>
        <v>#REF!</v>
      </c>
      <c r="Q33" s="325">
        <f t="shared" ref="Q33:Z33" si="21">Q29+Q30</f>
        <v>526144</v>
      </c>
      <c r="R33" s="325">
        <f t="shared" ref="R33" si="22">R29+R30</f>
        <v>676144</v>
      </c>
      <c r="S33" s="326">
        <f t="shared" si="21"/>
        <v>775024</v>
      </c>
      <c r="T33" s="326">
        <f t="shared" si="21"/>
        <v>1565102</v>
      </c>
      <c r="U33" s="326">
        <f>U29+U30</f>
        <v>0</v>
      </c>
      <c r="V33" s="326">
        <f>V29+V30</f>
        <v>0</v>
      </c>
      <c r="W33" s="325">
        <f t="shared" si="21"/>
        <v>0</v>
      </c>
      <c r="X33" s="326">
        <f t="shared" si="21"/>
        <v>0</v>
      </c>
      <c r="Y33" s="326">
        <f t="shared" si="21"/>
        <v>0</v>
      </c>
      <c r="Z33" s="326" t="e">
        <f t="shared" si="21"/>
        <v>#REF!</v>
      </c>
      <c r="AA33" s="326" t="e">
        <f>AA29+AA30</f>
        <v>#REF!</v>
      </c>
      <c r="AB33" s="326" t="e">
        <f>AB29+AB30</f>
        <v>#REF!</v>
      </c>
      <c r="AC33" s="326" t="e">
        <f>AC29+AC30</f>
        <v>#REF!</v>
      </c>
    </row>
    <row r="34" spans="1:29" s="4" customFormat="1" ht="33" customHeight="1" thickBot="1" x14ac:dyDescent="0.25">
      <c r="A34" s="1089" t="s">
        <v>229</v>
      </c>
      <c r="B34" s="1090"/>
      <c r="C34" s="1090"/>
      <c r="D34" s="1090"/>
      <c r="E34" s="396"/>
      <c r="F34" s="396"/>
      <c r="G34" s="327"/>
      <c r="H34" s="327"/>
      <c r="I34" s="106"/>
      <c r="J34" s="106"/>
      <c r="K34" s="396"/>
      <c r="L34" s="396"/>
      <c r="M34" s="327"/>
      <c r="N34" s="327"/>
      <c r="O34" s="106"/>
      <c r="P34" s="106"/>
      <c r="Q34" s="396"/>
      <c r="R34" s="396"/>
      <c r="S34" s="327"/>
      <c r="T34" s="327"/>
      <c r="U34" s="106"/>
      <c r="V34" s="106"/>
      <c r="W34" s="396"/>
      <c r="X34" s="327"/>
      <c r="Y34" s="327"/>
      <c r="Z34" s="327"/>
      <c r="AA34" s="106"/>
      <c r="AB34" s="106"/>
      <c r="AC34" s="106"/>
    </row>
    <row r="35" spans="1:29" s="4" customFormat="1" ht="33" customHeight="1" thickBot="1" x14ac:dyDescent="0.25">
      <c r="A35" s="1054" t="s">
        <v>112</v>
      </c>
      <c r="B35" s="1055"/>
      <c r="C35" s="1055"/>
      <c r="D35" s="1055"/>
      <c r="E35" s="301">
        <f t="shared" ref="E35:K35" si="23">E33+E34</f>
        <v>127000988</v>
      </c>
      <c r="F35" s="301">
        <f t="shared" ref="F35" si="24">F33+F34</f>
        <v>129172937</v>
      </c>
      <c r="G35" s="50">
        <f t="shared" si="23"/>
        <v>162378781</v>
      </c>
      <c r="H35" s="50" t="e">
        <f t="shared" si="23"/>
        <v>#REF!</v>
      </c>
      <c r="I35" s="50" t="e">
        <f t="shared" si="23"/>
        <v>#REF!</v>
      </c>
      <c r="J35" s="50" t="e">
        <f t="shared" si="23"/>
        <v>#REF!</v>
      </c>
      <c r="K35" s="301">
        <f t="shared" si="23"/>
        <v>126474844</v>
      </c>
      <c r="L35" s="301">
        <f t="shared" ref="L35" si="25">L33+L34</f>
        <v>128496793</v>
      </c>
      <c r="M35" s="50">
        <f t="shared" ref="M35:AC35" si="26">M33+M34</f>
        <v>161603757</v>
      </c>
      <c r="N35" s="50" t="e">
        <f t="shared" si="26"/>
        <v>#REF!</v>
      </c>
      <c r="O35" s="50" t="e">
        <f t="shared" si="26"/>
        <v>#REF!</v>
      </c>
      <c r="P35" s="50" t="e">
        <f t="shared" si="26"/>
        <v>#REF!</v>
      </c>
      <c r="Q35" s="301">
        <f t="shared" si="26"/>
        <v>526144</v>
      </c>
      <c r="R35" s="301">
        <f t="shared" ref="R35" si="27">R33+R34</f>
        <v>676144</v>
      </c>
      <c r="S35" s="50">
        <f t="shared" si="26"/>
        <v>775024</v>
      </c>
      <c r="T35" s="50">
        <f t="shared" si="26"/>
        <v>1565102</v>
      </c>
      <c r="U35" s="50">
        <f t="shared" si="26"/>
        <v>0</v>
      </c>
      <c r="V35" s="50">
        <f t="shared" si="26"/>
        <v>0</v>
      </c>
      <c r="W35" s="301">
        <f t="shared" si="26"/>
        <v>0</v>
      </c>
      <c r="X35" s="50">
        <f t="shared" si="26"/>
        <v>0</v>
      </c>
      <c r="Y35" s="50">
        <f t="shared" si="26"/>
        <v>0</v>
      </c>
      <c r="Z35" s="50" t="e">
        <f t="shared" si="26"/>
        <v>#REF!</v>
      </c>
      <c r="AA35" s="50" t="e">
        <f t="shared" si="26"/>
        <v>#REF!</v>
      </c>
      <c r="AB35" s="50" t="e">
        <f t="shared" si="26"/>
        <v>#REF!</v>
      </c>
      <c r="AC35" s="50" t="e">
        <f t="shared" si="26"/>
        <v>#REF!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397"/>
      <c r="X37" s="397"/>
      <c r="Y37" s="397"/>
      <c r="Z37" s="397"/>
      <c r="AA37" s="397"/>
      <c r="AB37" s="397"/>
    </row>
    <row r="38" spans="1:29" s="4" customFormat="1" ht="20.100000000000001" customHeight="1" x14ac:dyDescent="0.25">
      <c r="A38" s="40"/>
      <c r="B38" s="96"/>
      <c r="C38" s="1092" t="s">
        <v>53</v>
      </c>
      <c r="D38" s="1092"/>
      <c r="E38" s="1092"/>
      <c r="F38" s="1092"/>
      <c r="G38" s="1092"/>
      <c r="H38" s="1092"/>
      <c r="I38" s="1092"/>
      <c r="J38" s="1092"/>
      <c r="K38" s="1092"/>
      <c r="L38" s="1092"/>
      <c r="M38" s="1092"/>
      <c r="N38" s="1092"/>
      <c r="O38" s="1092"/>
      <c r="P38" s="1092"/>
      <c r="Q38" s="1092"/>
      <c r="R38" s="243"/>
      <c r="S38" s="243"/>
      <c r="T38" s="243"/>
      <c r="U38" s="243"/>
      <c r="V38" s="243"/>
      <c r="W38" s="398"/>
      <c r="X38" s="398"/>
      <c r="Y38" s="398"/>
      <c r="Z38" s="398"/>
      <c r="AA38" s="398"/>
      <c r="AB38" s="399"/>
    </row>
    <row r="39" spans="1:29" s="4" customFormat="1" ht="20.100000000000001" customHeight="1" thickBot="1" x14ac:dyDescent="0.3">
      <c r="A39" s="206" t="s">
        <v>54</v>
      </c>
      <c r="B39" s="206"/>
      <c r="E39" s="187"/>
      <c r="F39" s="187"/>
      <c r="G39" s="187"/>
      <c r="H39" s="187"/>
      <c r="I39" s="187"/>
      <c r="J39" s="187"/>
      <c r="K39" s="188"/>
      <c r="L39" s="188"/>
      <c r="M39" s="188"/>
      <c r="N39" s="188"/>
      <c r="O39" s="188"/>
      <c r="P39" s="188"/>
      <c r="Q39" s="189">
        <v>0</v>
      </c>
      <c r="R39" s="189"/>
      <c r="S39" s="189"/>
      <c r="T39" s="189"/>
      <c r="U39" s="189"/>
      <c r="V39" s="189"/>
      <c r="W39" s="109"/>
      <c r="X39" s="109"/>
      <c r="Y39" s="109"/>
      <c r="Z39" s="109"/>
      <c r="AA39" s="109"/>
      <c r="AB39" s="400"/>
    </row>
    <row r="40" spans="1:29" ht="52.5" customHeight="1" thickBot="1" x14ac:dyDescent="0.25">
      <c r="A40" s="190">
        <v>1</v>
      </c>
      <c r="B40" s="1085" t="s">
        <v>143</v>
      </c>
      <c r="C40" s="1086"/>
      <c r="D40" s="1087"/>
      <c r="E40" s="205">
        <f>'1.sz.m-önk.össze.bev'!E56-'1 .sz.m.önk.össz.kiad.'!E29</f>
        <v>-42259544</v>
      </c>
      <c r="F40" s="205">
        <f>'1.sz.m-önk.össze.bev'!F56-'1 .sz.m.önk.össz.kiad.'!F29</f>
        <v>-42259544</v>
      </c>
      <c r="G40" s="205">
        <f>'1.sz.m-önk.össze.bev'!G56-'1 .sz.m.önk.össz.kiad.'!G29</f>
        <v>-42259544</v>
      </c>
      <c r="H40" s="205" t="e">
        <f>'1.sz.m-önk.össze.bev'!H56-'1 .sz.m.önk.össz.kiad.'!H29</f>
        <v>#REF!</v>
      </c>
      <c r="I40" s="205" t="e">
        <f>'1.sz.m-önk.össze.bev'!I56-'1 .sz.m.önk.össz.kiad.'!I29</f>
        <v>#REF!</v>
      </c>
      <c r="J40" s="205" t="e">
        <f>'1.sz.m-önk.össze.bev'!J56-'1 .sz.m.önk.össz.kiad.'!J29</f>
        <v>#REF!</v>
      </c>
      <c r="K40" s="205">
        <f>'1.sz.m-önk.össze.bev'!K56-'1 .sz.m.önk.össz.kiad.'!K29</f>
        <v>-42259544</v>
      </c>
      <c r="L40" s="205">
        <f>'1.sz.m-önk.össze.bev'!L56-'1 .sz.m.önk.össz.kiad.'!L29</f>
        <v>-42409544</v>
      </c>
      <c r="M40" s="205">
        <f>'1.sz.m-önk.össze.bev'!M56-'1 .sz.m.önk.össz.kiad.'!M29</f>
        <v>-68403564</v>
      </c>
      <c r="N40" s="205" t="e">
        <f>'1.sz.m-önk.össze.bev'!N56-'1 .sz.m.önk.össz.kiad.'!N29</f>
        <v>#REF!</v>
      </c>
      <c r="O40" s="205" t="e">
        <f>'1.sz.m-önk.össze.bev'!O56-'1 .sz.m.önk.össz.kiad.'!O29</f>
        <v>#REF!</v>
      </c>
      <c r="P40" s="205" t="e">
        <f>'1.sz.m-önk.össze.bev'!P56-'1 .sz.m.önk.össz.kiad.'!P29</f>
        <v>#REF!</v>
      </c>
      <c r="Q40" s="205">
        <f>'1.sz.m-önk.össze.bev'!Q56-'1 .sz.m.önk.össz.kiad.'!Q29</f>
        <v>0</v>
      </c>
      <c r="R40" s="205">
        <f>'1.sz.m-önk.össze.bev'!R56-'1 .sz.m.önk.össz.kiad.'!R29</f>
        <v>150000</v>
      </c>
      <c r="S40" s="205">
        <f>'1.sz.m-önk.össze.bev'!S56-'1 .sz.m.önk.össz.kiad.'!S29</f>
        <v>1118376</v>
      </c>
      <c r="T40" s="205">
        <f>'1.sz.m-önk.össze.bev'!T56-'1 .sz.m.önk.össz.kiad.'!T29</f>
        <v>328298</v>
      </c>
      <c r="U40" s="205" t="e">
        <f>'1.sz.m-önk.össze.bev'!U56-'1 .sz.m.önk.össz.kiad.'!U29</f>
        <v>#REF!</v>
      </c>
      <c r="V40" s="205" t="e">
        <f>'1.sz.m-önk.össze.bev'!V56-'1 .sz.m.önk.össz.kiad.'!V29</f>
        <v>#REF!</v>
      </c>
      <c r="W40" s="205">
        <f>'1.sz.m-önk.össze.bev'!W56-'1 .sz.m.önk.össz.kiad.'!W29</f>
        <v>0</v>
      </c>
      <c r="X40" s="205">
        <f>'1.sz.m-önk.össze.bev'!X56-'1 .sz.m.önk.össz.kiad.'!X29</f>
        <v>0</v>
      </c>
      <c r="Y40" s="205">
        <f>'1 .sz.m.önk.össz.kiad.'!Y29</f>
        <v>0</v>
      </c>
      <c r="Z40" s="205"/>
      <c r="AA40" s="205" t="e">
        <f>#REF!-'1 .sz.m.önk.össz.kiad.'!AA29</f>
        <v>#REF!</v>
      </c>
      <c r="AB40" s="205" t="e">
        <f>#REF!-'1 .sz.m.önk.össz.kiad.'!AB29</f>
        <v>#REF!</v>
      </c>
      <c r="AC40" s="205" t="e">
        <f>#REF!-'1 .sz.m.önk.össz.kiad.'!AC29</f>
        <v>#REF!</v>
      </c>
    </row>
    <row r="41" spans="1:29" x14ac:dyDescent="0.25">
      <c r="C41" s="187"/>
      <c r="D41" s="187"/>
      <c r="E41" s="191"/>
      <c r="F41" s="191"/>
      <c r="G41" s="191"/>
      <c r="H41" s="191"/>
      <c r="I41" s="191"/>
      <c r="J41" s="191"/>
      <c r="K41" s="188"/>
      <c r="L41" s="188"/>
      <c r="M41" s="188"/>
      <c r="N41" s="188"/>
      <c r="O41" s="188"/>
      <c r="P41" s="188"/>
      <c r="Q41" s="189">
        <v>0</v>
      </c>
      <c r="R41" s="189"/>
      <c r="S41" s="189"/>
      <c r="T41" s="189"/>
      <c r="U41" s="189"/>
      <c r="V41" s="189"/>
    </row>
    <row r="42" spans="1:29" ht="15.75" customHeight="1" x14ac:dyDescent="0.25">
      <c r="C42" s="1075" t="s">
        <v>144</v>
      </c>
      <c r="D42" s="1075"/>
      <c r="E42" s="1075"/>
      <c r="F42" s="1075"/>
      <c r="G42" s="1075"/>
      <c r="H42" s="1075"/>
      <c r="I42" s="1075"/>
      <c r="J42" s="1075"/>
      <c r="K42" s="1075"/>
      <c r="L42" s="1075"/>
      <c r="M42" s="1075"/>
      <c r="N42" s="1075"/>
      <c r="O42" s="1075"/>
      <c r="P42" s="1075"/>
      <c r="Q42" s="1075"/>
      <c r="R42" s="195"/>
      <c r="S42" s="195"/>
      <c r="T42" s="195"/>
      <c r="U42" s="195"/>
      <c r="V42" s="195"/>
    </row>
    <row r="43" spans="1:29" ht="16.5" thickBot="1" x14ac:dyDescent="0.3">
      <c r="A43" s="206" t="s">
        <v>145</v>
      </c>
      <c r="C43" s="1088"/>
      <c r="D43" s="1088"/>
      <c r="E43" s="187"/>
      <c r="F43" s="187"/>
      <c r="G43" s="187"/>
      <c r="H43" s="187"/>
      <c r="I43" s="187"/>
      <c r="J43" s="187"/>
      <c r="K43" s="188"/>
      <c r="L43" s="188"/>
      <c r="M43" s="188"/>
      <c r="N43" s="188"/>
      <c r="O43" s="188"/>
      <c r="P43" s="188"/>
      <c r="Q43" s="189">
        <v>0</v>
      </c>
      <c r="R43" s="189"/>
      <c r="S43" s="189"/>
      <c r="T43" s="189"/>
      <c r="U43" s="189"/>
      <c r="V43" s="189"/>
    </row>
    <row r="44" spans="1:29" ht="27.95" customHeight="1" x14ac:dyDescent="0.2">
      <c r="A44" s="202" t="s">
        <v>28</v>
      </c>
      <c r="B44" s="1062" t="s">
        <v>611</v>
      </c>
      <c r="C44" s="1063"/>
      <c r="D44" s="1064"/>
      <c r="E44" s="220">
        <f>+'2.sz.m.összehasonlító'!B15</f>
        <v>43827056</v>
      </c>
      <c r="F44" s="220">
        <f>+'2.sz.m.összehasonlító'!C15</f>
        <v>28742362</v>
      </c>
      <c r="G44" s="220">
        <f>+'2.sz.m.összehasonlító'!D15</f>
        <v>28742362</v>
      </c>
      <c r="H44" s="220">
        <f>+'2.sz.m.összehasonlító'!E15</f>
        <v>24702703</v>
      </c>
      <c r="I44" s="220">
        <f>'1.sz.m-önk.össze.bev'!I60</f>
        <v>0</v>
      </c>
      <c r="J44" s="220">
        <f>'1.sz.m-önk.össze.bev'!J60</f>
        <v>0</v>
      </c>
      <c r="K44" s="220">
        <f>+'2.sz.m.összehasonlító'!B15</f>
        <v>43827056</v>
      </c>
      <c r="L44" s="220">
        <f>+'2.sz.m.összehasonlító'!C15</f>
        <v>28742362</v>
      </c>
      <c r="M44" s="220">
        <f>+'2.sz.m.összehasonlító'!D15</f>
        <v>28742362</v>
      </c>
      <c r="N44" s="220">
        <f>+'2.sz.m.összehasonlító'!E15</f>
        <v>24702703</v>
      </c>
      <c r="O44" s="220" t="e">
        <f>+'2.sz.m.összehasonlító'!F15</f>
        <v>#REF!</v>
      </c>
      <c r="P44" s="220" t="e">
        <f>+'2.sz.m.összehasonlító'!G15</f>
        <v>#REF!</v>
      </c>
      <c r="Q44" s="220"/>
      <c r="R44" s="220"/>
      <c r="S44" s="220"/>
      <c r="T44" s="220">
        <f>'1.sz.m-önk.össze.bev'!T60</f>
        <v>0</v>
      </c>
      <c r="U44" s="220">
        <f>'1.sz.m-önk.össze.bev'!U60</f>
        <v>0</v>
      </c>
      <c r="V44" s="220">
        <f>'1.sz.m-önk.össze.bev'!V60</f>
        <v>0</v>
      </c>
      <c r="W44" s="220">
        <f>'1.sz.m-önk.össze.bev'!W60</f>
        <v>0</v>
      </c>
      <c r="X44" s="220">
        <f>'1.sz.m-önk.össze.bev'!X60</f>
        <v>0</v>
      </c>
      <c r="Y44" s="220">
        <f>'1.sz.m-önk.össze.bev'!Y60</f>
        <v>0</v>
      </c>
      <c r="Z44" s="220">
        <f>'1.sz.m-önk.össze.bev'!Z60</f>
        <v>0</v>
      </c>
      <c r="AA44" s="220">
        <f>'1.sz.m-önk.össze.bev'!AA60</f>
        <v>0</v>
      </c>
      <c r="AB44" s="220">
        <f>'1.sz.m-önk.össze.bev'!AB60</f>
        <v>0</v>
      </c>
      <c r="AC44" s="220">
        <f>'1.sz.m-önk.össze.bev'!AC60</f>
        <v>0</v>
      </c>
    </row>
    <row r="45" spans="1:29" ht="27.95" customHeight="1" x14ac:dyDescent="0.2">
      <c r="A45" s="203" t="s">
        <v>29</v>
      </c>
      <c r="B45" s="1066" t="s">
        <v>612</v>
      </c>
      <c r="C45" s="1067"/>
      <c r="D45" s="1068"/>
      <c r="E45" s="221">
        <f>+'2.sz.m.összehasonlító'!B26</f>
        <v>0</v>
      </c>
      <c r="F45" s="221">
        <f>+'2.sz.m.összehasonlító'!C26</f>
        <v>15084694</v>
      </c>
      <c r="G45" s="221">
        <f>+'2.sz.m.összehasonlító'!D26</f>
        <v>15084694</v>
      </c>
      <c r="H45" s="833">
        <f>+'2.sz.m.összehasonlító'!E26</f>
        <v>0</v>
      </c>
      <c r="I45" s="221"/>
      <c r="J45" s="221"/>
      <c r="K45" s="221">
        <f>+'2.sz.m.összehasonlító'!B26</f>
        <v>0</v>
      </c>
      <c r="L45" s="221">
        <f>+'2.sz.m.összehasonlító'!C26</f>
        <v>15084694</v>
      </c>
      <c r="M45" s="221">
        <f>+'2.sz.m.összehasonlító'!D26</f>
        <v>15084694</v>
      </c>
      <c r="N45" s="221">
        <f>+'2.sz.m.összehasonlító'!E26</f>
        <v>0</v>
      </c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</row>
    <row r="46" spans="1:29" ht="27.95" customHeight="1" thickBot="1" x14ac:dyDescent="0.25">
      <c r="A46" s="204" t="s">
        <v>9</v>
      </c>
      <c r="B46" s="1059" t="s">
        <v>613</v>
      </c>
      <c r="C46" s="1060"/>
      <c r="D46" s="1061"/>
      <c r="E46" s="219">
        <f t="shared" ref="E46:G46" si="28">E44+E45</f>
        <v>43827056</v>
      </c>
      <c r="F46" s="219">
        <f t="shared" ref="F46" si="29">F44+F45</f>
        <v>43827056</v>
      </c>
      <c r="G46" s="219">
        <f t="shared" si="28"/>
        <v>43827056</v>
      </c>
      <c r="H46" s="219">
        <f>H44+H45</f>
        <v>24702703</v>
      </c>
      <c r="I46" s="219">
        <f t="shared" ref="I46:AC46" si="30">I44+I45</f>
        <v>0</v>
      </c>
      <c r="J46" s="219">
        <f t="shared" si="30"/>
        <v>0</v>
      </c>
      <c r="K46" s="219">
        <f t="shared" ref="K46:M46" si="31">K44+K45</f>
        <v>43827056</v>
      </c>
      <c r="L46" s="219">
        <f t="shared" ref="L46" si="32">L44+L45</f>
        <v>43827056</v>
      </c>
      <c r="M46" s="219">
        <f t="shared" si="31"/>
        <v>43827056</v>
      </c>
      <c r="N46" s="219">
        <f t="shared" si="30"/>
        <v>24702703</v>
      </c>
      <c r="O46" s="219" t="e">
        <f t="shared" si="30"/>
        <v>#REF!</v>
      </c>
      <c r="P46" s="219" t="e">
        <f t="shared" si="30"/>
        <v>#REF!</v>
      </c>
      <c r="Q46" s="219">
        <f t="shared" si="30"/>
        <v>0</v>
      </c>
      <c r="R46" s="219">
        <f t="shared" ref="R46:S46" si="33">R44+R45</f>
        <v>0</v>
      </c>
      <c r="S46" s="219">
        <f t="shared" si="33"/>
        <v>0</v>
      </c>
      <c r="T46" s="219">
        <f t="shared" si="30"/>
        <v>0</v>
      </c>
      <c r="U46" s="219">
        <f t="shared" si="30"/>
        <v>0</v>
      </c>
      <c r="V46" s="219">
        <f t="shared" si="30"/>
        <v>0</v>
      </c>
      <c r="W46" s="219">
        <f t="shared" si="30"/>
        <v>0</v>
      </c>
      <c r="X46" s="219">
        <f t="shared" ref="X46" si="34">X44+X45</f>
        <v>0</v>
      </c>
      <c r="Y46" s="219">
        <f t="shared" si="30"/>
        <v>0</v>
      </c>
      <c r="Z46" s="219">
        <f t="shared" si="30"/>
        <v>0</v>
      </c>
      <c r="AA46" s="219">
        <f t="shared" si="30"/>
        <v>0</v>
      </c>
      <c r="AB46" s="219">
        <f t="shared" si="30"/>
        <v>0</v>
      </c>
      <c r="AC46" s="219">
        <f t="shared" si="30"/>
        <v>0</v>
      </c>
    </row>
    <row r="47" spans="1:29" x14ac:dyDescent="0.25">
      <c r="C47" s="192"/>
      <c r="D47" s="193"/>
      <c r="E47" s="194"/>
      <c r="F47" s="194"/>
      <c r="G47" s="194"/>
      <c r="H47" s="194"/>
      <c r="I47" s="194"/>
      <c r="J47" s="194"/>
      <c r="K47" s="188"/>
      <c r="L47" s="188"/>
      <c r="M47" s="188"/>
      <c r="N47" s="188"/>
      <c r="O47" s="188"/>
      <c r="P47" s="188"/>
      <c r="Q47" s="189"/>
      <c r="R47" s="189"/>
      <c r="S47" s="189"/>
      <c r="T47" s="189"/>
      <c r="U47" s="189"/>
      <c r="V47" s="189"/>
      <c r="W47" s="1"/>
    </row>
    <row r="48" spans="1:29" ht="15.75" customHeight="1" x14ac:dyDescent="0.25">
      <c r="C48" s="1075" t="s">
        <v>146</v>
      </c>
      <c r="D48" s="1075"/>
      <c r="E48" s="1075"/>
      <c r="F48" s="1075"/>
      <c r="G48" s="1075"/>
      <c r="H48" s="1075"/>
      <c r="I48" s="1075"/>
      <c r="J48" s="1075"/>
      <c r="K48" s="1075"/>
      <c r="L48" s="1075"/>
      <c r="M48" s="1075"/>
      <c r="N48" s="1075"/>
      <c r="O48" s="1075"/>
      <c r="P48" s="1075"/>
      <c r="Q48" s="1075"/>
      <c r="R48" s="195"/>
      <c r="S48" s="195"/>
      <c r="T48" s="195"/>
      <c r="U48" s="195"/>
      <c r="V48" s="195"/>
    </row>
    <row r="49" spans="1:29" ht="16.5" thickBot="1" x14ac:dyDescent="0.3">
      <c r="A49" s="206" t="s">
        <v>147</v>
      </c>
      <c r="B49" s="206"/>
      <c r="C49" s="1077"/>
      <c r="D49" s="1077"/>
      <c r="E49" s="187"/>
      <c r="F49" s="187"/>
      <c r="G49" s="187"/>
      <c r="H49" s="187"/>
      <c r="I49" s="187"/>
      <c r="J49" s="187"/>
      <c r="K49" s="188"/>
      <c r="L49" s="188"/>
      <c r="M49" s="188"/>
      <c r="N49" s="188"/>
      <c r="O49" s="188"/>
      <c r="P49" s="188"/>
      <c r="Q49" s="189">
        <v>0</v>
      </c>
      <c r="R49" s="189"/>
      <c r="S49" s="189"/>
      <c r="T49" s="189"/>
      <c r="U49" s="189"/>
      <c r="V49" s="189"/>
    </row>
    <row r="50" spans="1:29" ht="27.75" customHeight="1" x14ac:dyDescent="0.2">
      <c r="A50" s="202" t="s">
        <v>28</v>
      </c>
      <c r="B50" s="1062" t="s">
        <v>614</v>
      </c>
      <c r="C50" s="1063"/>
      <c r="D50" s="1064"/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7">
        <v>0</v>
      </c>
      <c r="V50" s="207">
        <v>0</v>
      </c>
      <c r="W50" s="207">
        <v>0</v>
      </c>
      <c r="X50" s="207">
        <v>0</v>
      </c>
      <c r="Y50" s="207">
        <v>0</v>
      </c>
      <c r="Z50" s="207">
        <v>0</v>
      </c>
      <c r="AA50" s="207">
        <v>0</v>
      </c>
      <c r="AB50" s="207">
        <v>0</v>
      </c>
      <c r="AC50" s="207">
        <v>0</v>
      </c>
    </row>
    <row r="51" spans="1:29" ht="27.75" customHeight="1" x14ac:dyDescent="0.2">
      <c r="A51" s="203" t="s">
        <v>29</v>
      </c>
      <c r="B51" s="1066" t="s">
        <v>615</v>
      </c>
      <c r="C51" s="1067"/>
      <c r="D51" s="1068"/>
      <c r="E51" s="208">
        <f>'1.sz.m-önk.össze.bev'!E58</f>
        <v>0</v>
      </c>
      <c r="F51" s="208">
        <f>'1.sz.m-önk.össze.bev'!F58</f>
        <v>0</v>
      </c>
      <c r="G51" s="208">
        <f>'1.sz.m-önk.össze.bev'!G58</f>
        <v>0</v>
      </c>
      <c r="H51" s="208">
        <f>'1.sz.m-önk.össze.bev'!H58</f>
        <v>0</v>
      </c>
      <c r="I51" s="208">
        <f>'1.sz.m-önk.össze.bev'!I58</f>
        <v>0</v>
      </c>
      <c r="J51" s="208">
        <f>'1.sz.m-önk.össze.bev'!J58</f>
        <v>0</v>
      </c>
      <c r="K51" s="208">
        <f>'1.sz.m-önk.össze.bev'!K58</f>
        <v>0</v>
      </c>
      <c r="L51" s="208">
        <f>'1.sz.m-önk.össze.bev'!L58</f>
        <v>0</v>
      </c>
      <c r="M51" s="208">
        <f>'1.sz.m-önk.össze.bev'!M58</f>
        <v>0</v>
      </c>
      <c r="N51" s="208">
        <f>'1.sz.m-önk.össze.bev'!N58</f>
        <v>0</v>
      </c>
      <c r="O51" s="208">
        <f>'1.sz.m-önk.össze.bev'!O58</f>
        <v>0</v>
      </c>
      <c r="P51" s="208">
        <f>'1.sz.m-önk.össze.bev'!P58</f>
        <v>0</v>
      </c>
      <c r="Q51" s="208">
        <f>'1.sz.m-önk.össze.bev'!Q58</f>
        <v>0</v>
      </c>
      <c r="R51" s="208">
        <f>'1.sz.m-önk.össze.bev'!R58</f>
        <v>0</v>
      </c>
      <c r="S51" s="208">
        <f>'1.sz.m-önk.össze.bev'!S58</f>
        <v>0</v>
      </c>
      <c r="T51" s="208">
        <f>'1.sz.m-önk.össze.bev'!T58</f>
        <v>0</v>
      </c>
      <c r="U51" s="208">
        <f>'1.sz.m-önk.össze.bev'!U58</f>
        <v>0</v>
      </c>
      <c r="V51" s="208">
        <f>'1.sz.m-önk.össze.bev'!V58</f>
        <v>0</v>
      </c>
      <c r="W51" s="208">
        <f>'1.sz.m-önk.össze.bev'!W58</f>
        <v>0</v>
      </c>
      <c r="X51" s="208">
        <f>'1.sz.m-önk.össze.bev'!X58</f>
        <v>0</v>
      </c>
      <c r="Y51" s="208"/>
      <c r="Z51" s="208"/>
      <c r="AA51" s="208" t="e">
        <f>#REF!</f>
        <v>#REF!</v>
      </c>
      <c r="AB51" s="208" t="e">
        <f>#REF!</f>
        <v>#REF!</v>
      </c>
      <c r="AC51" s="208" t="e">
        <f>#REF!</f>
        <v>#REF!</v>
      </c>
    </row>
    <row r="52" spans="1:29" ht="27.75" customHeight="1" thickBot="1" x14ac:dyDescent="0.25">
      <c r="A52" s="204" t="s">
        <v>9</v>
      </c>
      <c r="B52" s="1069" t="s">
        <v>616</v>
      </c>
      <c r="C52" s="1070"/>
      <c r="D52" s="1071"/>
      <c r="E52" s="209">
        <f t="shared" ref="E52:AC52" si="35">E50+E51</f>
        <v>0</v>
      </c>
      <c r="F52" s="209">
        <f t="shared" si="35"/>
        <v>0</v>
      </c>
      <c r="G52" s="209">
        <f t="shared" si="35"/>
        <v>0</v>
      </c>
      <c r="H52" s="209">
        <f t="shared" si="35"/>
        <v>0</v>
      </c>
      <c r="I52" s="209">
        <f t="shared" si="35"/>
        <v>0</v>
      </c>
      <c r="J52" s="209">
        <f t="shared" si="35"/>
        <v>0</v>
      </c>
      <c r="K52" s="209">
        <f t="shared" si="35"/>
        <v>0</v>
      </c>
      <c r="L52" s="209">
        <f t="shared" ref="L52:W52" si="36">L50+L51</f>
        <v>0</v>
      </c>
      <c r="M52" s="209">
        <f t="shared" si="36"/>
        <v>0</v>
      </c>
      <c r="N52" s="209">
        <f t="shared" si="36"/>
        <v>0</v>
      </c>
      <c r="O52" s="209">
        <f t="shared" si="36"/>
        <v>0</v>
      </c>
      <c r="P52" s="209">
        <f t="shared" si="36"/>
        <v>0</v>
      </c>
      <c r="Q52" s="209">
        <f t="shared" si="36"/>
        <v>0</v>
      </c>
      <c r="R52" s="209">
        <f t="shared" si="36"/>
        <v>0</v>
      </c>
      <c r="S52" s="209">
        <f t="shared" si="36"/>
        <v>0</v>
      </c>
      <c r="T52" s="209">
        <f t="shared" si="36"/>
        <v>0</v>
      </c>
      <c r="U52" s="209">
        <f t="shared" si="36"/>
        <v>0</v>
      </c>
      <c r="V52" s="209">
        <f t="shared" si="36"/>
        <v>0</v>
      </c>
      <c r="W52" s="209">
        <f t="shared" si="36"/>
        <v>0</v>
      </c>
      <c r="X52" s="209">
        <v>0</v>
      </c>
      <c r="Y52" s="209">
        <f t="shared" si="35"/>
        <v>0</v>
      </c>
      <c r="Z52" s="209"/>
      <c r="AA52" s="209" t="e">
        <f t="shared" si="35"/>
        <v>#REF!</v>
      </c>
      <c r="AB52" s="209" t="e">
        <f t="shared" si="35"/>
        <v>#REF!</v>
      </c>
      <c r="AC52" s="209" t="e">
        <f t="shared" si="35"/>
        <v>#REF!</v>
      </c>
    </row>
    <row r="53" spans="1:29" x14ac:dyDescent="0.25">
      <c r="C53" s="192"/>
      <c r="D53" s="193"/>
      <c r="E53" s="194"/>
      <c r="F53" s="194"/>
      <c r="G53" s="194"/>
      <c r="H53" s="194"/>
      <c r="I53" s="194"/>
      <c r="J53" s="194"/>
      <c r="K53" s="188"/>
      <c r="L53" s="188"/>
      <c r="M53" s="188"/>
      <c r="N53" s="188"/>
      <c r="O53" s="188"/>
      <c r="P53" s="188"/>
      <c r="Q53" s="189"/>
      <c r="R53" s="189"/>
      <c r="S53" s="189"/>
      <c r="T53" s="189"/>
      <c r="U53" s="189"/>
      <c r="V53" s="189"/>
      <c r="AA53" s="52"/>
    </row>
    <row r="54" spans="1:29" ht="15.75" customHeight="1" x14ac:dyDescent="0.25">
      <c r="C54" s="1075" t="s">
        <v>55</v>
      </c>
      <c r="D54" s="1075"/>
      <c r="E54" s="1075"/>
      <c r="F54" s="1075"/>
      <c r="G54" s="1075"/>
      <c r="H54" s="1075"/>
      <c r="I54" s="1075"/>
      <c r="J54" s="1075"/>
      <c r="K54" s="1075"/>
      <c r="L54" s="1075"/>
      <c r="M54" s="1075"/>
      <c r="N54" s="1075"/>
      <c r="O54" s="1075"/>
      <c r="P54" s="1075"/>
      <c r="Q54" s="1075"/>
      <c r="R54" s="195"/>
      <c r="S54" s="195"/>
      <c r="T54" s="195"/>
      <c r="U54" s="195"/>
      <c r="V54" s="195"/>
    </row>
    <row r="55" spans="1:29" x14ac:dyDescent="0.25">
      <c r="C55" s="195"/>
      <c r="D55" s="195"/>
      <c r="E55" s="195"/>
      <c r="F55" s="195"/>
      <c r="G55" s="195"/>
      <c r="H55" s="195"/>
      <c r="I55" s="195"/>
      <c r="J55" s="195"/>
      <c r="K55" s="188"/>
      <c r="L55" s="188"/>
      <c r="M55" s="188"/>
      <c r="N55" s="188"/>
      <c r="O55" s="188"/>
      <c r="P55" s="188"/>
      <c r="Q55" s="196"/>
      <c r="R55" s="196"/>
      <c r="S55" s="196"/>
      <c r="T55" s="196"/>
      <c r="U55" s="196"/>
      <c r="V55" s="196"/>
    </row>
    <row r="56" spans="1:29" ht="16.5" thickBot="1" x14ac:dyDescent="0.3">
      <c r="A56" s="206" t="s">
        <v>188</v>
      </c>
      <c r="C56" s="1076"/>
      <c r="D56" s="1076"/>
      <c r="E56" s="195"/>
      <c r="F56" s="195"/>
      <c r="G56" s="195"/>
      <c r="H56" s="195"/>
      <c r="I56" s="195"/>
      <c r="J56" s="195"/>
      <c r="K56" s="188"/>
      <c r="L56" s="188"/>
      <c r="M56" s="188"/>
      <c r="N56" s="188"/>
      <c r="O56" s="188"/>
      <c r="P56" s="188"/>
      <c r="Q56" s="196"/>
      <c r="R56" s="196"/>
      <c r="S56" s="196"/>
      <c r="T56" s="196"/>
      <c r="U56" s="196"/>
      <c r="V56" s="196"/>
    </row>
    <row r="57" spans="1:29" ht="27.2" customHeight="1" x14ac:dyDescent="0.2">
      <c r="A57" s="213" t="s">
        <v>28</v>
      </c>
      <c r="B57" s="1072" t="s">
        <v>148</v>
      </c>
      <c r="C57" s="1072"/>
      <c r="D57" s="1072"/>
      <c r="E57" s="214">
        <f>E58-E61</f>
        <v>42259544</v>
      </c>
      <c r="F57" s="214">
        <f>F58-F61</f>
        <v>42259544</v>
      </c>
      <c r="G57" s="214">
        <f t="shared" ref="G57:W57" si="37">G58-G61</f>
        <v>42259544</v>
      </c>
      <c r="H57" s="214">
        <f t="shared" si="37"/>
        <v>23383220</v>
      </c>
      <c r="I57" s="214">
        <f t="shared" si="37"/>
        <v>0</v>
      </c>
      <c r="J57" s="214">
        <f t="shared" si="37"/>
        <v>0</v>
      </c>
      <c r="K57" s="214">
        <f t="shared" si="37"/>
        <v>42259544</v>
      </c>
      <c r="L57" s="214">
        <f t="shared" ref="L57" si="38">L58-L61</f>
        <v>42259544</v>
      </c>
      <c r="M57" s="214">
        <f t="shared" si="37"/>
        <v>42259544</v>
      </c>
      <c r="N57" s="214">
        <f t="shared" si="37"/>
        <v>23383220</v>
      </c>
      <c r="O57" s="214">
        <f t="shared" si="37"/>
        <v>0</v>
      </c>
      <c r="P57" s="214">
        <f t="shared" si="37"/>
        <v>0</v>
      </c>
      <c r="Q57" s="214">
        <f t="shared" si="37"/>
        <v>0</v>
      </c>
      <c r="R57" s="214">
        <f t="shared" ref="R57:S57" si="39">R58-R61</f>
        <v>0</v>
      </c>
      <c r="S57" s="214">
        <f t="shared" si="39"/>
        <v>0</v>
      </c>
      <c r="T57" s="214">
        <f t="shared" si="37"/>
        <v>0</v>
      </c>
      <c r="U57" s="214" t="e">
        <f t="shared" si="37"/>
        <v>#REF!</v>
      </c>
      <c r="V57" s="214" t="e">
        <f t="shared" si="37"/>
        <v>#REF!</v>
      </c>
      <c r="W57" s="214">
        <f t="shared" si="37"/>
        <v>0</v>
      </c>
      <c r="X57" s="214">
        <f t="shared" ref="X57" si="40">X58-X61</f>
        <v>0</v>
      </c>
      <c r="Y57" s="214">
        <f t="shared" ref="Y57:AC57" si="41">Y58-Y61</f>
        <v>0</v>
      </c>
      <c r="Z57" s="214"/>
      <c r="AA57" s="214" t="e">
        <f t="shared" si="41"/>
        <v>#REF!</v>
      </c>
      <c r="AB57" s="214" t="e">
        <f t="shared" si="41"/>
        <v>#REF!</v>
      </c>
      <c r="AC57" s="214" t="e">
        <f t="shared" si="41"/>
        <v>#REF!</v>
      </c>
    </row>
    <row r="58" spans="1:29" ht="27.2" customHeight="1" x14ac:dyDescent="0.25">
      <c r="A58" s="210" t="s">
        <v>149</v>
      </c>
      <c r="B58" s="1073" t="s">
        <v>150</v>
      </c>
      <c r="C58" s="1073"/>
      <c r="D58" s="1073"/>
      <c r="E58" s="215">
        <f>'1.sz.m-önk.össze.bev'!E57</f>
        <v>43827056</v>
      </c>
      <c r="F58" s="215">
        <f>'1.sz.m-önk.össze.bev'!F57</f>
        <v>43827056</v>
      </c>
      <c r="G58" s="215">
        <f>'1.sz.m-önk.össze.bev'!G57</f>
        <v>43827056</v>
      </c>
      <c r="H58" s="215">
        <f>'1.sz.m-önk.össze.bev'!H57</f>
        <v>24702703</v>
      </c>
      <c r="I58" s="215">
        <f>'1.sz.m-önk.össze.bev'!I57</f>
        <v>0</v>
      </c>
      <c r="J58" s="215">
        <f>'1.sz.m-önk.össze.bev'!J57</f>
        <v>0</v>
      </c>
      <c r="K58" s="215">
        <f>'1.sz.m-önk.össze.bev'!K57</f>
        <v>43827056</v>
      </c>
      <c r="L58" s="215">
        <f>'1.sz.m-önk.össze.bev'!L57</f>
        <v>43827056</v>
      </c>
      <c r="M58" s="215">
        <f>'1.sz.m-önk.össze.bev'!M57</f>
        <v>43827056</v>
      </c>
      <c r="N58" s="215">
        <f>'1.sz.m-önk.össze.bev'!N57</f>
        <v>24702703</v>
      </c>
      <c r="O58" s="215">
        <f>'1.sz.m-önk.össze.bev'!O57</f>
        <v>0</v>
      </c>
      <c r="P58" s="215">
        <f>'1.sz.m-önk.össze.bev'!P57</f>
        <v>0</v>
      </c>
      <c r="Q58" s="215">
        <f>'1.sz.m-önk.össze.bev'!Q57</f>
        <v>0</v>
      </c>
      <c r="R58" s="215">
        <f>'1.sz.m-önk.össze.bev'!R57</f>
        <v>0</v>
      </c>
      <c r="S58" s="215">
        <f>'1.sz.m-önk.össze.bev'!S57</f>
        <v>0</v>
      </c>
      <c r="T58" s="215">
        <f>'1.sz.m-önk.össze.bev'!T57</f>
        <v>0</v>
      </c>
      <c r="U58" s="215" t="e">
        <f>'1.sz.m-önk.össze.bev'!U57</f>
        <v>#REF!</v>
      </c>
      <c r="V58" s="215" t="e">
        <f>'1.sz.m-önk.össze.bev'!V57</f>
        <v>#REF!</v>
      </c>
      <c r="W58" s="215">
        <f>'1.sz.m-önk.össze.bev'!W57</f>
        <v>0</v>
      </c>
      <c r="X58" s="215">
        <f>'1.sz.m-önk.össze.bev'!X57</f>
        <v>0</v>
      </c>
      <c r="Y58" s="215"/>
      <c r="Z58" s="215"/>
      <c r="AA58" s="215" t="e">
        <f>#REF!</f>
        <v>#REF!</v>
      </c>
      <c r="AB58" s="215" t="e">
        <f>#REF!</f>
        <v>#REF!</v>
      </c>
      <c r="AC58" s="215" t="e">
        <f>#REF!</f>
        <v>#REF!</v>
      </c>
    </row>
    <row r="59" spans="1:29" ht="27.2" customHeight="1" x14ac:dyDescent="0.25">
      <c r="A59" s="210" t="s">
        <v>151</v>
      </c>
      <c r="B59" s="1074" t="s">
        <v>195</v>
      </c>
      <c r="C59" s="1074"/>
      <c r="D59" s="1074"/>
      <c r="E59" s="215">
        <f>'1.sz.m-önk.össze.bev'!E60</f>
        <v>43827056</v>
      </c>
      <c r="F59" s="961">
        <f>'2.sz.m.összehasonlító'!C15</f>
        <v>28742362</v>
      </c>
      <c r="G59" s="961">
        <f>'2.sz.m.összehasonlító'!D15</f>
        <v>28742362</v>
      </c>
      <c r="H59" s="215">
        <f>'1.sz.m-önk.össze.bev'!H60</f>
        <v>24702703</v>
      </c>
      <c r="I59" s="215">
        <f>'1.sz.m-önk.össze.bev'!I60</f>
        <v>0</v>
      </c>
      <c r="J59" s="215">
        <f>'1.sz.m-önk.össze.bev'!J60</f>
        <v>0</v>
      </c>
      <c r="K59" s="215">
        <f>'1.sz.m-önk.össze.bev'!K60</f>
        <v>43827056</v>
      </c>
      <c r="L59" s="215">
        <f>'2.sz.m.összehasonlító'!C15</f>
        <v>28742362</v>
      </c>
      <c r="M59" s="215">
        <f>'2.sz.m.összehasonlító'!D15</f>
        <v>28742362</v>
      </c>
      <c r="N59" s="215">
        <f>'1.sz.m-önk.össze.bev'!N60</f>
        <v>24702703</v>
      </c>
      <c r="O59" s="215">
        <f>'1.sz.m-önk.össze.bev'!O60</f>
        <v>0</v>
      </c>
      <c r="P59" s="215">
        <f>'1.sz.m-önk.össze.bev'!P60</f>
        <v>0</v>
      </c>
      <c r="Q59" s="215">
        <f>'1.sz.m-önk.össze.bev'!Q60</f>
        <v>0</v>
      </c>
      <c r="R59" s="215">
        <f>'1.sz.m-önk.össze.bev'!R60</f>
        <v>0</v>
      </c>
      <c r="S59" s="215">
        <f>'1.sz.m-önk.össze.bev'!S60</f>
        <v>0</v>
      </c>
      <c r="T59" s="215">
        <f>'1.sz.m-önk.össze.bev'!T60</f>
        <v>0</v>
      </c>
      <c r="U59" s="215">
        <f>'1.sz.m-önk.össze.bev'!U60</f>
        <v>0</v>
      </c>
      <c r="V59" s="215">
        <f>'1.sz.m-önk.össze.bev'!V60</f>
        <v>0</v>
      </c>
      <c r="W59" s="215">
        <f>'1.sz.m-önk.össze.bev'!W60</f>
        <v>0</v>
      </c>
      <c r="X59" s="215">
        <f>'1.sz.m-önk.össze.bev'!X60</f>
        <v>0</v>
      </c>
      <c r="Y59" s="215"/>
      <c r="Z59" s="215"/>
      <c r="AA59" s="215" t="e">
        <f>#REF!</f>
        <v>#REF!</v>
      </c>
      <c r="AB59" s="215" t="e">
        <f>#REF!</f>
        <v>#REF!</v>
      </c>
      <c r="AC59" s="215" t="e">
        <f>#REF!</f>
        <v>#REF!</v>
      </c>
    </row>
    <row r="60" spans="1:29" ht="27.2" customHeight="1" x14ac:dyDescent="0.25">
      <c r="A60" s="211" t="s">
        <v>152</v>
      </c>
      <c r="B60" s="1074" t="s">
        <v>196</v>
      </c>
      <c r="C60" s="1074"/>
      <c r="D60" s="1074"/>
      <c r="E60" s="215">
        <f>'1.sz.m-önk.össze.bev'!E58</f>
        <v>0</v>
      </c>
      <c r="F60" s="961">
        <f>'2.sz.m.összehasonlító'!C26</f>
        <v>15084694</v>
      </c>
      <c r="G60" s="961">
        <f>'2.sz.m.összehasonlító'!D26</f>
        <v>15084694</v>
      </c>
      <c r="H60" s="215">
        <f>'1.sz.m-önk.össze.bev'!H58</f>
        <v>0</v>
      </c>
      <c r="I60" s="215">
        <f>'1.sz.m-önk.össze.bev'!I58</f>
        <v>0</v>
      </c>
      <c r="J60" s="215">
        <f>'1.sz.m-önk.össze.bev'!J58</f>
        <v>0</v>
      </c>
      <c r="K60" s="215">
        <f>'1.sz.m-önk.össze.bev'!K58</f>
        <v>0</v>
      </c>
      <c r="L60" s="215">
        <f>'2.sz.m.összehasonlító'!C26</f>
        <v>15084694</v>
      </c>
      <c r="M60" s="215">
        <f>'2.sz.m.összehasonlító'!D26</f>
        <v>15084694</v>
      </c>
      <c r="N60" s="215">
        <f>'1.sz.m-önk.össze.bev'!N58</f>
        <v>0</v>
      </c>
      <c r="O60" s="215">
        <f>'1.sz.m-önk.össze.bev'!O58</f>
        <v>0</v>
      </c>
      <c r="P60" s="215">
        <f>'1.sz.m-önk.össze.bev'!P58</f>
        <v>0</v>
      </c>
      <c r="Q60" s="215">
        <f>'1.sz.m-önk.össze.bev'!Q58</f>
        <v>0</v>
      </c>
      <c r="R60" s="215">
        <f>'1.sz.m-önk.össze.bev'!R58</f>
        <v>0</v>
      </c>
      <c r="S60" s="215">
        <f>'1.sz.m-önk.össze.bev'!S58</f>
        <v>0</v>
      </c>
      <c r="T60" s="215">
        <f>'1.sz.m-önk.össze.bev'!T58</f>
        <v>0</v>
      </c>
      <c r="U60" s="215">
        <f>'1.sz.m-önk.össze.bev'!U58</f>
        <v>0</v>
      </c>
      <c r="V60" s="215">
        <f>'1.sz.m-önk.össze.bev'!V58</f>
        <v>0</v>
      </c>
      <c r="W60" s="215">
        <f>'1.sz.m-önk.össze.bev'!W58</f>
        <v>0</v>
      </c>
      <c r="X60" s="215">
        <f>'1.sz.m-önk.össze.bev'!X58</f>
        <v>0</v>
      </c>
      <c r="Y60" s="215"/>
      <c r="Z60" s="215"/>
      <c r="AA60" s="215" t="e">
        <f>#REF!</f>
        <v>#REF!</v>
      </c>
      <c r="AB60" s="215" t="e">
        <f>#REF!</f>
        <v>#REF!</v>
      </c>
      <c r="AC60" s="215" t="e">
        <f>#REF!</f>
        <v>#REF!</v>
      </c>
    </row>
    <row r="61" spans="1:29" ht="27.2" customHeight="1" x14ac:dyDescent="0.25">
      <c r="A61" s="212" t="s">
        <v>153</v>
      </c>
      <c r="B61" s="1073" t="s">
        <v>154</v>
      </c>
      <c r="C61" s="1073"/>
      <c r="D61" s="1073"/>
      <c r="E61" s="216">
        <f>E30</f>
        <v>1567512</v>
      </c>
      <c r="F61" s="962">
        <f>F30</f>
        <v>1567512</v>
      </c>
      <c r="G61" s="962">
        <f>G30</f>
        <v>1567512</v>
      </c>
      <c r="H61" s="216">
        <f t="shared" ref="H61:W61" si="42">H30</f>
        <v>1319483</v>
      </c>
      <c r="I61" s="216">
        <f t="shared" si="42"/>
        <v>0</v>
      </c>
      <c r="J61" s="216">
        <f t="shared" si="42"/>
        <v>0</v>
      </c>
      <c r="K61" s="216">
        <f t="shared" si="42"/>
        <v>1567512</v>
      </c>
      <c r="L61" s="216">
        <f t="shared" ref="L61:M61" si="43">L30</f>
        <v>1567512</v>
      </c>
      <c r="M61" s="216">
        <f t="shared" si="43"/>
        <v>1567512</v>
      </c>
      <c r="N61" s="216">
        <f t="shared" si="42"/>
        <v>1319483</v>
      </c>
      <c r="O61" s="216">
        <f t="shared" si="42"/>
        <v>0</v>
      </c>
      <c r="P61" s="216">
        <f t="shared" si="42"/>
        <v>0</v>
      </c>
      <c r="Q61" s="216"/>
      <c r="R61" s="216"/>
      <c r="S61" s="216">
        <f t="shared" si="42"/>
        <v>0</v>
      </c>
      <c r="T61" s="216">
        <f t="shared" si="42"/>
        <v>0</v>
      </c>
      <c r="U61" s="216">
        <f t="shared" si="42"/>
        <v>0</v>
      </c>
      <c r="V61" s="216">
        <f t="shared" si="42"/>
        <v>0</v>
      </c>
      <c r="W61" s="216">
        <f t="shared" si="42"/>
        <v>0</v>
      </c>
      <c r="X61" s="216">
        <f t="shared" ref="X61" si="44">X30</f>
        <v>0</v>
      </c>
      <c r="Y61" s="216">
        <f t="shared" ref="Y61:AC61" si="45">Y30</f>
        <v>0</v>
      </c>
      <c r="Z61" s="216">
        <f t="shared" si="45"/>
        <v>0</v>
      </c>
      <c r="AA61" s="216">
        <f t="shared" si="45"/>
        <v>0</v>
      </c>
      <c r="AB61" s="216">
        <f t="shared" si="45"/>
        <v>0</v>
      </c>
      <c r="AC61" s="216">
        <f t="shared" si="45"/>
        <v>0</v>
      </c>
    </row>
    <row r="62" spans="1:29" ht="27.2" customHeight="1" x14ac:dyDescent="0.25">
      <c r="A62" s="210" t="s">
        <v>155</v>
      </c>
      <c r="B62" s="1074" t="s">
        <v>197</v>
      </c>
      <c r="C62" s="1074"/>
      <c r="D62" s="1074"/>
      <c r="E62" s="215">
        <v>0</v>
      </c>
      <c r="F62" s="215">
        <f>F31</f>
        <v>1567512</v>
      </c>
      <c r="G62" s="215">
        <f>G31</f>
        <v>1567512</v>
      </c>
      <c r="H62" s="215">
        <v>0</v>
      </c>
      <c r="I62" s="215">
        <v>0</v>
      </c>
      <c r="J62" s="215">
        <v>0</v>
      </c>
      <c r="K62" s="215">
        <v>0</v>
      </c>
      <c r="L62" s="215">
        <f>L31</f>
        <v>1567512</v>
      </c>
      <c r="M62" s="215">
        <f>M31</f>
        <v>1567512</v>
      </c>
      <c r="N62" s="215">
        <v>0</v>
      </c>
      <c r="O62" s="215">
        <v>0</v>
      </c>
      <c r="P62" s="215">
        <v>0</v>
      </c>
      <c r="Q62" s="215">
        <v>0</v>
      </c>
      <c r="R62" s="215">
        <v>0</v>
      </c>
      <c r="S62" s="215">
        <v>0</v>
      </c>
      <c r="T62" s="215">
        <v>0</v>
      </c>
      <c r="U62" s="215">
        <v>0</v>
      </c>
      <c r="V62" s="215">
        <v>0</v>
      </c>
      <c r="W62" s="215">
        <v>0</v>
      </c>
      <c r="X62" s="215">
        <v>0</v>
      </c>
      <c r="Y62" s="215">
        <v>0</v>
      </c>
      <c r="Z62" s="215">
        <v>0</v>
      </c>
      <c r="AA62" s="215">
        <v>0</v>
      </c>
      <c r="AB62" s="215">
        <v>0</v>
      </c>
      <c r="AC62" s="215">
        <v>0</v>
      </c>
    </row>
    <row r="63" spans="1:29" ht="27.2" customHeight="1" thickBot="1" x14ac:dyDescent="0.3">
      <c r="A63" s="217" t="s">
        <v>156</v>
      </c>
      <c r="B63" s="1065" t="s">
        <v>198</v>
      </c>
      <c r="C63" s="1065"/>
      <c r="D63" s="1065"/>
      <c r="E63" s="218">
        <v>0</v>
      </c>
      <c r="F63" s="218">
        <v>0</v>
      </c>
      <c r="G63" s="218">
        <v>0</v>
      </c>
      <c r="H63" s="218">
        <v>0</v>
      </c>
      <c r="I63" s="218">
        <v>0</v>
      </c>
      <c r="J63" s="218">
        <v>0</v>
      </c>
      <c r="K63" s="218">
        <v>0</v>
      </c>
      <c r="L63" s="218">
        <v>0</v>
      </c>
      <c r="M63" s="218">
        <v>0</v>
      </c>
      <c r="N63" s="218">
        <v>0</v>
      </c>
      <c r="O63" s="218">
        <v>0</v>
      </c>
      <c r="P63" s="218">
        <v>0</v>
      </c>
      <c r="Q63" s="218">
        <v>0</v>
      </c>
      <c r="R63" s="218">
        <v>0</v>
      </c>
      <c r="S63" s="218">
        <v>0</v>
      </c>
      <c r="T63" s="218">
        <v>0</v>
      </c>
      <c r="U63" s="218">
        <v>0</v>
      </c>
      <c r="V63" s="218">
        <v>0</v>
      </c>
      <c r="W63" s="218">
        <v>0</v>
      </c>
      <c r="X63" s="218">
        <v>0</v>
      </c>
      <c r="Y63" s="218">
        <v>0</v>
      </c>
      <c r="Z63" s="218">
        <v>0</v>
      </c>
      <c r="AA63" s="218">
        <v>0</v>
      </c>
      <c r="AB63" s="218">
        <v>0</v>
      </c>
      <c r="AC63" s="218">
        <v>0</v>
      </c>
    </row>
  </sheetData>
  <mergeCells count="40">
    <mergeCell ref="B45:D45"/>
    <mergeCell ref="C26:D26"/>
    <mergeCell ref="B29:D29"/>
    <mergeCell ref="C18:D18"/>
    <mergeCell ref="B30:D30"/>
    <mergeCell ref="C42:Q42"/>
    <mergeCell ref="C32:D32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A1:W1"/>
    <mergeCell ref="A3:D3"/>
    <mergeCell ref="A2:B2"/>
    <mergeCell ref="B5:D5"/>
    <mergeCell ref="W3:AC3"/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32" orientation="portrait" r:id="rId1"/>
  <headerFooter differentOddEven="1" alignWithMargins="0">
    <oddHeader xml:space="preserve">&amp;C&amp;"Algerian,Normál"&amp;16RÉPCESZEMERE KÖZSÉGI ÖNKORMÁNYZATA
2020.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zoomScaleNormal="100" workbookViewId="0">
      <selection activeCell="D20" sqref="D20"/>
    </sheetView>
  </sheetViews>
  <sheetFormatPr defaultRowHeight="12.75" x14ac:dyDescent="0.2"/>
  <cols>
    <col min="1" max="1" width="47.85546875" style="11" bestFit="1" customWidth="1"/>
    <col min="2" max="2" width="21" style="11" customWidth="1"/>
    <col min="3" max="3" width="16.85546875" style="11" customWidth="1"/>
    <col min="4" max="4" width="17.42578125" style="11" customWidth="1"/>
    <col min="5" max="5" width="17.7109375" style="11" hidden="1" customWidth="1"/>
    <col min="6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hidden="1" customWidth="1"/>
    <col min="13" max="13" width="11.85546875" style="11" hidden="1" customWidth="1"/>
    <col min="14" max="14" width="11.42578125" style="11" hidden="1" customWidth="1"/>
    <col min="15" max="16384" width="9.140625" style="11"/>
  </cols>
  <sheetData>
    <row r="1" spans="1:14" x14ac:dyDescent="0.2">
      <c r="H1" s="1095" t="s">
        <v>24</v>
      </c>
      <c r="I1" s="1095"/>
    </row>
    <row r="2" spans="1:14" ht="18" x14ac:dyDescent="0.2">
      <c r="A2" s="1096" t="s">
        <v>18</v>
      </c>
      <c r="B2" s="1096"/>
      <c r="C2" s="1096"/>
      <c r="D2" s="1096"/>
      <c r="E2" s="1096"/>
      <c r="F2" s="1096"/>
      <c r="G2" s="1096"/>
      <c r="H2" s="1096"/>
      <c r="I2" s="1096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399</v>
      </c>
    </row>
    <row r="4" spans="1:14" ht="17.25" customHeight="1" thickBot="1" x14ac:dyDescent="0.25">
      <c r="A4" s="1097" t="s">
        <v>193</v>
      </c>
      <c r="B4" s="1098"/>
      <c r="C4" s="1098"/>
      <c r="D4" s="1098"/>
      <c r="E4" s="1098"/>
      <c r="F4" s="1098"/>
      <c r="G4" s="1098"/>
      <c r="H4" s="1097"/>
      <c r="I4" s="1098"/>
    </row>
    <row r="5" spans="1:14" ht="33" customHeight="1" thickBot="1" x14ac:dyDescent="0.25">
      <c r="A5" s="277" t="s">
        <v>6</v>
      </c>
      <c r="B5" s="367" t="s">
        <v>218</v>
      </c>
      <c r="C5" s="368" t="s">
        <v>215</v>
      </c>
      <c r="D5" s="368" t="s">
        <v>219</v>
      </c>
      <c r="E5" s="368" t="s">
        <v>221</v>
      </c>
      <c r="F5" s="368" t="s">
        <v>236</v>
      </c>
      <c r="G5" s="369" t="s">
        <v>265</v>
      </c>
      <c r="H5" s="323" t="s">
        <v>7</v>
      </c>
      <c r="I5" s="367" t="s">
        <v>218</v>
      </c>
      <c r="J5" s="368" t="s">
        <v>215</v>
      </c>
      <c r="K5" s="368" t="s">
        <v>219</v>
      </c>
      <c r="L5" s="368" t="s">
        <v>221</v>
      </c>
      <c r="M5" s="368" t="s">
        <v>236</v>
      </c>
      <c r="N5" s="369" t="s">
        <v>265</v>
      </c>
    </row>
    <row r="6" spans="1:14" x14ac:dyDescent="0.2">
      <c r="A6" s="279" t="s">
        <v>350</v>
      </c>
      <c r="B6" s="370">
        <f>'3.sz.m Önk  bev.'!E7</f>
        <v>5701350</v>
      </c>
      <c r="C6" s="370">
        <f>'3.sz.m Önk  bev.'!F7</f>
        <v>4904409</v>
      </c>
      <c r="D6" s="370">
        <f>'3.sz.m Önk  bev.'!G7</f>
        <v>4904409</v>
      </c>
      <c r="E6" s="370">
        <f>'3.sz.m Önk  bev.'!H7</f>
        <v>7834660</v>
      </c>
      <c r="F6" s="371"/>
      <c r="G6" s="371"/>
      <c r="H6" s="356" t="s">
        <v>167</v>
      </c>
      <c r="I6" s="386">
        <f>+'4.sz.m.ÖNK kiadás'!E7+'5 sz. m Idősek otthona'!D34</f>
        <v>40991331</v>
      </c>
      <c r="J6" s="386">
        <f>+'4.sz.m.ÖNK kiadás'!F7+'5 sz. m Idősek otthona'!E34</f>
        <v>41020931</v>
      </c>
      <c r="K6" s="386">
        <f>+'4.sz.m.ÖNK kiadás'!G7+'5 sz. m Idősek otthona'!F34</f>
        <v>45600792</v>
      </c>
      <c r="L6" s="386">
        <f>+'4.sz.m.ÖNK kiadás'!H7+'5 sz. m Idősek otthona'!G34</f>
        <v>30100087</v>
      </c>
      <c r="M6" s="386" t="e">
        <f>'4.sz.m.ÖNK kiadás'!I7+#REF!+'5 sz. m Idősek otthona'!H34+#REF!</f>
        <v>#REF!</v>
      </c>
      <c r="N6" s="386" t="e">
        <f>'4.sz.m.ÖNK kiadás'!J7+#REF!+'5 sz. m Idősek otthona'!I34+#REF!</f>
        <v>#REF!</v>
      </c>
    </row>
    <row r="7" spans="1:14" x14ac:dyDescent="0.2">
      <c r="A7" s="280" t="s">
        <v>351</v>
      </c>
      <c r="B7" s="372">
        <f>+'3.sz.m Önk  bev.'!E21+'5 sz. m Idősek otthona'!D9</f>
        <v>26546004</v>
      </c>
      <c r="C7" s="372">
        <f>+'3.sz.m Önk  bev.'!F21+'5 sz. m Idősek otthona'!E9</f>
        <v>26862025</v>
      </c>
      <c r="D7" s="372">
        <f>+'3.sz.m Önk  bev.'!G21+'5 sz. m Idősek otthona'!F9</f>
        <v>26149479</v>
      </c>
      <c r="E7" s="372">
        <f>+'3.sz.m Önk  bev.'!H21+'5 sz. m Idősek otthona'!G9</f>
        <v>29820223</v>
      </c>
      <c r="F7" s="373"/>
      <c r="G7" s="373"/>
      <c r="H7" s="357" t="s">
        <v>168</v>
      </c>
      <c r="I7" s="373">
        <f>+'4.sz.m.ÖNK kiadás'!E8+'5 sz. m Idősek otthona'!D35</f>
        <v>7004450</v>
      </c>
      <c r="J7" s="373">
        <f>+'4.sz.m.ÖNK kiadás'!F8+'5 sz. m Idősek otthona'!E35</f>
        <v>7009630</v>
      </c>
      <c r="K7" s="373">
        <f>+'4.sz.m.ÖNK kiadás'!G8+'5 sz. m Idősek otthona'!F35</f>
        <v>7018745</v>
      </c>
      <c r="L7" s="373">
        <f>+'4.sz.m.ÖNK kiadás'!H8+'5 sz. m Idősek otthona'!G35</f>
        <v>5889326</v>
      </c>
      <c r="M7" s="373" t="e">
        <f>'4.sz.m.ÖNK kiadás'!I8+#REF!+'5 sz. m Idősek otthona'!H35+#REF!</f>
        <v>#REF!</v>
      </c>
      <c r="N7" s="373" t="e">
        <f>'4.sz.m.ÖNK kiadás'!J8+#REF!+'5 sz. m Idősek otthona'!I35+#REF!</f>
        <v>#REF!</v>
      </c>
    </row>
    <row r="8" spans="1:14" ht="25.5" x14ac:dyDescent="0.2">
      <c r="A8" s="280" t="s">
        <v>352</v>
      </c>
      <c r="B8" s="372">
        <f>'3.sz.m Önk  bev.'!E35+'5 sz. m Idősek otthona'!D14</f>
        <v>43640165</v>
      </c>
      <c r="C8" s="372">
        <f>'3.sz.m Önk  bev.'!F35+'5 sz. m Idősek otthona'!E14</f>
        <v>46143034</v>
      </c>
      <c r="D8" s="372">
        <f>'3.sz.m Önk  bev.'!G35+'5 sz. m Idősek otthona'!F14</f>
        <v>55829375</v>
      </c>
      <c r="E8" s="372" t="e">
        <f>'3.sz.m Önk  bev.'!H35+#REF!+'5 sz. m Idősek otthona'!G14</f>
        <v>#REF!</v>
      </c>
      <c r="F8" s="373"/>
      <c r="G8" s="373"/>
      <c r="H8" s="357" t="s">
        <v>169</v>
      </c>
      <c r="I8" s="373">
        <f>+'4.sz.m.ÖNK kiadás'!E9+'5 sz. m Idősek otthona'!D36</f>
        <v>28704045</v>
      </c>
      <c r="J8" s="373">
        <f>+'4.sz.m.ÖNK kiadás'!F9+'5 sz. m Idősek otthona'!E36</f>
        <v>30133561</v>
      </c>
      <c r="K8" s="373">
        <f>+'4.sz.m.ÖNK kiadás'!G9+'5 sz. m Idősek otthona'!F36</f>
        <v>34477047</v>
      </c>
      <c r="L8" s="373">
        <f>+'4.sz.m.ÖNK kiadás'!H9+'5 sz. m Idősek otthona'!G36</f>
        <v>51215788</v>
      </c>
      <c r="M8" s="373" t="e">
        <f>'4.sz.m.ÖNK kiadás'!I9+#REF!+'5 sz. m Idősek otthona'!H36+#REF!</f>
        <v>#REF!</v>
      </c>
      <c r="N8" s="373" t="e">
        <f>'4.sz.m.ÖNK kiadás'!J9+#REF!+'5 sz. m Idősek otthona'!I36+#REF!</f>
        <v>#REF!</v>
      </c>
    </row>
    <row r="9" spans="1:14" x14ac:dyDescent="0.2">
      <c r="A9" s="280" t="s">
        <v>353</v>
      </c>
      <c r="B9" s="372">
        <f>'3.sz.m Önk  bev.'!E52+'5 sz. m Idősek otthona'!D20</f>
        <v>0</v>
      </c>
      <c r="C9" s="372">
        <f>'3.sz.m Önk  bev.'!F52+'5 sz. m Idősek otthona'!E20</f>
        <v>150000</v>
      </c>
      <c r="D9" s="372">
        <f>'3.sz.m Önk  bev.'!G52+'5 sz. m Idősek otthona'!F20</f>
        <v>150000</v>
      </c>
      <c r="E9" s="372" t="e">
        <f>'3.sz.m Önk  bev.'!H52+#REF!+'5 sz. m Idősek otthona'!G20</f>
        <v>#REF!</v>
      </c>
      <c r="F9" s="373"/>
      <c r="G9" s="373"/>
      <c r="H9" s="357" t="s">
        <v>170</v>
      </c>
      <c r="I9" s="373">
        <f>+'4.sz.m.ÖNK kiadás'!E10</f>
        <v>1816000</v>
      </c>
      <c r="J9" s="373">
        <f>+'4.sz.m.ÖNK kiadás'!F10</f>
        <v>1816000</v>
      </c>
      <c r="K9" s="373">
        <f>+'4.sz.m.ÖNK kiadás'!G10</f>
        <v>2316000</v>
      </c>
      <c r="L9" s="373">
        <f>+'4.sz.m.ÖNK kiadás'!H10</f>
        <v>2776000</v>
      </c>
      <c r="M9" s="373" t="e">
        <f>'4.sz.m.ÖNK kiadás'!I10+#REF!+'5 sz. m Idősek otthona'!H37+#REF!</f>
        <v>#REF!</v>
      </c>
      <c r="N9" s="373" t="e">
        <f>'4.sz.m.ÖNK kiadás'!J10+#REF!+'5 sz. m Idősek otthona'!I37+#REF!</f>
        <v>#REF!</v>
      </c>
    </row>
    <row r="10" spans="1:14" x14ac:dyDescent="0.2">
      <c r="A10" s="280"/>
      <c r="B10" s="373"/>
      <c r="C10" s="373"/>
      <c r="D10" s="373"/>
      <c r="E10" s="373"/>
      <c r="F10" s="373"/>
      <c r="G10" s="373"/>
      <c r="H10" s="357" t="s">
        <v>171</v>
      </c>
      <c r="I10" s="373">
        <f>+'4.sz.m.ÖNK kiadás'!E11</f>
        <v>851144</v>
      </c>
      <c r="J10" s="373">
        <f>+'4.sz.m.ÖNK kiadás'!F11</f>
        <v>1821242</v>
      </c>
      <c r="K10" s="373">
        <f>+'4.sz.m.ÖNK kiadás'!G11</f>
        <v>1831210</v>
      </c>
      <c r="L10" s="373">
        <f>+'4.sz.m.ÖNK kiadás'!H11</f>
        <v>2249645</v>
      </c>
      <c r="M10" s="373" t="e">
        <f>'4.sz.m.ÖNK kiadás'!I11+#REF!+'5 sz. m Idősek otthona'!H38+#REF!</f>
        <v>#REF!</v>
      </c>
      <c r="N10" s="373" t="e">
        <f>'4.sz.m.ÖNK kiadás'!J11+#REF!+'5 sz. m Idősek otthona'!I38+#REF!</f>
        <v>#REF!</v>
      </c>
    </row>
    <row r="11" spans="1:14" x14ac:dyDescent="0.2">
      <c r="A11" s="280"/>
      <c r="B11" s="373"/>
      <c r="C11" s="373"/>
      <c r="D11" s="373"/>
      <c r="E11" s="373"/>
      <c r="F11" s="373"/>
      <c r="G11" s="373"/>
      <c r="H11" s="357" t="s">
        <v>404</v>
      </c>
      <c r="I11" s="373">
        <v>0</v>
      </c>
      <c r="J11" s="373">
        <f>'4.sz.m.ÖNK kiadás'!F26</f>
        <v>1021198</v>
      </c>
      <c r="K11" s="373"/>
      <c r="L11" s="373"/>
      <c r="M11" s="373" t="e">
        <f>'4.sz.m.ÖNK kiadás'!I25+#REF!</f>
        <v>#REF!</v>
      </c>
      <c r="N11" s="373" t="e">
        <f>'4.sz.m.ÖNK kiadás'!J25+#REF!</f>
        <v>#REF!</v>
      </c>
    </row>
    <row r="12" spans="1:14" x14ac:dyDescent="0.2">
      <c r="A12" s="281"/>
      <c r="B12" s="375"/>
      <c r="C12" s="375"/>
      <c r="D12" s="375"/>
      <c r="E12" s="375"/>
      <c r="F12" s="375"/>
      <c r="G12" s="375"/>
      <c r="H12" s="358"/>
      <c r="I12" s="375"/>
      <c r="J12" s="375"/>
      <c r="K12" s="375"/>
      <c r="L12" s="375"/>
      <c r="M12" s="375"/>
      <c r="N12" s="375"/>
    </row>
    <row r="13" spans="1:14" ht="16.5" customHeight="1" thickBot="1" x14ac:dyDescent="0.25">
      <c r="A13" s="282"/>
      <c r="B13" s="376"/>
      <c r="C13" s="376"/>
      <c r="D13" s="376"/>
      <c r="E13" s="376"/>
      <c r="F13" s="376"/>
      <c r="G13" s="376"/>
      <c r="H13" s="359"/>
      <c r="I13" s="376"/>
      <c r="J13" s="376"/>
      <c r="K13" s="376"/>
      <c r="L13" s="376"/>
      <c r="M13" s="376"/>
      <c r="N13" s="376"/>
    </row>
    <row r="14" spans="1:14" ht="24" customHeight="1" thickBot="1" x14ac:dyDescent="0.25">
      <c r="A14" s="283" t="s">
        <v>173</v>
      </c>
      <c r="B14" s="377">
        <f>SUM(B6:B9)</f>
        <v>75887519</v>
      </c>
      <c r="C14" s="377">
        <f>SUM(C6:C9)</f>
        <v>78059468</v>
      </c>
      <c r="D14" s="377">
        <f>SUM(D6:D9)</f>
        <v>87033263</v>
      </c>
      <c r="E14" s="377" t="e">
        <f>SUM(E6:E9)</f>
        <v>#REF!</v>
      </c>
      <c r="F14" s="378">
        <f>F6+F9+F10+F11+F13</f>
        <v>0</v>
      </c>
      <c r="G14" s="378">
        <f>G6+G9+G10+G11+G13</f>
        <v>0</v>
      </c>
      <c r="H14" s="579" t="s">
        <v>174</v>
      </c>
      <c r="I14" s="378">
        <f t="shared" ref="I14:N14" si="0">SUM(I6:I13)</f>
        <v>79366970</v>
      </c>
      <c r="J14" s="378">
        <f t="shared" ref="J14" si="1">SUM(J6:J13)</f>
        <v>82822562</v>
      </c>
      <c r="K14" s="378">
        <f t="shared" si="0"/>
        <v>91243794</v>
      </c>
      <c r="L14" s="378">
        <f t="shared" si="0"/>
        <v>92230846</v>
      </c>
      <c r="M14" s="378" t="e">
        <f t="shared" si="0"/>
        <v>#REF!</v>
      </c>
      <c r="N14" s="378" t="e">
        <f t="shared" si="0"/>
        <v>#REF!</v>
      </c>
    </row>
    <row r="15" spans="1:14" ht="18.75" customHeight="1" x14ac:dyDescent="0.2">
      <c r="A15" s="284" t="s">
        <v>383</v>
      </c>
      <c r="B15" s="278">
        <f>+'3.sz.m Önk  bev.'!E61+'5 sz. m Idősek otthona'!D25-'2.sz.m.összehasonlító'!B26</f>
        <v>43827056</v>
      </c>
      <c r="C15" s="278">
        <f>+'3.sz.m Önk  bev.'!F61+'5 sz. m Idősek otthona'!E25-'2.sz.m.összehasonlító'!C26</f>
        <v>28742362</v>
      </c>
      <c r="D15" s="278">
        <f>+'3.sz.m Önk  bev.'!G61+'5 sz. m Idősek otthona'!F25-'2.sz.m.összehasonlító'!D26</f>
        <v>28742362</v>
      </c>
      <c r="E15" s="278">
        <f>+'3.sz.m Önk  bev.'!H61+'5 sz. m Idősek otthona'!G25-'2.sz.m.összehasonlító'!E26</f>
        <v>24702703</v>
      </c>
      <c r="F15" s="379" t="e">
        <f>'3.sz.m Önk  bev.'!I60+#REF!+'5 sz. m Idősek otthona'!H25+#REF!</f>
        <v>#REF!</v>
      </c>
      <c r="G15" s="379" t="e">
        <f>'3.sz.m Önk  bev.'!J60+#REF!+'5 sz. m Idősek otthona'!I25+#REF!</f>
        <v>#REF!</v>
      </c>
      <c r="H15" s="356" t="s">
        <v>159</v>
      </c>
      <c r="I15" s="371">
        <v>0</v>
      </c>
      <c r="J15" s="371">
        <v>0</v>
      </c>
      <c r="K15" s="371">
        <v>0</v>
      </c>
      <c r="L15" s="371">
        <v>0</v>
      </c>
      <c r="M15" s="371">
        <v>0</v>
      </c>
      <c r="N15" s="371">
        <v>0</v>
      </c>
    </row>
    <row r="16" spans="1:14" ht="30" customHeight="1" thickBot="1" x14ac:dyDescent="0.25">
      <c r="A16" s="285" t="s">
        <v>416</v>
      </c>
      <c r="B16" s="380">
        <f>+'3.sz.m Önk  bev.'!E60</f>
        <v>0</v>
      </c>
      <c r="C16" s="380">
        <f>+'3.sz.m Önk  bev.'!F60</f>
        <v>0</v>
      </c>
      <c r="D16" s="380"/>
      <c r="E16" s="380">
        <f>+'3.sz.m Önk  bev.'!H60</f>
        <v>0</v>
      </c>
      <c r="F16" s="380"/>
      <c r="G16" s="380"/>
      <c r="H16" s="358" t="s">
        <v>416</v>
      </c>
      <c r="I16" s="375">
        <f>+'4.sz.m.ÖNK kiadás'!E33</f>
        <v>1567512</v>
      </c>
      <c r="J16" s="375">
        <f>+'4.sz.m.ÖNK kiadás'!F33</f>
        <v>1567512</v>
      </c>
      <c r="K16" s="375">
        <f>+'4.sz.m.ÖNK kiadás'!G33</f>
        <v>1567512</v>
      </c>
      <c r="L16" s="375">
        <f>+'4.sz.m.ÖNK kiadás'!H33</f>
        <v>1319483</v>
      </c>
      <c r="M16" s="375"/>
      <c r="N16" s="375"/>
    </row>
    <row r="17" spans="1:14" ht="25.5" customHeight="1" thickBot="1" x14ac:dyDescent="0.25">
      <c r="A17" s="286" t="s">
        <v>178</v>
      </c>
      <c r="B17" s="381">
        <f>SUM(B15:B16)</f>
        <v>43827056</v>
      </c>
      <c r="C17" s="381">
        <f>SUM(C15:C16)</f>
        <v>28742362</v>
      </c>
      <c r="D17" s="381">
        <f>SUM(D15:D16)</f>
        <v>28742362</v>
      </c>
      <c r="E17" s="381">
        <f>SUM(E15:E16)</f>
        <v>24702703</v>
      </c>
      <c r="F17" s="382" t="e">
        <f t="shared" ref="F17:G17" si="2">SUM(F15:F16)</f>
        <v>#REF!</v>
      </c>
      <c r="G17" s="382" t="e">
        <f t="shared" si="2"/>
        <v>#REF!</v>
      </c>
      <c r="H17" s="360" t="s">
        <v>185</v>
      </c>
      <c r="I17" s="381">
        <f>+I15+I16</f>
        <v>1567512</v>
      </c>
      <c r="J17" s="381">
        <f>+J15+J16</f>
        <v>1567512</v>
      </c>
      <c r="K17" s="381">
        <f>+K15+K16</f>
        <v>1567512</v>
      </c>
      <c r="L17" s="381">
        <f>+L15+L16</f>
        <v>1319483</v>
      </c>
      <c r="M17" s="382">
        <f>SUM(M15:M16)</f>
        <v>0</v>
      </c>
      <c r="N17" s="382">
        <f>SUM(N15:N16)</f>
        <v>0</v>
      </c>
    </row>
    <row r="18" spans="1:14" ht="22.5" customHeight="1" thickBot="1" x14ac:dyDescent="0.25">
      <c r="A18" s="287" t="s">
        <v>158</v>
      </c>
      <c r="B18" s="383">
        <f>B14+B17</f>
        <v>119714575</v>
      </c>
      <c r="C18" s="383">
        <f>C14+C17</f>
        <v>106801830</v>
      </c>
      <c r="D18" s="383">
        <f>D14+D17</f>
        <v>115775625</v>
      </c>
      <c r="E18" s="383" t="e">
        <f>E14+E17</f>
        <v>#REF!</v>
      </c>
      <c r="F18" s="384" t="e">
        <f t="shared" ref="F18:G18" si="3">F14+F17</f>
        <v>#REF!</v>
      </c>
      <c r="G18" s="384" t="e">
        <f t="shared" si="3"/>
        <v>#REF!</v>
      </c>
      <c r="H18" s="361" t="s">
        <v>160</v>
      </c>
      <c r="I18" s="384">
        <f>I14+I17</f>
        <v>80934482</v>
      </c>
      <c r="J18" s="384">
        <f>J14+J17</f>
        <v>84390074</v>
      </c>
      <c r="K18" s="384">
        <f t="shared" ref="K18:N18" si="4">K14+K17</f>
        <v>92811306</v>
      </c>
      <c r="L18" s="384">
        <f>L14+L17</f>
        <v>93550329</v>
      </c>
      <c r="M18" s="384" t="e">
        <f t="shared" si="4"/>
        <v>#REF!</v>
      </c>
      <c r="N18" s="384" t="e">
        <f t="shared" si="4"/>
        <v>#REF!</v>
      </c>
    </row>
    <row r="19" spans="1:14" ht="22.5" customHeight="1" thickBot="1" x14ac:dyDescent="0.25">
      <c r="A19" s="1097" t="s">
        <v>194</v>
      </c>
      <c r="B19" s="1098"/>
      <c r="C19" s="1098"/>
      <c r="D19" s="1098"/>
      <c r="E19" s="1098"/>
      <c r="F19" s="1098"/>
      <c r="G19" s="1098"/>
      <c r="H19" s="1097"/>
      <c r="I19" s="1098"/>
      <c r="J19" s="19"/>
      <c r="K19" s="19"/>
    </row>
    <row r="20" spans="1:14" x14ac:dyDescent="0.2">
      <c r="A20" s="279" t="s">
        <v>161</v>
      </c>
      <c r="B20" s="385">
        <f>+'3.sz.m Önk  bev.'!E44+'3.sz.m Önk  bev.'!E45</f>
        <v>4593595</v>
      </c>
      <c r="C20" s="372">
        <f>'3.sz.m Önk  bev.'!F43+'5 sz. m Idősek otthona'!E20</f>
        <v>4593595</v>
      </c>
      <c r="D20" s="372">
        <f>'3.sz.m Önk  bev.'!G43+'5 sz. m Idősek otthona'!F20</f>
        <v>22825644</v>
      </c>
      <c r="E20" s="385">
        <f>+'3.sz.m Önk  bev.'!H44</f>
        <v>8400000</v>
      </c>
      <c r="F20" s="386"/>
      <c r="G20" s="386"/>
      <c r="H20" s="362" t="s">
        <v>164</v>
      </c>
      <c r="I20" s="385">
        <f>+'4.sz.m.ÖNK kiadás'!E18+'5 sz. m Idősek otthona'!D40</f>
        <v>14455360</v>
      </c>
      <c r="J20" s="385">
        <f>+'4.sz.m.ÖNK kiadás'!F18+'5 sz. m Idősek otthona'!E40</f>
        <v>14211968</v>
      </c>
      <c r="K20" s="385">
        <f>+'4.sz.m.ÖNK kiadás'!G18+'5 sz. m Idősek otthona'!F40</f>
        <v>14235590</v>
      </c>
      <c r="L20" s="385">
        <f>+'4.sz.m.ÖNK kiadás'!H18+'5 sz. m Idősek otthona'!G40</f>
        <v>1830270</v>
      </c>
      <c r="M20" s="386" t="e">
        <f>'4.sz.m.ÖNK kiadás'!I18+#REF!</f>
        <v>#REF!</v>
      </c>
      <c r="N20" s="386" t="e">
        <f>'4.sz.m.ÖNK kiadás'!J18+#REF!</f>
        <v>#REF!</v>
      </c>
    </row>
    <row r="21" spans="1:14" x14ac:dyDescent="0.2">
      <c r="A21" s="280" t="s">
        <v>162</v>
      </c>
      <c r="B21" s="372">
        <f>'3.sz.m Önk  bev.'!E53+'5 sz. m Idősek otthona'!D21</f>
        <v>492818</v>
      </c>
      <c r="C21" s="372">
        <f>'3.sz.m Önk  bev.'!F53+'5 sz. m Idősek otthona'!E21</f>
        <v>492818</v>
      </c>
      <c r="D21" s="372">
        <f>'3.sz.m Önk  bev.'!G53+'5 sz. m Idősek otthona'!F21</f>
        <v>6492818</v>
      </c>
      <c r="E21" s="372" t="e">
        <f>'3.sz.m Önk  bev.'!H53+#REF!+'5 sz. m Idősek otthona'!G21</f>
        <v>#REF!</v>
      </c>
      <c r="F21" s="373"/>
      <c r="G21" s="373"/>
      <c r="H21" s="357" t="s">
        <v>165</v>
      </c>
      <c r="I21" s="373">
        <f>+'4.sz.m.ÖNK kiadás'!E19</f>
        <v>31075306</v>
      </c>
      <c r="J21" s="373">
        <f>+'4.sz.m.ÖNK kiadás'!F19</f>
        <v>30070895</v>
      </c>
      <c r="K21" s="373">
        <f>'4.sz.m.ÖNK kiadás'!G19</f>
        <v>54308843</v>
      </c>
      <c r="L21" s="373">
        <f>+'4.sz.m.ÖNK kiadás'!H19</f>
        <v>18193406</v>
      </c>
      <c r="M21" s="373">
        <f>'4.sz.m.ÖNK kiadás'!I19</f>
        <v>0</v>
      </c>
      <c r="N21" s="373">
        <f>'4.sz.m.ÖNK kiadás'!J19</f>
        <v>0</v>
      </c>
    </row>
    <row r="22" spans="1:14" x14ac:dyDescent="0.2">
      <c r="A22" s="280" t="s">
        <v>163</v>
      </c>
      <c r="B22" s="372">
        <f>'3.sz.m Önk  bev.'!E54</f>
        <v>2200000</v>
      </c>
      <c r="C22" s="372">
        <f>'3.sz.m Önk  bev.'!F54</f>
        <v>2200000</v>
      </c>
      <c r="D22" s="372">
        <f>'3.sz.m Önk  bev.'!G54</f>
        <v>2200000</v>
      </c>
      <c r="E22" s="372">
        <f>'3.sz.m Önk  bev.'!H54</f>
        <v>0</v>
      </c>
      <c r="F22" s="373"/>
      <c r="G22" s="373"/>
      <c r="H22" s="357" t="s">
        <v>166</v>
      </c>
      <c r="I22" s="373">
        <f>'4.sz.m.ÖNK kiadás'!E20</f>
        <v>500000</v>
      </c>
      <c r="J22" s="373">
        <f>'4.sz.m.ÖNK kiadás'!F20</f>
        <v>500000</v>
      </c>
      <c r="K22" s="373">
        <f>'4.sz.m.ÖNK kiadás'!G20</f>
        <v>0</v>
      </c>
      <c r="L22" s="373">
        <f>'4.sz.m.ÖNK kiadás'!H20</f>
        <v>0</v>
      </c>
      <c r="M22" s="373">
        <f>'4.sz.m.ÖNK kiadás'!I20</f>
        <v>0</v>
      </c>
      <c r="N22" s="373">
        <f>'4.sz.m.ÖNK kiadás'!J20</f>
        <v>0</v>
      </c>
    </row>
    <row r="23" spans="1:14" x14ac:dyDescent="0.2">
      <c r="A23" s="280"/>
      <c r="B23" s="372"/>
      <c r="C23" s="372"/>
      <c r="D23" s="372"/>
      <c r="E23" s="372"/>
      <c r="F23" s="373"/>
      <c r="G23" s="373"/>
      <c r="H23" s="357" t="s">
        <v>172</v>
      </c>
      <c r="I23" s="373">
        <v>35840</v>
      </c>
      <c r="J23" s="373"/>
      <c r="K23" s="373">
        <f>+'4.sz.m.ÖNK kiadás'!G26</f>
        <v>1023042</v>
      </c>
      <c r="L23" s="373"/>
      <c r="M23" s="373"/>
      <c r="N23" s="373"/>
    </row>
    <row r="24" spans="1:14" ht="13.5" thickBot="1" x14ac:dyDescent="0.25">
      <c r="A24" s="289"/>
      <c r="B24" s="374"/>
      <c r="C24" s="374"/>
      <c r="D24" s="374"/>
      <c r="E24" s="374"/>
      <c r="F24" s="375"/>
      <c r="G24" s="375"/>
      <c r="H24" s="358"/>
      <c r="I24" s="375"/>
      <c r="J24" s="375"/>
      <c r="K24" s="375"/>
      <c r="L24" s="375"/>
      <c r="M24" s="375"/>
      <c r="N24" s="375"/>
    </row>
    <row r="25" spans="1:14" ht="13.5" thickBot="1" x14ac:dyDescent="0.25">
      <c r="A25" s="290" t="s">
        <v>176</v>
      </c>
      <c r="B25" s="383">
        <f>SUM(B20:B23)</f>
        <v>7286413</v>
      </c>
      <c r="C25" s="383">
        <f>SUM(C20:C23)</f>
        <v>7286413</v>
      </c>
      <c r="D25" s="383">
        <f>SUM(D20:D23)</f>
        <v>31518462</v>
      </c>
      <c r="E25" s="383" t="e">
        <f>SUM(E20:E23)</f>
        <v>#REF!</v>
      </c>
      <c r="F25" s="384">
        <f t="shared" ref="F25:G25" si="5">SUM(F20:F23)</f>
        <v>0</v>
      </c>
      <c r="G25" s="384">
        <f t="shared" si="5"/>
        <v>0</v>
      </c>
      <c r="H25" s="363" t="s">
        <v>175</v>
      </c>
      <c r="I25" s="392">
        <f t="shared" ref="I25:J25" si="6">SUM(I20:I24)</f>
        <v>46066506</v>
      </c>
      <c r="J25" s="392">
        <f t="shared" si="6"/>
        <v>44782863</v>
      </c>
      <c r="K25" s="392">
        <f t="shared" ref="K25:N25" si="7">SUM(K20:K24)</f>
        <v>69567475</v>
      </c>
      <c r="L25" s="392">
        <f t="shared" ref="L25" si="8">SUM(L20:L24)</f>
        <v>20023676</v>
      </c>
      <c r="M25" s="392" t="e">
        <f t="shared" si="7"/>
        <v>#REF!</v>
      </c>
      <c r="N25" s="392" t="e">
        <f t="shared" si="7"/>
        <v>#REF!</v>
      </c>
    </row>
    <row r="26" spans="1:14" ht="15" customHeight="1" x14ac:dyDescent="0.2">
      <c r="A26" s="284" t="s">
        <v>383</v>
      </c>
      <c r="B26" s="370">
        <v>0</v>
      </c>
      <c r="C26" s="370">
        <v>15084694</v>
      </c>
      <c r="D26" s="370">
        <v>15084694</v>
      </c>
      <c r="E26" s="832">
        <v>0</v>
      </c>
      <c r="F26" s="371"/>
      <c r="G26" s="371"/>
      <c r="H26" s="356" t="s">
        <v>177</v>
      </c>
      <c r="I26" s="371"/>
      <c r="J26" s="371"/>
      <c r="K26" s="371"/>
      <c r="L26" s="371"/>
      <c r="M26" s="371"/>
      <c r="N26" s="371"/>
    </row>
    <row r="27" spans="1:14" ht="13.5" thickBot="1" x14ac:dyDescent="0.25">
      <c r="A27" s="285" t="s">
        <v>157</v>
      </c>
      <c r="B27" s="387">
        <f>'3.sz.m Önk  bev.'!E59</f>
        <v>0</v>
      </c>
      <c r="C27" s="387">
        <f>'3.sz.m Önk  bev.'!F59</f>
        <v>0</v>
      </c>
      <c r="D27" s="387">
        <f>'3.sz.m Önk  bev.'!G59</f>
        <v>0</v>
      </c>
      <c r="E27" s="387">
        <f>'3.sz.m Önk  bev.'!H59</f>
        <v>0</v>
      </c>
      <c r="F27" s="388"/>
      <c r="G27" s="388"/>
      <c r="H27" s="364"/>
      <c r="I27" s="375"/>
      <c r="J27" s="375"/>
      <c r="K27" s="375"/>
      <c r="L27" s="375"/>
      <c r="M27" s="375"/>
      <c r="N27" s="375"/>
    </row>
    <row r="28" spans="1:14" ht="25.5" customHeight="1" thickBot="1" x14ac:dyDescent="0.25">
      <c r="A28" s="286" t="s">
        <v>179</v>
      </c>
      <c r="B28" s="381">
        <f>SUM(B26:B27)</f>
        <v>0</v>
      </c>
      <c r="C28" s="381">
        <f>SUM(C26:C27)</f>
        <v>15084694</v>
      </c>
      <c r="D28" s="381">
        <f>SUM(D26:D27)</f>
        <v>15084694</v>
      </c>
      <c r="E28" s="381">
        <f>SUM(E26:E27)</f>
        <v>0</v>
      </c>
      <c r="F28" s="382">
        <f t="shared" ref="F28:G28" si="9">SUM(F26:F27)</f>
        <v>0</v>
      </c>
      <c r="G28" s="382">
        <f t="shared" si="9"/>
        <v>0</v>
      </c>
      <c r="H28" s="363" t="s">
        <v>180</v>
      </c>
      <c r="I28" s="384">
        <f t="shared" ref="I28:J28" si="10">SUM(I26:I27)</f>
        <v>0</v>
      </c>
      <c r="J28" s="384">
        <f t="shared" si="10"/>
        <v>0</v>
      </c>
      <c r="K28" s="384">
        <f t="shared" ref="K28:N28" si="11">SUM(K26:K27)</f>
        <v>0</v>
      </c>
      <c r="L28" s="384">
        <f t="shared" ref="L28" si="12">SUM(L26:L27)</f>
        <v>0</v>
      </c>
      <c r="M28" s="384">
        <f t="shared" si="11"/>
        <v>0</v>
      </c>
      <c r="N28" s="384">
        <f t="shared" si="11"/>
        <v>0</v>
      </c>
    </row>
    <row r="29" spans="1:14" ht="26.25" customHeight="1" thickBot="1" x14ac:dyDescent="0.25">
      <c r="A29" s="288" t="s">
        <v>181</v>
      </c>
      <c r="B29" s="383">
        <f>B25+B28</f>
        <v>7286413</v>
      </c>
      <c r="C29" s="383">
        <f>C25+C28</f>
        <v>22371107</v>
      </c>
      <c r="D29" s="383">
        <f>D25+D28</f>
        <v>46603156</v>
      </c>
      <c r="E29" s="383" t="e">
        <f>E25+E28</f>
        <v>#REF!</v>
      </c>
      <c r="F29" s="384">
        <f t="shared" ref="F29:G29" si="13">F25+F28</f>
        <v>0</v>
      </c>
      <c r="G29" s="384">
        <f t="shared" si="13"/>
        <v>0</v>
      </c>
      <c r="H29" s="365" t="s">
        <v>182</v>
      </c>
      <c r="I29" s="384">
        <f t="shared" ref="I29:J29" si="14">I28+I25</f>
        <v>46066506</v>
      </c>
      <c r="J29" s="384">
        <f t="shared" si="14"/>
        <v>44782863</v>
      </c>
      <c r="K29" s="384">
        <f t="shared" ref="K29:N29" si="15">K28+K25</f>
        <v>69567475</v>
      </c>
      <c r="L29" s="384">
        <f t="shared" ref="L29" si="16">L28+L25</f>
        <v>20023676</v>
      </c>
      <c r="M29" s="384" t="e">
        <f t="shared" si="15"/>
        <v>#REF!</v>
      </c>
      <c r="N29" s="384" t="e">
        <f t="shared" si="15"/>
        <v>#REF!</v>
      </c>
    </row>
    <row r="30" spans="1:14" ht="26.25" hidden="1" customHeight="1" thickBot="1" x14ac:dyDescent="0.25">
      <c r="A30" s="288" t="s">
        <v>230</v>
      </c>
      <c r="B30" s="389"/>
      <c r="C30" s="389"/>
      <c r="D30" s="389"/>
      <c r="E30" s="389"/>
      <c r="F30" s="389"/>
      <c r="G30" s="389"/>
      <c r="H30" s="365" t="s">
        <v>229</v>
      </c>
      <c r="I30" s="384"/>
      <c r="J30" s="384"/>
      <c r="K30" s="384"/>
      <c r="L30" s="384"/>
      <c r="M30" s="384"/>
      <c r="N30" s="384"/>
    </row>
    <row r="31" spans="1:14" ht="29.25" customHeight="1" thickBot="1" x14ac:dyDescent="0.25">
      <c r="A31" s="291" t="s">
        <v>183</v>
      </c>
      <c r="B31" s="390">
        <f>B18+B29</f>
        <v>127000988</v>
      </c>
      <c r="C31" s="390">
        <f>C18+C29</f>
        <v>129172937</v>
      </c>
      <c r="D31" s="390">
        <f>D18+D29</f>
        <v>162378781</v>
      </c>
      <c r="E31" s="390" t="e">
        <f>E18+E29</f>
        <v>#REF!</v>
      </c>
      <c r="F31" s="391" t="e">
        <f>F18+F29+F30</f>
        <v>#REF!</v>
      </c>
      <c r="G31" s="391" t="e">
        <f>G18+G29+G30</f>
        <v>#REF!</v>
      </c>
      <c r="H31" s="366" t="s">
        <v>184</v>
      </c>
      <c r="I31" s="393">
        <f>I29+I18</f>
        <v>127000988</v>
      </c>
      <c r="J31" s="393">
        <f>J29+J18</f>
        <v>129172937</v>
      </c>
      <c r="K31" s="393">
        <f>K29+K18</f>
        <v>162378781</v>
      </c>
      <c r="L31" s="393">
        <f>L29+L18</f>
        <v>113574005</v>
      </c>
      <c r="M31" s="394" t="e">
        <f>M29+M18+M30</f>
        <v>#REF!</v>
      </c>
      <c r="N31" s="394" t="e">
        <f>N29+N18+N30</f>
        <v>#REF!</v>
      </c>
    </row>
    <row r="33" spans="2:13" x14ac:dyDescent="0.2">
      <c r="B33" s="19"/>
      <c r="C33" s="19"/>
      <c r="D33" s="19"/>
      <c r="E33" s="19">
        <f>+'3.sz.m Önk  bev.'!H62+'5 sz. m Idősek otthona'!G29-'5 sz. m Idősek otthona'!G26</f>
        <v>113574005</v>
      </c>
      <c r="F33" s="19"/>
      <c r="G33" s="19"/>
      <c r="I33" s="19"/>
      <c r="L33" s="19">
        <f>+E33-L31</f>
        <v>0</v>
      </c>
    </row>
    <row r="34" spans="2:13" x14ac:dyDescent="0.2">
      <c r="E34" s="19" t="e">
        <f>+E33-E31</f>
        <v>#REF!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EM113"/>
  <sheetViews>
    <sheetView zoomScale="75" zoomScaleNormal="75" workbookViewId="0">
      <selection activeCell="G13" sqref="G13:G14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273" customWidth="1"/>
    <col min="6" max="6" width="17.7109375" style="273" customWidth="1"/>
    <col min="7" max="7" width="14.85546875" style="273" customWidth="1"/>
    <col min="8" max="8" width="16.42578125" style="273" hidden="1" customWidth="1"/>
    <col min="9" max="9" width="10.85546875" style="273" hidden="1" customWidth="1"/>
    <col min="10" max="10" width="13.140625" style="273" hidden="1" customWidth="1"/>
    <col min="11" max="11" width="22.7109375" style="273" customWidth="1"/>
    <col min="12" max="12" width="17" style="273" customWidth="1"/>
    <col min="13" max="13" width="20.42578125" style="273" customWidth="1"/>
    <col min="14" max="14" width="14.140625" style="273" hidden="1" customWidth="1"/>
    <col min="15" max="16" width="10.85546875" style="273" hidden="1" customWidth="1"/>
    <col min="17" max="17" width="20.85546875" style="274" customWidth="1"/>
    <col min="18" max="18" width="14" style="273" customWidth="1"/>
    <col min="19" max="19" width="18.140625" style="273" customWidth="1"/>
    <col min="20" max="20" width="13.42578125" style="273" hidden="1" customWidth="1"/>
    <col min="21" max="21" width="12.7109375" style="274" hidden="1" customWidth="1"/>
    <col min="22" max="22" width="11.85546875" style="274" hidden="1" customWidth="1"/>
    <col min="23" max="16384" width="9.140625" style="274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1035" t="s">
        <v>558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  <c r="N2" s="1035"/>
      <c r="O2" s="1035"/>
      <c r="P2" s="1035"/>
      <c r="Q2" s="1035"/>
      <c r="R2" s="197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399</v>
      </c>
    </row>
    <row r="4" spans="1:32" ht="45.75" customHeight="1" thickBot="1" x14ac:dyDescent="0.25">
      <c r="A4" s="1036" t="s">
        <v>5</v>
      </c>
      <c r="B4" s="1037"/>
      <c r="C4" s="1037"/>
      <c r="D4" s="276" t="s">
        <v>8</v>
      </c>
      <c r="E4" s="1039" t="s">
        <v>4</v>
      </c>
      <c r="F4" s="1040"/>
      <c r="G4" s="1040"/>
      <c r="H4" s="1040"/>
      <c r="I4" s="1040"/>
      <c r="J4" s="1041"/>
      <c r="K4" s="1039" t="s">
        <v>68</v>
      </c>
      <c r="L4" s="1040"/>
      <c r="M4" s="1040"/>
      <c r="N4" s="1040"/>
      <c r="O4" s="1040"/>
      <c r="P4" s="1041"/>
      <c r="Q4" s="1039" t="s">
        <v>69</v>
      </c>
      <c r="R4" s="1040"/>
      <c r="S4" s="1040"/>
      <c r="T4" s="1040"/>
      <c r="U4" s="1040"/>
      <c r="V4" s="1041"/>
    </row>
    <row r="5" spans="1:32" ht="45.75" customHeight="1" thickBot="1" x14ac:dyDescent="0.25">
      <c r="A5" s="250"/>
      <c r="B5" s="251"/>
      <c r="C5" s="251"/>
      <c r="D5" s="276"/>
      <c r="E5" s="307" t="s">
        <v>74</v>
      </c>
      <c r="F5" s="308" t="s">
        <v>214</v>
      </c>
      <c r="G5" s="308" t="s">
        <v>220</v>
      </c>
      <c r="H5" s="308" t="s">
        <v>222</v>
      </c>
      <c r="I5" s="308" t="s">
        <v>238</v>
      </c>
      <c r="J5" s="309" t="s">
        <v>266</v>
      </c>
      <c r="K5" s="307" t="s">
        <v>74</v>
      </c>
      <c r="L5" s="308" t="s">
        <v>214</v>
      </c>
      <c r="M5" s="308" t="s">
        <v>220</v>
      </c>
      <c r="N5" s="308" t="s">
        <v>222</v>
      </c>
      <c r="O5" s="308" t="s">
        <v>238</v>
      </c>
      <c r="P5" s="309" t="s">
        <v>266</v>
      </c>
      <c r="Q5" s="307" t="s">
        <v>74</v>
      </c>
      <c r="R5" s="308" t="s">
        <v>214</v>
      </c>
      <c r="S5" s="308" t="s">
        <v>220</v>
      </c>
      <c r="T5" s="308" t="s">
        <v>222</v>
      </c>
      <c r="U5" s="308" t="s">
        <v>238</v>
      </c>
      <c r="V5" s="309" t="s">
        <v>266</v>
      </c>
    </row>
    <row r="6" spans="1:32" s="6" customFormat="1" ht="21.75" customHeight="1" thickBot="1" x14ac:dyDescent="0.25">
      <c r="A6" s="85"/>
      <c r="B6" s="1038"/>
      <c r="C6" s="1038"/>
      <c r="D6" s="1038"/>
      <c r="E6" s="310"/>
      <c r="F6" s="232"/>
      <c r="G6" s="232"/>
      <c r="H6" s="232"/>
      <c r="I6" s="232"/>
      <c r="J6" s="232"/>
      <c r="K6" s="310"/>
      <c r="L6" s="232"/>
      <c r="M6" s="232"/>
      <c r="N6" s="232"/>
      <c r="O6" s="232"/>
      <c r="P6" s="232"/>
      <c r="Q6" s="310"/>
      <c r="R6" s="232"/>
      <c r="S6" s="232"/>
      <c r="T6" s="232"/>
      <c r="U6" s="232"/>
      <c r="V6" s="232"/>
    </row>
    <row r="7" spans="1:32" s="6" customFormat="1" ht="21.75" customHeight="1" thickBot="1" x14ac:dyDescent="0.25">
      <c r="A7" s="85" t="s">
        <v>28</v>
      </c>
      <c r="B7" s="1038" t="s">
        <v>298</v>
      </c>
      <c r="C7" s="1038"/>
      <c r="D7" s="1038"/>
      <c r="E7" s="840">
        <f>E8+E13+E16+E17+E20</f>
        <v>5701350</v>
      </c>
      <c r="F7" s="310">
        <f>F8+F13+F16+F17+F20</f>
        <v>4904409</v>
      </c>
      <c r="G7" s="310">
        <f>G8+G13+G16+G17+G20</f>
        <v>4904409</v>
      </c>
      <c r="H7" s="232">
        <f>H8+H13+H16+H20</f>
        <v>7834660</v>
      </c>
      <c r="I7" s="232">
        <f t="shared" ref="I7:J7" si="0">I8+I13+I16</f>
        <v>0</v>
      </c>
      <c r="J7" s="232">
        <f t="shared" si="0"/>
        <v>0</v>
      </c>
      <c r="K7" s="232">
        <f t="shared" ref="K7" si="1">K8+K13+K16+K17+K20</f>
        <v>5175206</v>
      </c>
      <c r="L7" s="232">
        <f t="shared" ref="L7" si="2">L8+L13+L16+L17+L20</f>
        <v>4078265</v>
      </c>
      <c r="M7" s="232">
        <f>M8+M13+M16+M17+M20</f>
        <v>3011009</v>
      </c>
      <c r="N7" s="232">
        <f t="shared" ref="N7" si="3">N8+N13+N16+N17+N20</f>
        <v>5941260</v>
      </c>
      <c r="O7" s="310">
        <f t="shared" ref="O7:P7" si="4">O8+O13+O16+O17+O20</f>
        <v>0</v>
      </c>
      <c r="P7" s="310">
        <f t="shared" si="4"/>
        <v>0</v>
      </c>
      <c r="Q7" s="232">
        <f>Q8+Q13+Q16+Q17+Q20</f>
        <v>526144</v>
      </c>
      <c r="R7" s="232">
        <f>R8+R13+R16+R17+R20</f>
        <v>826144</v>
      </c>
      <c r="S7" s="310">
        <f>S8+S13+S16+S17+S20</f>
        <v>1893400</v>
      </c>
      <c r="T7" s="310">
        <f>T8+T13+T16+T17+T20</f>
        <v>1893400</v>
      </c>
      <c r="U7" s="310">
        <f t="shared" ref="U7:V7" si="5">U8+U13+U16+U17+U20</f>
        <v>4781540</v>
      </c>
      <c r="V7" s="310">
        <f t="shared" si="5"/>
        <v>4781542</v>
      </c>
    </row>
    <row r="8" spans="1:32" ht="21.75" customHeight="1" x14ac:dyDescent="0.2">
      <c r="A8" s="568"/>
      <c r="B8" s="199" t="s">
        <v>36</v>
      </c>
      <c r="C8" s="1033" t="s">
        <v>299</v>
      </c>
      <c r="D8" s="1033"/>
      <c r="E8" s="401">
        <f>SUM(E9:E12)</f>
        <v>3271350</v>
      </c>
      <c r="F8" s="401">
        <f>SUM(F9:F12)</f>
        <v>3271350</v>
      </c>
      <c r="G8" s="697">
        <v>3271350</v>
      </c>
      <c r="H8" s="401">
        <f t="shared" ref="H8:P8" si="6">SUM(H9:H12)</f>
        <v>4383999</v>
      </c>
      <c r="I8" s="401">
        <f t="shared" si="6"/>
        <v>0</v>
      </c>
      <c r="J8" s="401">
        <f t="shared" si="6"/>
        <v>0</v>
      </c>
      <c r="K8" s="401">
        <f>SUM(K9:K12)</f>
        <v>2745206</v>
      </c>
      <c r="L8" s="401">
        <f>SUM(L9:L12)</f>
        <v>2445206</v>
      </c>
      <c r="M8" s="401">
        <f>SUM(M9:M12)</f>
        <v>1377950</v>
      </c>
      <c r="N8" s="401">
        <f>SUM(N9:N12)</f>
        <v>2490599</v>
      </c>
      <c r="O8" s="401">
        <f t="shared" si="6"/>
        <v>0</v>
      </c>
      <c r="P8" s="401">
        <f t="shared" si="6"/>
        <v>0</v>
      </c>
      <c r="Q8" s="401">
        <f>SUM(Q9:Q12)</f>
        <v>526144</v>
      </c>
      <c r="R8" s="401">
        <f>SUM(R9:R12)</f>
        <v>826144</v>
      </c>
      <c r="S8" s="401">
        <f>SUM(S9:S12)</f>
        <v>1893400</v>
      </c>
      <c r="T8" s="401">
        <f>SUM(T9:T12)</f>
        <v>1893400</v>
      </c>
      <c r="U8" s="401">
        <f t="shared" ref="U8:V8" si="7">SUM(U9:U12)</f>
        <v>3279209</v>
      </c>
      <c r="V8" s="401">
        <f t="shared" si="7"/>
        <v>3279209</v>
      </c>
    </row>
    <row r="9" spans="1:32" ht="21.75" customHeight="1" x14ac:dyDescent="0.2">
      <c r="A9" s="82"/>
      <c r="B9" s="78"/>
      <c r="C9" s="78" t="s">
        <v>304</v>
      </c>
      <c r="D9" s="201" t="s">
        <v>300</v>
      </c>
      <c r="E9" s="698">
        <v>3271350</v>
      </c>
      <c r="F9" s="312">
        <v>3271350</v>
      </c>
      <c r="G9" s="698">
        <v>3271350</v>
      </c>
      <c r="H9" s="698">
        <v>3158408</v>
      </c>
      <c r="I9" s="312"/>
      <c r="J9" s="312"/>
      <c r="K9" s="312">
        <f t="shared" ref="K9:M11" si="8">+E9-Q9</f>
        <v>2745206</v>
      </c>
      <c r="L9" s="312">
        <f t="shared" si="8"/>
        <v>2445206</v>
      </c>
      <c r="M9" s="312">
        <f t="shared" si="8"/>
        <v>1377950</v>
      </c>
      <c r="N9" s="312">
        <f>+H9-T9</f>
        <v>1265008</v>
      </c>
      <c r="O9" s="234"/>
      <c r="P9" s="234"/>
      <c r="Q9" s="312">
        <v>526144</v>
      </c>
      <c r="R9" s="312">
        <v>826144</v>
      </c>
      <c r="S9" s="312">
        <v>1893400</v>
      </c>
      <c r="T9" s="312">
        <v>1893400</v>
      </c>
      <c r="U9" s="312">
        <v>2541896</v>
      </c>
      <c r="V9" s="312">
        <v>2541896</v>
      </c>
    </row>
    <row r="10" spans="1:32" ht="21.75" customHeight="1" x14ac:dyDescent="0.2">
      <c r="A10" s="82"/>
      <c r="B10" s="78"/>
      <c r="C10" s="78" t="s">
        <v>305</v>
      </c>
      <c r="D10" s="201" t="s">
        <v>386</v>
      </c>
      <c r="E10" s="312"/>
      <c r="F10" s="312"/>
      <c r="G10" s="312"/>
      <c r="H10" s="312"/>
      <c r="I10" s="312"/>
      <c r="J10" s="312"/>
      <c r="K10" s="312">
        <f t="shared" si="8"/>
        <v>0</v>
      </c>
      <c r="L10" s="312">
        <f t="shared" si="8"/>
        <v>0</v>
      </c>
      <c r="M10" s="312">
        <v>0</v>
      </c>
      <c r="N10" s="312">
        <f>+H10-T10</f>
        <v>0</v>
      </c>
      <c r="O10" s="234"/>
      <c r="P10" s="234"/>
      <c r="Q10" s="312"/>
      <c r="R10" s="312"/>
      <c r="S10" s="312"/>
      <c r="T10" s="312"/>
      <c r="U10" s="312"/>
      <c r="V10" s="312"/>
    </row>
    <row r="11" spans="1:32" ht="21.75" customHeight="1" x14ac:dyDescent="0.2">
      <c r="A11" s="82"/>
      <c r="B11" s="78"/>
      <c r="C11" s="78" t="s">
        <v>306</v>
      </c>
      <c r="D11" s="201" t="s">
        <v>285</v>
      </c>
      <c r="E11" s="698">
        <v>0</v>
      </c>
      <c r="F11" s="312">
        <v>0</v>
      </c>
      <c r="G11" s="698">
        <v>0</v>
      </c>
      <c r="H11" s="698">
        <v>1225591</v>
      </c>
      <c r="I11" s="312"/>
      <c r="J11" s="312"/>
      <c r="K11" s="312">
        <f t="shared" si="8"/>
        <v>0</v>
      </c>
      <c r="L11" s="312">
        <f t="shared" si="8"/>
        <v>0</v>
      </c>
      <c r="M11" s="312">
        <v>0</v>
      </c>
      <c r="N11" s="312">
        <f>+H11-T11</f>
        <v>1225591</v>
      </c>
      <c r="O11" s="234"/>
      <c r="P11" s="234"/>
      <c r="Q11" s="312">
        <v>0</v>
      </c>
      <c r="R11" s="312">
        <v>0</v>
      </c>
      <c r="S11" s="312">
        <v>0</v>
      </c>
      <c r="T11" s="312">
        <v>0</v>
      </c>
      <c r="U11" s="312">
        <v>737313</v>
      </c>
      <c r="V11" s="312">
        <v>737313</v>
      </c>
    </row>
    <row r="12" spans="1:32" ht="21.75" customHeight="1" x14ac:dyDescent="0.2">
      <c r="A12" s="82"/>
      <c r="B12" s="78"/>
      <c r="C12" s="78"/>
      <c r="D12" s="201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234"/>
      <c r="P12" s="234"/>
      <c r="Q12" s="312"/>
      <c r="R12" s="312"/>
      <c r="S12" s="312"/>
      <c r="T12" s="312"/>
      <c r="U12" s="312"/>
      <c r="V12" s="312"/>
      <c r="AF12" s="274" t="s">
        <v>234</v>
      </c>
    </row>
    <row r="13" spans="1:32" ht="21.75" customHeight="1" x14ac:dyDescent="0.25">
      <c r="A13" s="82"/>
      <c r="B13" s="78" t="s">
        <v>37</v>
      </c>
      <c r="C13" s="1043" t="s">
        <v>301</v>
      </c>
      <c r="D13" s="1043"/>
      <c r="E13" s="312">
        <f>SUM(E14:E15)</f>
        <v>1600000</v>
      </c>
      <c r="F13" s="312">
        <f>SUM(F14:F15)</f>
        <v>1600000</v>
      </c>
      <c r="G13" s="312">
        <f>SUM(G14:G15)</f>
        <v>1600000</v>
      </c>
      <c r="H13" s="312">
        <f t="shared" ref="H13:P13" si="9">SUM(H14:H15)</f>
        <v>2185672</v>
      </c>
      <c r="I13" s="312">
        <f t="shared" si="9"/>
        <v>0</v>
      </c>
      <c r="J13" s="312">
        <f t="shared" si="9"/>
        <v>0</v>
      </c>
      <c r="K13" s="312">
        <f>SUM(K14:K15)</f>
        <v>1600000</v>
      </c>
      <c r="L13" s="312">
        <f>SUM(L14:L15)</f>
        <v>1600000</v>
      </c>
      <c r="M13" s="312">
        <f>SUM(M14:M15)</f>
        <v>1600000</v>
      </c>
      <c r="N13" s="312">
        <f>SUM(N14:N15)</f>
        <v>2185672</v>
      </c>
      <c r="O13" s="312">
        <f t="shared" si="9"/>
        <v>0</v>
      </c>
      <c r="P13" s="312">
        <f t="shared" si="9"/>
        <v>0</v>
      </c>
      <c r="Q13" s="312">
        <f>SUM(Q14:Q15)</f>
        <v>0</v>
      </c>
      <c r="R13" s="312">
        <f>SUM(R14:R15)</f>
        <v>0</v>
      </c>
      <c r="S13" s="312">
        <v>0</v>
      </c>
      <c r="T13" s="312">
        <f>SUM(T14:T15)</f>
        <v>0</v>
      </c>
      <c r="U13" s="312">
        <f t="shared" ref="U13:V13" si="10">SUM(U14:U15)</f>
        <v>953053</v>
      </c>
      <c r="V13" s="312">
        <f t="shared" si="10"/>
        <v>953054</v>
      </c>
    </row>
    <row r="14" spans="1:32" ht="21.75" customHeight="1" x14ac:dyDescent="0.25">
      <c r="A14" s="82"/>
      <c r="B14" s="78"/>
      <c r="C14" s="78" t="s">
        <v>302</v>
      </c>
      <c r="D14" s="510" t="s">
        <v>384</v>
      </c>
      <c r="E14" s="312"/>
      <c r="F14" s="312"/>
      <c r="G14" s="312"/>
      <c r="H14" s="312"/>
      <c r="I14" s="312"/>
      <c r="J14" s="312"/>
      <c r="K14" s="312">
        <f t="shared" ref="K14:L16" si="11">+E14-Q14</f>
        <v>0</v>
      </c>
      <c r="L14" s="312">
        <f t="shared" si="11"/>
        <v>0</v>
      </c>
      <c r="M14" s="312">
        <v>0</v>
      </c>
      <c r="N14" s="312">
        <f>+H14-T14</f>
        <v>0</v>
      </c>
      <c r="O14" s="234"/>
      <c r="P14" s="234"/>
      <c r="Q14" s="312"/>
      <c r="R14" s="312"/>
      <c r="S14" s="312"/>
      <c r="T14" s="312"/>
      <c r="U14" s="312">
        <v>953053</v>
      </c>
      <c r="V14" s="312">
        <v>953054</v>
      </c>
    </row>
    <row r="15" spans="1:32" ht="21.75" customHeight="1" x14ac:dyDescent="0.25">
      <c r="A15" s="82"/>
      <c r="B15" s="78"/>
      <c r="C15" s="78" t="s">
        <v>303</v>
      </c>
      <c r="D15" s="510" t="s">
        <v>307</v>
      </c>
      <c r="E15" s="698">
        <v>1600000</v>
      </c>
      <c r="F15" s="312">
        <v>1600000</v>
      </c>
      <c r="G15" s="312">
        <v>1600000</v>
      </c>
      <c r="H15" s="312">
        <v>2185672</v>
      </c>
      <c r="I15" s="312"/>
      <c r="J15" s="312"/>
      <c r="K15" s="312">
        <f t="shared" si="11"/>
        <v>1600000</v>
      </c>
      <c r="L15" s="312">
        <f t="shared" si="11"/>
        <v>1600000</v>
      </c>
      <c r="M15" s="312">
        <v>1600000</v>
      </c>
      <c r="N15" s="312">
        <f>+H15-T15</f>
        <v>2185672</v>
      </c>
      <c r="O15" s="234"/>
      <c r="P15" s="234"/>
      <c r="Q15" s="312"/>
      <c r="R15" s="312"/>
      <c r="S15" s="312"/>
      <c r="T15" s="312"/>
      <c r="U15" s="312"/>
      <c r="V15" s="312"/>
    </row>
    <row r="16" spans="1:32" ht="21.75" customHeight="1" x14ac:dyDescent="0.25">
      <c r="A16" s="82"/>
      <c r="B16" s="78" t="s">
        <v>118</v>
      </c>
      <c r="C16" s="1043" t="s">
        <v>308</v>
      </c>
      <c r="D16" s="1043"/>
      <c r="E16" s="698">
        <v>800000</v>
      </c>
      <c r="F16" s="312">
        <v>3059</v>
      </c>
      <c r="G16" s="312">
        <v>3059</v>
      </c>
      <c r="H16" s="312">
        <v>856925</v>
      </c>
      <c r="I16" s="312"/>
      <c r="J16" s="312"/>
      <c r="K16" s="312">
        <f t="shared" si="11"/>
        <v>800000</v>
      </c>
      <c r="L16" s="312">
        <f t="shared" si="11"/>
        <v>3059</v>
      </c>
      <c r="M16" s="312">
        <f t="shared" ref="M16" si="12">+G16-S16</f>
        <v>3059</v>
      </c>
      <c r="N16" s="312">
        <f t="shared" ref="N16" si="13">+H16-T16</f>
        <v>856925</v>
      </c>
      <c r="O16" s="312">
        <f t="shared" ref="O16" si="14">+I16-U16</f>
        <v>0</v>
      </c>
      <c r="P16" s="312">
        <f t="shared" ref="P16" si="15">+J16-V16</f>
        <v>0</v>
      </c>
      <c r="Q16" s="312"/>
      <c r="R16" s="312"/>
      <c r="S16" s="312"/>
      <c r="T16" s="312"/>
      <c r="U16" s="312"/>
      <c r="V16" s="312"/>
    </row>
    <row r="17" spans="1:143" ht="21.75" customHeight="1" x14ac:dyDescent="0.25">
      <c r="A17" s="82"/>
      <c r="B17" s="78" t="s">
        <v>50</v>
      </c>
      <c r="C17" s="1045" t="s">
        <v>309</v>
      </c>
      <c r="D17" s="1046"/>
      <c r="E17" s="312">
        <f>SUM(E18:E19)</f>
        <v>0</v>
      </c>
      <c r="F17" s="312">
        <f>SUM(F18:F19)</f>
        <v>0</v>
      </c>
      <c r="G17" s="312">
        <f>SUM(G18:G19)</f>
        <v>0</v>
      </c>
      <c r="H17" s="312">
        <f t="shared" ref="H17:P17" si="16">SUM(H18:H19)</f>
        <v>0</v>
      </c>
      <c r="I17" s="312">
        <f t="shared" si="16"/>
        <v>0</v>
      </c>
      <c r="J17" s="312">
        <f t="shared" si="16"/>
        <v>0</v>
      </c>
      <c r="K17" s="312">
        <f>SUM(K18:K19)</f>
        <v>0</v>
      </c>
      <c r="L17" s="312">
        <f>SUM(L18:L19)</f>
        <v>0</v>
      </c>
      <c r="M17" s="312">
        <f>SUM(M18:M19)</f>
        <v>0</v>
      </c>
      <c r="N17" s="312">
        <f>SUM(N18:N19)</f>
        <v>0</v>
      </c>
      <c r="O17" s="312">
        <f t="shared" si="16"/>
        <v>0</v>
      </c>
      <c r="P17" s="312">
        <f t="shared" si="16"/>
        <v>0</v>
      </c>
      <c r="Q17" s="312">
        <f>SUM(Q18:Q19)</f>
        <v>0</v>
      </c>
      <c r="R17" s="312">
        <f>SUM(R18:R19)</f>
        <v>0</v>
      </c>
      <c r="S17" s="312">
        <f>SUM(S18:S19)</f>
        <v>0</v>
      </c>
      <c r="T17" s="312">
        <f>SUM(T18:T19)</f>
        <v>0</v>
      </c>
      <c r="U17" s="312">
        <f t="shared" ref="U17:V17" si="17">SUM(U18:U19)</f>
        <v>549278</v>
      </c>
      <c r="V17" s="312">
        <f t="shared" si="17"/>
        <v>549279</v>
      </c>
    </row>
    <row r="18" spans="1:143" ht="21.75" customHeight="1" x14ac:dyDescent="0.25">
      <c r="A18" s="82"/>
      <c r="B18" s="78"/>
      <c r="C18" s="78" t="s">
        <v>310</v>
      </c>
      <c r="D18" s="510" t="s">
        <v>312</v>
      </c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569"/>
      <c r="P18" s="569"/>
      <c r="Q18" s="312"/>
      <c r="R18" s="312"/>
      <c r="S18" s="312"/>
      <c r="T18" s="312"/>
      <c r="U18" s="312"/>
      <c r="V18" s="312"/>
    </row>
    <row r="19" spans="1:143" s="602" customFormat="1" ht="21.75" customHeight="1" x14ac:dyDescent="0.25">
      <c r="A19" s="82"/>
      <c r="B19" s="78"/>
      <c r="C19" s="78" t="s">
        <v>311</v>
      </c>
      <c r="D19" s="510" t="s">
        <v>405</v>
      </c>
      <c r="E19" s="698"/>
      <c r="F19" s="698"/>
      <c r="G19" s="698"/>
      <c r="H19" s="698"/>
      <c r="I19" s="698"/>
      <c r="J19" s="698"/>
      <c r="K19" s="698">
        <f>+E19-Q19</f>
        <v>0</v>
      </c>
      <c r="L19" s="698">
        <f>+F19-R19</f>
        <v>0</v>
      </c>
      <c r="M19" s="698"/>
      <c r="N19" s="698">
        <f>+H19-T19</f>
        <v>0</v>
      </c>
      <c r="O19" s="569"/>
      <c r="P19" s="569"/>
      <c r="Q19" s="698"/>
      <c r="R19" s="698"/>
      <c r="S19" s="698"/>
      <c r="T19" s="698"/>
      <c r="U19" s="698">
        <v>549278</v>
      </c>
      <c r="V19" s="698">
        <v>549279</v>
      </c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  <c r="EA19" s="274"/>
      <c r="EB19" s="274"/>
      <c r="EC19" s="274"/>
      <c r="ED19" s="274"/>
      <c r="EE19" s="274"/>
      <c r="EF19" s="274"/>
      <c r="EG19" s="274"/>
      <c r="EH19" s="274"/>
      <c r="EI19" s="274"/>
      <c r="EJ19" s="274"/>
      <c r="EK19" s="274"/>
      <c r="EL19" s="274"/>
      <c r="EM19" s="274"/>
    </row>
    <row r="20" spans="1:143" ht="21.75" customHeight="1" thickBot="1" x14ac:dyDescent="0.3">
      <c r="A20" s="404"/>
      <c r="B20" s="570" t="s">
        <v>51</v>
      </c>
      <c r="C20" s="1047" t="s">
        <v>313</v>
      </c>
      <c r="D20" s="1048"/>
      <c r="E20" s="835">
        <v>30000</v>
      </c>
      <c r="F20" s="403">
        <v>30000</v>
      </c>
      <c r="G20" s="403">
        <v>30000</v>
      </c>
      <c r="H20" s="403">
        <v>408064</v>
      </c>
      <c r="I20" s="403"/>
      <c r="J20" s="403"/>
      <c r="K20" s="403">
        <f>+E20-Q20</f>
        <v>30000</v>
      </c>
      <c r="L20" s="403">
        <f>+F20-R20</f>
        <v>30000</v>
      </c>
      <c r="M20" s="403">
        <v>30000</v>
      </c>
      <c r="N20" s="403">
        <f>+H20-T20</f>
        <v>408064</v>
      </c>
      <c r="O20" s="571"/>
      <c r="P20" s="571"/>
      <c r="Q20" s="403"/>
      <c r="R20" s="403"/>
      <c r="S20" s="403">
        <v>0</v>
      </c>
      <c r="T20" s="403"/>
      <c r="U20" s="403"/>
      <c r="V20" s="403"/>
    </row>
    <row r="21" spans="1:143" ht="21.75" customHeight="1" thickBot="1" x14ac:dyDescent="0.25">
      <c r="A21" s="85" t="s">
        <v>314</v>
      </c>
      <c r="B21" s="1038" t="s">
        <v>315</v>
      </c>
      <c r="C21" s="1038"/>
      <c r="D21" s="1038"/>
      <c r="E21" s="840">
        <f>E22+E23+E24+E28+E29+E30+E31+E32</f>
        <v>10935984</v>
      </c>
      <c r="F21" s="310">
        <f>F22+F23+F24+F28+F29+F30+F31+F32+F33+F34</f>
        <v>11002005</v>
      </c>
      <c r="G21" s="310">
        <f>G22+G23+G24+G28+G29+G30+G31+G32+G33</f>
        <v>10239459</v>
      </c>
      <c r="H21" s="310">
        <f>H22+H23+H24+H28+H29+H30+H31+H32</f>
        <v>10649803</v>
      </c>
      <c r="I21" s="350">
        <f t="shared" ref="I21:J21" si="18">SUM(I22:I31)</f>
        <v>0</v>
      </c>
      <c r="J21" s="350">
        <f t="shared" si="18"/>
        <v>0</v>
      </c>
      <c r="K21" s="310">
        <f>K22+K23+K24+K28+K29+K30+K31+K32</f>
        <v>10935984</v>
      </c>
      <c r="L21" s="310">
        <f>L22+L23+L24+L28+L29+L30+L31+L32+L33+L34</f>
        <v>11002005</v>
      </c>
      <c r="M21" s="310">
        <f>M22+M23+M24+M28+M29+M30+M31+M32+M33</f>
        <v>10239459</v>
      </c>
      <c r="N21" s="310">
        <f>N22+N23+N24+N28+N29+N30+N31+N32</f>
        <v>10649803</v>
      </c>
      <c r="O21" s="310">
        <f t="shared" ref="O21:S21" si="19">O22+O23+O24+O28+O29+O30+O31</f>
        <v>0</v>
      </c>
      <c r="P21" s="310">
        <f t="shared" si="19"/>
        <v>0</v>
      </c>
      <c r="Q21" s="310">
        <f t="shared" si="19"/>
        <v>0</v>
      </c>
      <c r="R21" s="310">
        <f t="shared" ref="R21" si="20">R22+R23+R24+R28+R29+R30+R31</f>
        <v>0</v>
      </c>
      <c r="S21" s="310">
        <f t="shared" si="19"/>
        <v>0</v>
      </c>
      <c r="T21" s="310">
        <f t="shared" ref="T21:V21" si="21">T22+T23+T24+T28+T29+T30+T31</f>
        <v>0</v>
      </c>
      <c r="U21" s="310">
        <f t="shared" si="21"/>
        <v>827002</v>
      </c>
      <c r="V21" s="310">
        <f t="shared" si="21"/>
        <v>827003</v>
      </c>
    </row>
    <row r="22" spans="1:143" ht="21.75" customHeight="1" x14ac:dyDescent="0.2">
      <c r="A22" s="83"/>
      <c r="B22" s="84" t="s">
        <v>39</v>
      </c>
      <c r="C22" s="1044" t="s">
        <v>316</v>
      </c>
      <c r="D22" s="1044"/>
      <c r="E22" s="836">
        <v>827000</v>
      </c>
      <c r="F22" s="233">
        <v>2766456</v>
      </c>
      <c r="G22" s="233">
        <v>2766456</v>
      </c>
      <c r="H22" s="351">
        <v>3324172</v>
      </c>
      <c r="I22" s="351"/>
      <c r="J22" s="351"/>
      <c r="K22" s="351">
        <f>E22-Q22</f>
        <v>827000</v>
      </c>
      <c r="L22" s="351">
        <f>F22-R22</f>
        <v>2766456</v>
      </c>
      <c r="M22" s="233">
        <v>2766456</v>
      </c>
      <c r="N22" s="351">
        <f>H22-T22</f>
        <v>3324172</v>
      </c>
      <c r="O22" s="351"/>
      <c r="P22" s="351"/>
      <c r="Q22" s="351"/>
      <c r="R22" s="351"/>
      <c r="S22" s="233"/>
      <c r="T22" s="233"/>
      <c r="U22" s="233"/>
      <c r="V22" s="233"/>
    </row>
    <row r="23" spans="1:143" ht="21.75" customHeight="1" x14ac:dyDescent="0.2">
      <c r="A23" s="82"/>
      <c r="B23" s="78" t="s">
        <v>40</v>
      </c>
      <c r="C23" s="1034" t="s">
        <v>354</v>
      </c>
      <c r="D23" s="1034"/>
      <c r="E23" s="317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  <c r="U23" s="236"/>
      <c r="V23" s="236"/>
    </row>
    <row r="24" spans="1:143" ht="21.75" customHeight="1" x14ac:dyDescent="0.2">
      <c r="A24" s="82"/>
      <c r="B24" s="78" t="s">
        <v>41</v>
      </c>
      <c r="C24" s="1034" t="s">
        <v>318</v>
      </c>
      <c r="D24" s="1034"/>
      <c r="E24" s="317">
        <f>SUM(E25:E27)</f>
        <v>5541456</v>
      </c>
      <c r="F24" s="317">
        <f>SUM(F25:F27)</f>
        <v>5828856</v>
      </c>
      <c r="G24" s="317">
        <f>SUM(G25:G27)</f>
        <v>5828856</v>
      </c>
      <c r="H24" s="317">
        <f>SUM(H25:H27)</f>
        <v>5541456</v>
      </c>
      <c r="I24" s="236"/>
      <c r="J24" s="236"/>
      <c r="K24" s="317">
        <f t="shared" ref="K24" si="22">SUM(K25:K27)</f>
        <v>5541456</v>
      </c>
      <c r="L24" s="317">
        <f t="shared" ref="L24" si="23">SUM(L25:L27)</f>
        <v>5828856</v>
      </c>
      <c r="M24" s="317">
        <f t="shared" ref="M24:N24" si="24">SUM(M25:M27)</f>
        <v>5828856</v>
      </c>
      <c r="N24" s="317">
        <f t="shared" si="24"/>
        <v>5541456</v>
      </c>
      <c r="O24" s="317">
        <f t="shared" ref="O24:Q24" si="25">SUM(O25:O27)</f>
        <v>0</v>
      </c>
      <c r="P24" s="317">
        <f t="shared" si="25"/>
        <v>0</v>
      </c>
      <c r="Q24" s="317">
        <f t="shared" si="25"/>
        <v>0</v>
      </c>
      <c r="R24" s="317">
        <f t="shared" ref="R24" si="26">SUM(R25:R27)</f>
        <v>0</v>
      </c>
      <c r="S24" s="317">
        <f t="shared" ref="S24:V24" si="27">SUM(S25:S27)</f>
        <v>0</v>
      </c>
      <c r="T24" s="317">
        <f t="shared" si="27"/>
        <v>0</v>
      </c>
      <c r="U24" s="317">
        <f t="shared" si="27"/>
        <v>827002</v>
      </c>
      <c r="V24" s="317">
        <f t="shared" si="27"/>
        <v>827003</v>
      </c>
    </row>
    <row r="25" spans="1:143" ht="36.75" customHeight="1" x14ac:dyDescent="0.2">
      <c r="A25" s="82"/>
      <c r="B25" s="78"/>
      <c r="C25" s="78" t="s">
        <v>104</v>
      </c>
      <c r="D25" s="201" t="s">
        <v>319</v>
      </c>
      <c r="E25" s="317">
        <v>5541456</v>
      </c>
      <c r="F25" s="317">
        <v>5828856</v>
      </c>
      <c r="G25" s="317">
        <v>5828856</v>
      </c>
      <c r="H25" s="236">
        <v>5541456</v>
      </c>
      <c r="I25" s="236"/>
      <c r="J25" s="236"/>
      <c r="K25" s="236">
        <f>+E25-Q25</f>
        <v>5541456</v>
      </c>
      <c r="L25" s="236">
        <f>+F25-R25</f>
        <v>5828856</v>
      </c>
      <c r="M25" s="317">
        <f>+G25-S25</f>
        <v>5828856</v>
      </c>
      <c r="N25" s="236">
        <f>+H25-T25</f>
        <v>5541456</v>
      </c>
      <c r="O25" s="236"/>
      <c r="P25" s="236"/>
      <c r="Q25" s="236">
        <v>0</v>
      </c>
      <c r="R25" s="236">
        <v>0</v>
      </c>
      <c r="S25" s="317">
        <v>0</v>
      </c>
      <c r="T25" s="317">
        <v>0</v>
      </c>
      <c r="U25" s="317">
        <v>827002</v>
      </c>
      <c r="V25" s="317">
        <v>827003</v>
      </c>
    </row>
    <row r="26" spans="1:143" ht="41.25" customHeight="1" x14ac:dyDescent="0.2">
      <c r="A26" s="82"/>
      <c r="B26" s="78"/>
      <c r="C26" s="78" t="s">
        <v>105</v>
      </c>
      <c r="D26" s="201" t="s">
        <v>320</v>
      </c>
      <c r="E26" s="317"/>
      <c r="F26" s="317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</row>
    <row r="27" spans="1:143" ht="21.75" customHeight="1" x14ac:dyDescent="0.2">
      <c r="A27" s="82"/>
      <c r="B27" s="78"/>
      <c r="C27" s="78" t="s">
        <v>106</v>
      </c>
      <c r="D27" s="201" t="s">
        <v>321</v>
      </c>
      <c r="E27" s="317"/>
      <c r="F27" s="317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</row>
    <row r="28" spans="1:143" ht="21.75" customHeight="1" x14ac:dyDescent="0.2">
      <c r="A28" s="82"/>
      <c r="B28" s="78" t="s">
        <v>287</v>
      </c>
      <c r="C28" s="1034" t="s">
        <v>322</v>
      </c>
      <c r="D28" s="1034"/>
      <c r="E28" s="317"/>
      <c r="F28" s="317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</row>
    <row r="29" spans="1:143" ht="21.75" customHeight="1" x14ac:dyDescent="0.2">
      <c r="A29" s="86"/>
      <c r="B29" s="87" t="s">
        <v>323</v>
      </c>
      <c r="C29" s="1034" t="s">
        <v>465</v>
      </c>
      <c r="D29" s="1049"/>
      <c r="E29" s="317">
        <v>0</v>
      </c>
      <c r="F29" s="317">
        <v>0</v>
      </c>
      <c r="G29" s="236">
        <v>0</v>
      </c>
      <c r="H29" s="236">
        <v>188564</v>
      </c>
      <c r="I29" s="236"/>
      <c r="J29" s="236"/>
      <c r="K29" s="236"/>
      <c r="L29" s="236"/>
      <c r="M29" s="236">
        <f>+G29-S29</f>
        <v>0</v>
      </c>
      <c r="N29" s="236">
        <f>+H29-T29</f>
        <v>188564</v>
      </c>
      <c r="O29" s="236"/>
      <c r="P29" s="236"/>
      <c r="Q29" s="236"/>
      <c r="R29" s="236"/>
      <c r="S29" s="236"/>
      <c r="T29" s="236"/>
      <c r="U29" s="236"/>
      <c r="V29" s="236"/>
    </row>
    <row r="30" spans="1:143" ht="21.75" customHeight="1" x14ac:dyDescent="0.2">
      <c r="A30" s="86"/>
      <c r="B30" s="87" t="s">
        <v>325</v>
      </c>
      <c r="C30" s="1034" t="s">
        <v>326</v>
      </c>
      <c r="D30" s="1049"/>
      <c r="E30" s="317">
        <v>150000</v>
      </c>
      <c r="F30" s="317">
        <v>150000</v>
      </c>
      <c r="G30" s="317">
        <v>150000</v>
      </c>
      <c r="H30" s="236">
        <v>102008</v>
      </c>
      <c r="I30" s="236"/>
      <c r="J30" s="236"/>
      <c r="K30" s="236">
        <f t="shared" ref="K30:N31" si="28">+E30-Q30</f>
        <v>150000</v>
      </c>
      <c r="L30" s="236">
        <f t="shared" si="28"/>
        <v>150000</v>
      </c>
      <c r="M30" s="317">
        <f t="shared" si="28"/>
        <v>150000</v>
      </c>
      <c r="N30" s="236">
        <f t="shared" si="28"/>
        <v>102008</v>
      </c>
      <c r="O30" s="236"/>
      <c r="P30" s="236"/>
      <c r="Q30" s="236"/>
      <c r="R30" s="236"/>
      <c r="S30" s="236"/>
      <c r="T30" s="236"/>
      <c r="U30" s="236"/>
      <c r="V30" s="236"/>
    </row>
    <row r="31" spans="1:143" ht="21.75" customHeight="1" x14ac:dyDescent="0.2">
      <c r="A31" s="86"/>
      <c r="B31" s="87" t="s">
        <v>411</v>
      </c>
      <c r="C31" s="1042" t="s">
        <v>78</v>
      </c>
      <c r="D31" s="1042"/>
      <c r="E31" s="317">
        <v>3017528</v>
      </c>
      <c r="F31" s="317">
        <v>837793</v>
      </c>
      <c r="G31" s="236">
        <v>75247</v>
      </c>
      <c r="H31" s="236">
        <v>197603</v>
      </c>
      <c r="I31" s="236"/>
      <c r="J31" s="236"/>
      <c r="K31" s="236">
        <f t="shared" si="28"/>
        <v>3017528</v>
      </c>
      <c r="L31" s="236">
        <f t="shared" si="28"/>
        <v>837793</v>
      </c>
      <c r="M31" s="236">
        <f t="shared" si="28"/>
        <v>75247</v>
      </c>
      <c r="N31" s="236">
        <f t="shared" si="28"/>
        <v>197603</v>
      </c>
      <c r="O31" s="236"/>
      <c r="P31" s="236"/>
      <c r="Q31" s="236"/>
      <c r="R31" s="236"/>
      <c r="S31" s="236"/>
      <c r="T31" s="236"/>
      <c r="U31" s="236"/>
      <c r="V31" s="236"/>
    </row>
    <row r="32" spans="1:143" ht="21.75" customHeight="1" x14ac:dyDescent="0.2">
      <c r="A32" s="86"/>
      <c r="B32" s="87" t="s">
        <v>412</v>
      </c>
      <c r="C32" s="1042" t="s">
        <v>413</v>
      </c>
      <c r="D32" s="1042"/>
      <c r="E32" s="317">
        <v>1400000</v>
      </c>
      <c r="F32" s="317">
        <v>1400000</v>
      </c>
      <c r="G32" s="236">
        <v>1400000</v>
      </c>
      <c r="H32" s="236">
        <v>1296000</v>
      </c>
      <c r="I32" s="236"/>
      <c r="J32" s="236"/>
      <c r="K32" s="236">
        <f>E32-Q32</f>
        <v>1400000</v>
      </c>
      <c r="L32" s="236">
        <f>F32-R32</f>
        <v>1400000</v>
      </c>
      <c r="M32" s="236">
        <f>G32-S32</f>
        <v>1400000</v>
      </c>
      <c r="N32" s="236">
        <f>H32-T32</f>
        <v>1296000</v>
      </c>
      <c r="O32" s="236"/>
      <c r="P32" s="236"/>
      <c r="Q32" s="236"/>
      <c r="R32" s="236"/>
      <c r="S32" s="236"/>
      <c r="T32" s="236"/>
      <c r="U32" s="236"/>
      <c r="V32" s="236"/>
    </row>
    <row r="33" spans="1:22" s="1003" customFormat="1" ht="21.75" customHeight="1" thickBot="1" x14ac:dyDescent="0.25">
      <c r="A33" s="998"/>
      <c r="B33" s="999" t="s">
        <v>418</v>
      </c>
      <c r="C33" s="1099" t="s">
        <v>592</v>
      </c>
      <c r="D33" s="1100"/>
      <c r="E33" s="1000"/>
      <c r="F33" s="1000">
        <v>18900</v>
      </c>
      <c r="G33" s="1001">
        <v>18900</v>
      </c>
      <c r="H33" s="1002"/>
      <c r="I33" s="1002"/>
      <c r="J33" s="1002"/>
      <c r="K33" s="1002"/>
      <c r="L33" s="1002">
        <v>18900</v>
      </c>
      <c r="M33" s="236">
        <f>G33-S33</f>
        <v>18900</v>
      </c>
      <c r="N33" s="1002"/>
      <c r="O33" s="1001"/>
      <c r="P33" s="1001"/>
      <c r="Q33" s="1002"/>
      <c r="R33" s="1002"/>
      <c r="S33" s="1001"/>
      <c r="T33" s="1001"/>
      <c r="U33" s="1001"/>
      <c r="V33" s="1001"/>
    </row>
    <row r="34" spans="1:22" ht="21.75" hidden="1" customHeight="1" thickBot="1" x14ac:dyDescent="0.25">
      <c r="A34" s="320"/>
      <c r="B34" s="884" t="s">
        <v>593</v>
      </c>
      <c r="C34" s="1101" t="s">
        <v>594</v>
      </c>
      <c r="D34" s="1102"/>
      <c r="E34" s="321"/>
      <c r="F34" s="321"/>
      <c r="G34" s="885"/>
      <c r="H34" s="322"/>
      <c r="I34" s="322"/>
      <c r="J34" s="322"/>
      <c r="K34" s="322"/>
      <c r="L34" s="322"/>
      <c r="M34" s="885"/>
      <c r="N34" s="322"/>
      <c r="O34" s="885"/>
      <c r="P34" s="885"/>
      <c r="Q34" s="322"/>
      <c r="R34" s="322"/>
      <c r="S34" s="885"/>
      <c r="T34" s="885"/>
      <c r="U34" s="885"/>
      <c r="V34" s="885"/>
    </row>
    <row r="35" spans="1:22" ht="21.75" customHeight="1" thickBot="1" x14ac:dyDescent="0.25">
      <c r="A35" s="89" t="s">
        <v>9</v>
      </c>
      <c r="B35" s="1038" t="s">
        <v>327</v>
      </c>
      <c r="C35" s="1038"/>
      <c r="D35" s="1038"/>
      <c r="E35" s="838">
        <f>SUM(E36:E39)</f>
        <v>43640165</v>
      </c>
      <c r="F35" s="305">
        <f>SUM(F36:F39)</f>
        <v>46143034</v>
      </c>
      <c r="G35" s="305">
        <f>SUM(G36:G39)</f>
        <v>55829375</v>
      </c>
      <c r="H35" s="92">
        <f>+H36+H37+H38+H39</f>
        <v>42209120</v>
      </c>
      <c r="I35" s="92"/>
      <c r="J35" s="92"/>
      <c r="K35" s="92">
        <f>SUM(K36:K39)</f>
        <v>43640165</v>
      </c>
      <c r="L35" s="92">
        <f>SUM(L36:L39)</f>
        <v>46143034</v>
      </c>
      <c r="M35" s="305">
        <f t="shared" ref="M35:S35" si="29">SUM(M36:M39)</f>
        <v>55829375</v>
      </c>
      <c r="N35" s="92">
        <f>SUM(N36:N39)</f>
        <v>42209120</v>
      </c>
      <c r="O35" s="305">
        <f t="shared" si="29"/>
        <v>0</v>
      </c>
      <c r="P35" s="305">
        <f t="shared" si="29"/>
        <v>0</v>
      </c>
      <c r="Q35" s="92">
        <f t="shared" si="29"/>
        <v>0</v>
      </c>
      <c r="R35" s="92">
        <f t="shared" ref="R35" si="30">SUM(R36:R39)</f>
        <v>0</v>
      </c>
      <c r="S35" s="305">
        <f t="shared" si="29"/>
        <v>0</v>
      </c>
      <c r="T35" s="305">
        <f t="shared" ref="T35:V35" si="31">SUM(T36:T39)</f>
        <v>0</v>
      </c>
      <c r="U35" s="305">
        <f t="shared" si="31"/>
        <v>11076002</v>
      </c>
      <c r="V35" s="305">
        <f t="shared" si="31"/>
        <v>11076003</v>
      </c>
    </row>
    <row r="36" spans="1:22" ht="21.75" customHeight="1" thickBot="1" x14ac:dyDescent="0.3">
      <c r="A36" s="83"/>
      <c r="B36" s="87" t="s">
        <v>42</v>
      </c>
      <c r="C36" s="1050" t="s">
        <v>328</v>
      </c>
      <c r="D36" s="1051"/>
      <c r="E36" s="658">
        <v>39187819</v>
      </c>
      <c r="F36" s="886">
        <v>41614912</v>
      </c>
      <c r="G36" s="1007">
        <v>47982994</v>
      </c>
      <c r="H36" s="1007">
        <v>35564683</v>
      </c>
      <c r="I36" s="1007"/>
      <c r="J36" s="1007"/>
      <c r="K36" s="1007">
        <f t="shared" ref="K36:N37" si="32">E36-Q36</f>
        <v>39187819</v>
      </c>
      <c r="L36" s="1007">
        <f t="shared" si="32"/>
        <v>41614912</v>
      </c>
      <c r="M36" s="886">
        <f t="shared" si="32"/>
        <v>47982994</v>
      </c>
      <c r="N36" s="574">
        <f t="shared" si="32"/>
        <v>35564683</v>
      </c>
      <c r="O36" s="574"/>
      <c r="P36" s="574"/>
      <c r="Q36" s="574"/>
      <c r="R36" s="574"/>
      <c r="S36" s="573">
        <v>0</v>
      </c>
      <c r="T36" s="573"/>
      <c r="U36" s="617">
        <v>11076002</v>
      </c>
      <c r="V36" s="617">
        <v>11076003</v>
      </c>
    </row>
    <row r="37" spans="1:22" ht="21.75" customHeight="1" thickBot="1" x14ac:dyDescent="0.25">
      <c r="A37" s="82"/>
      <c r="B37" s="87" t="s">
        <v>43</v>
      </c>
      <c r="C37" s="1034" t="s">
        <v>410</v>
      </c>
      <c r="D37" s="1049"/>
      <c r="E37" s="887">
        <v>0</v>
      </c>
      <c r="F37" s="888">
        <v>0</v>
      </c>
      <c r="G37" s="888">
        <v>342900</v>
      </c>
      <c r="H37" s="888">
        <v>4736440</v>
      </c>
      <c r="I37" s="888"/>
      <c r="J37" s="888"/>
      <c r="K37" s="888">
        <f t="shared" si="32"/>
        <v>0</v>
      </c>
      <c r="L37" s="888">
        <f t="shared" si="32"/>
        <v>0</v>
      </c>
      <c r="M37" s="888">
        <f t="shared" si="32"/>
        <v>342900</v>
      </c>
      <c r="N37" s="576">
        <f t="shared" si="32"/>
        <v>4736440</v>
      </c>
      <c r="O37" s="576"/>
      <c r="P37" s="576"/>
      <c r="Q37" s="576"/>
      <c r="R37" s="576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76</v>
      </c>
      <c r="C38" s="1034" t="s">
        <v>329</v>
      </c>
      <c r="D38" s="1049"/>
      <c r="E38" s="887"/>
      <c r="F38" s="888"/>
      <c r="G38" s="888"/>
      <c r="H38" s="888"/>
      <c r="I38" s="888"/>
      <c r="J38" s="888"/>
      <c r="K38" s="888"/>
      <c r="L38" s="888"/>
      <c r="M38" s="888"/>
      <c r="N38" s="576"/>
      <c r="O38" s="576"/>
      <c r="P38" s="576"/>
      <c r="Q38" s="576"/>
      <c r="R38" s="576"/>
      <c r="S38" s="92"/>
      <c r="T38" s="92"/>
      <c r="U38" s="92"/>
      <c r="V38" s="92"/>
    </row>
    <row r="39" spans="1:22" ht="21.75" customHeight="1" thickBot="1" x14ac:dyDescent="0.25">
      <c r="A39" s="82"/>
      <c r="B39" s="87" t="s">
        <v>77</v>
      </c>
      <c r="C39" s="1034" t="s">
        <v>330</v>
      </c>
      <c r="D39" s="1049"/>
      <c r="E39" s="887">
        <f>SUM(E40:E42)</f>
        <v>4452346</v>
      </c>
      <c r="F39" s="887">
        <f>SUM(F40:F42)</f>
        <v>4528122</v>
      </c>
      <c r="G39" s="888">
        <f>SUM(G40:G42)</f>
        <v>7503481</v>
      </c>
      <c r="H39" s="888">
        <f>SUM(H40:H42)</f>
        <v>1907997</v>
      </c>
      <c r="I39" s="888"/>
      <c r="J39" s="888"/>
      <c r="K39" s="888">
        <f>SUM(K40:K42)</f>
        <v>4452346</v>
      </c>
      <c r="L39" s="888">
        <f>SUM(L40:L42)</f>
        <v>4528122</v>
      </c>
      <c r="M39" s="888">
        <f>SUM(M40:M42)</f>
        <v>7503481</v>
      </c>
      <c r="N39" s="576">
        <f>SUM(N40:N42)</f>
        <v>1907997</v>
      </c>
      <c r="O39" s="576"/>
      <c r="P39" s="576"/>
      <c r="Q39" s="576"/>
      <c r="R39" s="576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84" t="s">
        <v>331</v>
      </c>
      <c r="D40" s="572" t="s">
        <v>32</v>
      </c>
      <c r="E40" s="575"/>
      <c r="F40" s="576"/>
      <c r="G40" s="888"/>
      <c r="H40" s="888"/>
      <c r="I40" s="888"/>
      <c r="J40" s="888"/>
      <c r="K40" s="888"/>
      <c r="L40" s="888"/>
      <c r="M40" s="888"/>
      <c r="N40" s="576"/>
      <c r="O40" s="576"/>
      <c r="P40" s="576"/>
      <c r="Q40" s="576"/>
      <c r="R40" s="576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332</v>
      </c>
      <c r="D41" s="201" t="s">
        <v>31</v>
      </c>
      <c r="E41" s="575"/>
      <c r="F41" s="576"/>
      <c r="G41" s="888"/>
      <c r="H41" s="888"/>
      <c r="I41" s="888"/>
      <c r="J41" s="888"/>
      <c r="K41" s="888"/>
      <c r="L41" s="888"/>
      <c r="M41" s="888"/>
      <c r="N41" s="576"/>
      <c r="O41" s="576"/>
      <c r="P41" s="576"/>
      <c r="Q41" s="576"/>
      <c r="R41" s="576"/>
      <c r="S41" s="92"/>
      <c r="T41" s="92"/>
      <c r="U41" s="92"/>
      <c r="V41" s="92"/>
    </row>
    <row r="42" spans="1:22" ht="21.75" customHeight="1" thickBot="1" x14ac:dyDescent="0.25">
      <c r="A42" s="82"/>
      <c r="B42" s="87"/>
      <c r="C42" s="78" t="s">
        <v>333</v>
      </c>
      <c r="D42" s="201" t="s">
        <v>33</v>
      </c>
      <c r="E42" s="1009">
        <v>4452346</v>
      </c>
      <c r="F42" s="1008">
        <v>4528122</v>
      </c>
      <c r="G42" s="1008">
        <v>7503481</v>
      </c>
      <c r="H42" s="1008">
        <v>1907997</v>
      </c>
      <c r="I42" s="1008"/>
      <c r="J42" s="1008"/>
      <c r="K42" s="1008">
        <f>E42-Q42</f>
        <v>4452346</v>
      </c>
      <c r="L42" s="1008">
        <f>F42-R42</f>
        <v>4528122</v>
      </c>
      <c r="M42" s="1008">
        <f>G42-S42</f>
        <v>7503481</v>
      </c>
      <c r="N42" s="578">
        <f>H42-T42</f>
        <v>1907997</v>
      </c>
      <c r="O42" s="578"/>
      <c r="P42" s="578"/>
      <c r="Q42" s="578"/>
      <c r="R42" s="578"/>
      <c r="S42" s="92"/>
      <c r="T42" s="92"/>
      <c r="U42" s="92"/>
      <c r="V42" s="92"/>
    </row>
    <row r="43" spans="1:22" ht="27.75" customHeight="1" thickBot="1" x14ac:dyDescent="0.25">
      <c r="A43" s="89" t="s">
        <v>10</v>
      </c>
      <c r="B43" s="1038" t="s">
        <v>334</v>
      </c>
      <c r="C43" s="1038"/>
      <c r="D43" s="1038"/>
      <c r="E43" s="305">
        <f>SUM(E44:E45)</f>
        <v>4593595</v>
      </c>
      <c r="F43" s="305">
        <f>SUM(F44:F45)</f>
        <v>4593595</v>
      </c>
      <c r="G43" s="305">
        <f>SUM(G44:G45)</f>
        <v>22825644</v>
      </c>
      <c r="H43" s="92">
        <f>SUM(H44:H48)</f>
        <v>8400000</v>
      </c>
      <c r="I43" s="92">
        <f>SUM(I44:I48)</f>
        <v>0</v>
      </c>
      <c r="J43" s="92">
        <f>SUM(J44:J50)</f>
        <v>0</v>
      </c>
      <c r="K43" s="92">
        <f t="shared" ref="K43" si="33">SUM(K44:K45)</f>
        <v>4593595</v>
      </c>
      <c r="L43" s="92">
        <f t="shared" ref="L43" si="34">SUM(L44:L45)</f>
        <v>4593595</v>
      </c>
      <c r="M43" s="305">
        <f t="shared" ref="M43:P43" si="35">SUM(M44:M45)</f>
        <v>22825644</v>
      </c>
      <c r="N43" s="92">
        <f t="shared" ref="N43" si="36">SUM(N44:N45)</f>
        <v>8400000</v>
      </c>
      <c r="O43" s="305">
        <f t="shared" si="35"/>
        <v>0</v>
      </c>
      <c r="P43" s="305">
        <f t="shared" si="35"/>
        <v>0</v>
      </c>
      <c r="Q43" s="92"/>
      <c r="R43" s="92"/>
      <c r="S43" s="92"/>
      <c r="T43" s="92"/>
      <c r="U43" s="92"/>
      <c r="V43" s="92"/>
    </row>
    <row r="44" spans="1:22" ht="21.75" customHeight="1" x14ac:dyDescent="0.2">
      <c r="A44" s="83"/>
      <c r="B44" s="90" t="s">
        <v>335</v>
      </c>
      <c r="C44" s="1044" t="s">
        <v>337</v>
      </c>
      <c r="D44" s="1044"/>
      <c r="E44" s="314">
        <v>0</v>
      </c>
      <c r="F44" s="315">
        <v>0</v>
      </c>
      <c r="G44" s="1010">
        <v>0</v>
      </c>
      <c r="H44" s="315">
        <v>8400000</v>
      </c>
      <c r="I44" s="315"/>
      <c r="J44" s="315"/>
      <c r="K44" s="315">
        <f>E44-Q44</f>
        <v>0</v>
      </c>
      <c r="L44" s="315">
        <f>F44-R44</f>
        <v>0</v>
      </c>
      <c r="M44" s="315">
        <f>G44-S44</f>
        <v>0</v>
      </c>
      <c r="N44" s="315">
        <f>H44-T44</f>
        <v>8400000</v>
      </c>
      <c r="O44" s="315"/>
      <c r="P44" s="315"/>
      <c r="Q44" s="315"/>
      <c r="R44" s="315"/>
      <c r="S44" s="315"/>
      <c r="T44" s="315"/>
      <c r="U44" s="315"/>
      <c r="V44" s="315"/>
    </row>
    <row r="45" spans="1:22" ht="21.75" customHeight="1" x14ac:dyDescent="0.2">
      <c r="A45" s="82"/>
      <c r="B45" s="79" t="s">
        <v>336</v>
      </c>
      <c r="C45" s="1034" t="s">
        <v>338</v>
      </c>
      <c r="D45" s="1034"/>
      <c r="E45" s="317">
        <f>SUM(E46:E48)</f>
        <v>4593595</v>
      </c>
      <c r="F45" s="317">
        <f>SUM(F46:F48)</f>
        <v>4593595</v>
      </c>
      <c r="G45" s="317">
        <f>SUM(G46:G48)</f>
        <v>22825644</v>
      </c>
      <c r="H45" s="236"/>
      <c r="I45" s="236"/>
      <c r="J45" s="236"/>
      <c r="K45" s="236">
        <f>K46+K47+K48</f>
        <v>4593595</v>
      </c>
      <c r="L45" s="236">
        <f>L46+L47+L48</f>
        <v>4593595</v>
      </c>
      <c r="M45" s="315">
        <f t="shared" ref="M45:M47" si="37">G45-S45</f>
        <v>22825644</v>
      </c>
      <c r="N45" s="236"/>
      <c r="O45" s="236"/>
      <c r="P45" s="236"/>
      <c r="Q45" s="236"/>
      <c r="R45" s="236"/>
      <c r="S45" s="236"/>
      <c r="T45" s="236"/>
      <c r="U45" s="236"/>
      <c r="V45" s="236"/>
    </row>
    <row r="46" spans="1:22" ht="21.75" customHeight="1" x14ac:dyDescent="0.2">
      <c r="A46" s="82"/>
      <c r="B46" s="90"/>
      <c r="C46" s="84" t="s">
        <v>339</v>
      </c>
      <c r="D46" s="572" t="s">
        <v>32</v>
      </c>
      <c r="E46" s="317"/>
      <c r="F46" s="236"/>
      <c r="G46" s="236"/>
      <c r="H46" s="236"/>
      <c r="I46" s="236"/>
      <c r="J46" s="236"/>
      <c r="K46" s="236"/>
      <c r="L46" s="236"/>
      <c r="M46" s="315">
        <f t="shared" si="37"/>
        <v>0</v>
      </c>
      <c r="N46" s="236"/>
      <c r="O46" s="236"/>
      <c r="P46" s="236"/>
      <c r="Q46" s="236"/>
      <c r="R46" s="236"/>
      <c r="S46" s="236"/>
      <c r="T46" s="236"/>
      <c r="U46" s="236"/>
      <c r="V46" s="236"/>
    </row>
    <row r="47" spans="1:22" ht="21.75" customHeight="1" x14ac:dyDescent="0.2">
      <c r="A47" s="82"/>
      <c r="B47" s="79"/>
      <c r="C47" s="78" t="s">
        <v>340</v>
      </c>
      <c r="D47" s="572" t="s">
        <v>31</v>
      </c>
      <c r="E47" s="849">
        <v>4593595</v>
      </c>
      <c r="F47" s="850">
        <v>4593595</v>
      </c>
      <c r="G47" s="850">
        <v>4593595</v>
      </c>
      <c r="H47" s="850"/>
      <c r="I47" s="850"/>
      <c r="J47" s="851"/>
      <c r="K47" s="850">
        <v>4593595</v>
      </c>
      <c r="L47" s="236">
        <v>4593595</v>
      </c>
      <c r="M47" s="315">
        <f t="shared" si="37"/>
        <v>4593595</v>
      </c>
      <c r="N47" s="236"/>
      <c r="O47" s="236"/>
      <c r="P47" s="511"/>
      <c r="Q47" s="236"/>
      <c r="R47" s="236"/>
      <c r="S47" s="236"/>
      <c r="T47" s="236"/>
      <c r="U47" s="236"/>
      <c r="V47" s="236"/>
    </row>
    <row r="48" spans="1:22" ht="21.75" customHeight="1" thickBot="1" x14ac:dyDescent="0.25">
      <c r="A48" s="86"/>
      <c r="B48" s="90"/>
      <c r="C48" s="84" t="s">
        <v>341</v>
      </c>
      <c r="D48" s="572" t="s">
        <v>342</v>
      </c>
      <c r="E48" s="849"/>
      <c r="F48" s="850"/>
      <c r="G48" s="850">
        <v>18232049</v>
      </c>
      <c r="H48" s="850"/>
      <c r="I48" s="850"/>
      <c r="J48" s="851"/>
      <c r="K48" s="850"/>
      <c r="L48" s="236"/>
      <c r="M48" s="236"/>
      <c r="N48" s="236"/>
      <c r="O48" s="236"/>
      <c r="P48" s="511"/>
      <c r="Q48" s="236"/>
      <c r="R48" s="236"/>
      <c r="S48" s="348"/>
      <c r="T48" s="348"/>
      <c r="U48" s="348"/>
      <c r="V48" s="348"/>
    </row>
    <row r="49" spans="1:22" ht="21.75" hidden="1" customHeight="1" x14ac:dyDescent="0.2">
      <c r="A49" s="320"/>
      <c r="B49" s="79"/>
      <c r="C49" s="1034"/>
      <c r="D49" s="1049"/>
      <c r="E49" s="317"/>
      <c r="F49" s="236"/>
      <c r="G49" s="236"/>
      <c r="H49" s="236"/>
      <c r="I49" s="236"/>
      <c r="J49" s="511"/>
      <c r="K49" s="236"/>
      <c r="L49" s="236"/>
      <c r="M49" s="236"/>
      <c r="N49" s="236"/>
      <c r="O49" s="236"/>
      <c r="P49" s="511"/>
      <c r="Q49" s="236"/>
      <c r="R49" s="236"/>
      <c r="S49" s="322"/>
      <c r="T49" s="322"/>
      <c r="U49" s="322"/>
      <c r="V49" s="322"/>
    </row>
    <row r="50" spans="1:22" ht="21.75" hidden="1" customHeight="1" thickBot="1" x14ac:dyDescent="0.25">
      <c r="A50" s="320"/>
      <c r="B50" s="90"/>
      <c r="C50" s="1056"/>
      <c r="D50" s="1057"/>
      <c r="E50" s="512"/>
      <c r="F50" s="513"/>
      <c r="G50" s="513"/>
      <c r="H50" s="513"/>
      <c r="I50" s="513"/>
      <c r="J50" s="514"/>
      <c r="K50" s="513"/>
      <c r="L50" s="513"/>
      <c r="M50" s="513"/>
      <c r="N50" s="513"/>
      <c r="O50" s="513"/>
      <c r="P50" s="514"/>
      <c r="Q50" s="513"/>
      <c r="R50" s="513"/>
      <c r="S50" s="322"/>
      <c r="T50" s="322"/>
      <c r="U50" s="322"/>
      <c r="V50" s="322"/>
    </row>
    <row r="51" spans="1:22" ht="21.75" customHeight="1" thickBot="1" x14ac:dyDescent="0.25">
      <c r="A51" s="89" t="s">
        <v>11</v>
      </c>
      <c r="B51" s="1038" t="s">
        <v>82</v>
      </c>
      <c r="C51" s="1038"/>
      <c r="D51" s="1038"/>
      <c r="E51" s="838">
        <f t="shared" ref="E51:S51" si="38">E52+E53</f>
        <v>492818</v>
      </c>
      <c r="F51" s="305">
        <f>F52+F53</f>
        <v>642818</v>
      </c>
      <c r="G51" s="92">
        <f t="shared" si="38"/>
        <v>6642818</v>
      </c>
      <c r="H51" s="92">
        <f t="shared" si="38"/>
        <v>607299</v>
      </c>
      <c r="I51" s="92">
        <f t="shared" si="38"/>
        <v>0</v>
      </c>
      <c r="J51" s="92">
        <f t="shared" si="38"/>
        <v>0</v>
      </c>
      <c r="K51" s="92">
        <f t="shared" si="38"/>
        <v>492818</v>
      </c>
      <c r="L51" s="92">
        <f t="shared" ref="L51" si="39">L52+L53</f>
        <v>642818</v>
      </c>
      <c r="M51" s="92">
        <f t="shared" si="38"/>
        <v>6642818</v>
      </c>
      <c r="N51" s="92">
        <f t="shared" ref="N51" si="40">N52+N53</f>
        <v>607299</v>
      </c>
      <c r="O51" s="92">
        <f t="shared" si="38"/>
        <v>0</v>
      </c>
      <c r="P51" s="92">
        <f t="shared" si="38"/>
        <v>0</v>
      </c>
      <c r="Q51" s="92">
        <f t="shared" si="38"/>
        <v>0</v>
      </c>
      <c r="R51" s="92">
        <f t="shared" ref="R51" si="41">R52+R53</f>
        <v>0</v>
      </c>
      <c r="S51" s="92">
        <f t="shared" si="38"/>
        <v>0</v>
      </c>
      <c r="T51" s="92">
        <f t="shared" ref="T51:V51" si="42">T52+T53</f>
        <v>0</v>
      </c>
      <c r="U51" s="92">
        <f t="shared" si="42"/>
        <v>300002</v>
      </c>
      <c r="V51" s="92">
        <f t="shared" si="42"/>
        <v>300003</v>
      </c>
    </row>
    <row r="52" spans="1:22" s="6" customFormat="1" ht="36.75" customHeight="1" x14ac:dyDescent="0.2">
      <c r="A52" s="91"/>
      <c r="B52" s="90" t="s">
        <v>44</v>
      </c>
      <c r="C52" s="1044" t="s">
        <v>600</v>
      </c>
      <c r="D52" s="1044"/>
      <c r="E52" s="316"/>
      <c r="F52" s="902">
        <v>150000</v>
      </c>
      <c r="G52" s="904">
        <v>150000</v>
      </c>
      <c r="H52" s="235">
        <v>130000</v>
      </c>
      <c r="I52" s="235"/>
      <c r="J52" s="235"/>
      <c r="K52" s="904"/>
      <c r="L52" s="905">
        <f t="shared" ref="L52:N53" si="43">F52-R52</f>
        <v>150000</v>
      </c>
      <c r="M52" s="905">
        <f t="shared" si="43"/>
        <v>150000</v>
      </c>
      <c r="N52" s="237">
        <f t="shared" si="43"/>
        <v>130000</v>
      </c>
      <c r="O52" s="235"/>
      <c r="P52" s="235"/>
      <c r="Q52" s="235"/>
      <c r="R52" s="235"/>
      <c r="S52" s="235"/>
      <c r="T52" s="235"/>
      <c r="U52" s="235"/>
      <c r="V52" s="235"/>
    </row>
    <row r="53" spans="1:22" ht="21.75" customHeight="1" thickBot="1" x14ac:dyDescent="0.25">
      <c r="A53" s="82"/>
      <c r="B53" s="78" t="s">
        <v>45</v>
      </c>
      <c r="C53" s="1034" t="s">
        <v>355</v>
      </c>
      <c r="D53" s="1034"/>
      <c r="E53" s="903">
        <v>492818</v>
      </c>
      <c r="F53" s="903">
        <v>492818</v>
      </c>
      <c r="G53" s="903">
        <v>6492818</v>
      </c>
      <c r="H53" s="237">
        <v>477299</v>
      </c>
      <c r="I53" s="237"/>
      <c r="J53" s="237"/>
      <c r="K53" s="905">
        <f>E53-Q53</f>
        <v>492818</v>
      </c>
      <c r="L53" s="905">
        <f t="shared" si="43"/>
        <v>492818</v>
      </c>
      <c r="M53" s="905">
        <f t="shared" si="43"/>
        <v>6492818</v>
      </c>
      <c r="N53" s="237">
        <f t="shared" si="43"/>
        <v>477299</v>
      </c>
      <c r="O53" s="237"/>
      <c r="P53" s="237"/>
      <c r="Q53" s="237"/>
      <c r="R53" s="237"/>
      <c r="S53" s="296"/>
      <c r="T53" s="296"/>
      <c r="U53" s="296">
        <v>300002</v>
      </c>
      <c r="V53" s="296">
        <v>300003</v>
      </c>
    </row>
    <row r="54" spans="1:22" ht="21.75" customHeight="1" thickBot="1" x14ac:dyDescent="0.25">
      <c r="A54" s="89" t="s">
        <v>12</v>
      </c>
      <c r="B54" s="1038" t="s">
        <v>343</v>
      </c>
      <c r="C54" s="1038"/>
      <c r="D54" s="1038"/>
      <c r="E54" s="839">
        <f t="shared" ref="E54:S54" si="44">SUM(E55:E56)</f>
        <v>2200000</v>
      </c>
      <c r="F54" s="301">
        <f>SUM(F55:F56)</f>
        <v>2200000</v>
      </c>
      <c r="G54" s="50">
        <f t="shared" si="44"/>
        <v>2200000</v>
      </c>
      <c r="H54" s="50">
        <f t="shared" si="44"/>
        <v>0</v>
      </c>
      <c r="I54" s="50">
        <f t="shared" si="44"/>
        <v>0</v>
      </c>
      <c r="J54" s="50">
        <f t="shared" si="44"/>
        <v>0</v>
      </c>
      <c r="K54" s="50">
        <f t="shared" si="44"/>
        <v>2200000</v>
      </c>
      <c r="L54" s="50">
        <f t="shared" ref="L54" si="45">SUM(L55:L56)</f>
        <v>2200000</v>
      </c>
      <c r="M54" s="50">
        <f t="shared" si="44"/>
        <v>2200000</v>
      </c>
      <c r="N54" s="50">
        <f t="shared" ref="N54" si="46">SUM(N55:N56)</f>
        <v>0</v>
      </c>
      <c r="O54" s="50">
        <f t="shared" si="44"/>
        <v>0</v>
      </c>
      <c r="P54" s="50">
        <f t="shared" si="44"/>
        <v>0</v>
      </c>
      <c r="Q54" s="50">
        <f t="shared" si="44"/>
        <v>0</v>
      </c>
      <c r="R54" s="50">
        <f t="shared" ref="R54" si="47">SUM(R55:R56)</f>
        <v>0</v>
      </c>
      <c r="S54" s="50">
        <f t="shared" si="44"/>
        <v>0</v>
      </c>
      <c r="T54" s="50">
        <f t="shared" ref="T54:V54" si="48">SUM(T55:T56)</f>
        <v>0</v>
      </c>
      <c r="U54" s="50">
        <f t="shared" si="48"/>
        <v>0</v>
      </c>
      <c r="V54" s="50">
        <f t="shared" si="48"/>
        <v>0</v>
      </c>
    </row>
    <row r="55" spans="1:22" s="6" customFormat="1" ht="21.75" customHeight="1" x14ac:dyDescent="0.2">
      <c r="A55" s="91"/>
      <c r="B55" s="84" t="s">
        <v>46</v>
      </c>
      <c r="C55" s="1044" t="s">
        <v>345</v>
      </c>
      <c r="D55" s="1044"/>
      <c r="E55" s="302">
        <v>2200000</v>
      </c>
      <c r="F55" s="302">
        <v>2200000</v>
      </c>
      <c r="G55" s="240">
        <v>2200000</v>
      </c>
      <c r="H55" s="240">
        <v>0</v>
      </c>
      <c r="I55" s="240">
        <v>0</v>
      </c>
      <c r="J55" s="240">
        <v>0</v>
      </c>
      <c r="K55" s="240">
        <v>2200000</v>
      </c>
      <c r="L55" s="240">
        <v>2200000</v>
      </c>
      <c r="M55" s="240">
        <v>2200000</v>
      </c>
      <c r="N55" s="240">
        <v>0</v>
      </c>
      <c r="O55" s="240">
        <v>0</v>
      </c>
      <c r="P55" s="240">
        <v>0</v>
      </c>
      <c r="Q55" s="240"/>
      <c r="R55" s="240"/>
      <c r="S55" s="239"/>
      <c r="T55" s="239"/>
      <c r="U55" s="239"/>
      <c r="V55" s="239"/>
    </row>
    <row r="56" spans="1:22" ht="21.75" customHeight="1" thickBot="1" x14ac:dyDescent="0.25">
      <c r="A56" s="86"/>
      <c r="B56" s="87" t="s">
        <v>344</v>
      </c>
      <c r="C56" s="1042" t="s">
        <v>346</v>
      </c>
      <c r="D56" s="1042"/>
      <c r="E56" s="306">
        <v>0</v>
      </c>
      <c r="F56" s="306">
        <v>0</v>
      </c>
      <c r="G56" s="106">
        <v>0</v>
      </c>
      <c r="H56" s="106">
        <v>0</v>
      </c>
      <c r="I56" s="106">
        <v>0</v>
      </c>
      <c r="J56" s="106">
        <v>0</v>
      </c>
      <c r="K56" s="106">
        <f>+E56-Q56</f>
        <v>0</v>
      </c>
      <c r="L56" s="106">
        <f>+F56-R56</f>
        <v>0</v>
      </c>
      <c r="M56" s="106">
        <v>0</v>
      </c>
      <c r="N56" s="106">
        <f>+H56-T56</f>
        <v>0</v>
      </c>
      <c r="O56" s="106">
        <v>0</v>
      </c>
      <c r="P56" s="106">
        <v>0</v>
      </c>
      <c r="Q56" s="106"/>
      <c r="R56" s="106"/>
      <c r="S56" s="106"/>
      <c r="T56" s="106"/>
      <c r="U56" s="106"/>
      <c r="V56" s="106"/>
    </row>
    <row r="57" spans="1:22" ht="21.75" customHeight="1" thickBot="1" x14ac:dyDescent="0.25">
      <c r="A57" s="89" t="s">
        <v>13</v>
      </c>
      <c r="B57" s="1058" t="s">
        <v>84</v>
      </c>
      <c r="C57" s="1058"/>
      <c r="D57" s="1058"/>
      <c r="E57" s="301">
        <f t="shared" ref="E57:K57" si="49">E7+E21+E43+E51+E54+E35</f>
        <v>67563912</v>
      </c>
      <c r="F57" s="301">
        <f>F7+F21+F43+F51+F54+F35</f>
        <v>69485861</v>
      </c>
      <c r="G57" s="301">
        <f>G7+G21+G43+G51+G54+G35</f>
        <v>102641705</v>
      </c>
      <c r="H57" s="301">
        <f t="shared" si="49"/>
        <v>69700882</v>
      </c>
      <c r="I57" s="301">
        <f t="shared" si="49"/>
        <v>0</v>
      </c>
      <c r="J57" s="301">
        <f t="shared" si="49"/>
        <v>0</v>
      </c>
      <c r="K57" s="301">
        <f t="shared" si="49"/>
        <v>67037768</v>
      </c>
      <c r="L57" s="301">
        <f t="shared" ref="L57" si="50">L7+L21+L43+L51+L54+L35</f>
        <v>68659717</v>
      </c>
      <c r="M57" s="301">
        <f t="shared" ref="M57:S57" si="51">M7+M21+M43+M51+M54+M35</f>
        <v>100748305</v>
      </c>
      <c r="N57" s="301">
        <f t="shared" ref="N57" si="52">N7+N21+N43+N51+N54+N35</f>
        <v>67807482</v>
      </c>
      <c r="O57" s="301">
        <f t="shared" si="51"/>
        <v>0</v>
      </c>
      <c r="P57" s="301">
        <f t="shared" si="51"/>
        <v>0</v>
      </c>
      <c r="Q57" s="301">
        <f t="shared" si="51"/>
        <v>526144</v>
      </c>
      <c r="R57" s="301">
        <f t="shared" ref="R57" si="53">R7+R21+R43+R51+R54+R35</f>
        <v>826144</v>
      </c>
      <c r="S57" s="301">
        <f t="shared" si="51"/>
        <v>1893400</v>
      </c>
      <c r="T57" s="301">
        <f t="shared" ref="T57:V57" si="54">T7+T21+T43+T51+T54+T35</f>
        <v>1893400</v>
      </c>
      <c r="U57" s="301">
        <f t="shared" si="54"/>
        <v>16984546</v>
      </c>
      <c r="V57" s="301">
        <f t="shared" si="54"/>
        <v>16984551</v>
      </c>
    </row>
    <row r="58" spans="1:22" ht="24" customHeight="1" thickBot="1" x14ac:dyDescent="0.25">
      <c r="A58" s="85" t="s">
        <v>60</v>
      </c>
      <c r="B58" s="1038" t="s">
        <v>347</v>
      </c>
      <c r="C58" s="1038"/>
      <c r="D58" s="1038"/>
      <c r="E58" s="301">
        <f t="shared" ref="E58:J58" si="55">SUM(E59:E61)</f>
        <v>38866832</v>
      </c>
      <c r="F58" s="301">
        <f>SUM(F59:F61)</f>
        <v>38866832</v>
      </c>
      <c r="G58" s="301">
        <f t="shared" si="55"/>
        <v>38866832</v>
      </c>
      <c r="H58" s="301">
        <f t="shared" si="55"/>
        <v>21378443</v>
      </c>
      <c r="I58" s="301">
        <f t="shared" si="55"/>
        <v>0</v>
      </c>
      <c r="J58" s="301">
        <f t="shared" si="55"/>
        <v>0</v>
      </c>
      <c r="K58" s="301">
        <f t="shared" ref="K58" si="56">SUM(K59:K61)</f>
        <v>38866832</v>
      </c>
      <c r="L58" s="301">
        <f t="shared" ref="L58" si="57">SUM(L59:L61)</f>
        <v>38866832</v>
      </c>
      <c r="M58" s="301">
        <f t="shared" ref="M58:S58" si="58">SUM(M59:M61)</f>
        <v>38866832</v>
      </c>
      <c r="N58" s="301">
        <f t="shared" ref="N58" si="59">SUM(N59:N61)</f>
        <v>21378443</v>
      </c>
      <c r="O58" s="301">
        <f t="shared" si="58"/>
        <v>0</v>
      </c>
      <c r="P58" s="301">
        <f t="shared" si="58"/>
        <v>0</v>
      </c>
      <c r="Q58" s="301">
        <f t="shared" si="58"/>
        <v>0</v>
      </c>
      <c r="R58" s="301">
        <f t="shared" ref="R58" si="60">SUM(R59:R61)</f>
        <v>0</v>
      </c>
      <c r="S58" s="301">
        <f t="shared" si="58"/>
        <v>0</v>
      </c>
      <c r="T58" s="301">
        <f t="shared" ref="T58:V58" si="61">SUM(T59:T61)</f>
        <v>0</v>
      </c>
      <c r="U58" s="301">
        <f t="shared" si="61"/>
        <v>15916002</v>
      </c>
      <c r="V58" s="301">
        <f t="shared" si="61"/>
        <v>15916003</v>
      </c>
    </row>
    <row r="59" spans="1:22" ht="21.75" customHeight="1" x14ac:dyDescent="0.2">
      <c r="A59" s="83"/>
      <c r="B59" s="84" t="s">
        <v>48</v>
      </c>
      <c r="C59" s="1044" t="s">
        <v>348</v>
      </c>
      <c r="D59" s="1044"/>
      <c r="E59" s="318"/>
      <c r="F59" s="318"/>
      <c r="G59" s="239"/>
      <c r="H59" s="239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</row>
    <row r="60" spans="1:22" ht="21.75" customHeight="1" x14ac:dyDescent="0.2">
      <c r="A60" s="82"/>
      <c r="B60" s="79" t="s">
        <v>49</v>
      </c>
      <c r="C60" s="1044" t="s">
        <v>414</v>
      </c>
      <c r="D60" s="1044"/>
      <c r="E60" s="297"/>
      <c r="F60" s="297"/>
      <c r="G60" s="238"/>
      <c r="H60" s="238"/>
      <c r="I60" s="238"/>
      <c r="J60" s="238"/>
      <c r="K60" s="238">
        <f>E60-Q60</f>
        <v>0</v>
      </c>
      <c r="L60" s="238">
        <f>F60-R60</f>
        <v>0</v>
      </c>
      <c r="M60" s="238"/>
      <c r="N60" s="238">
        <f>H60-T60</f>
        <v>0</v>
      </c>
      <c r="O60" s="238"/>
      <c r="P60" s="238"/>
      <c r="Q60" s="238"/>
      <c r="R60" s="238"/>
      <c r="S60" s="238"/>
      <c r="T60" s="238"/>
      <c r="U60" s="238"/>
      <c r="V60" s="238"/>
    </row>
    <row r="61" spans="1:22" ht="21.75" customHeight="1" thickBot="1" x14ac:dyDescent="0.25">
      <c r="A61" s="82"/>
      <c r="B61" s="79" t="s">
        <v>83</v>
      </c>
      <c r="C61" s="1044" t="s">
        <v>349</v>
      </c>
      <c r="D61" s="1044"/>
      <c r="E61" s="297">
        <v>38866832</v>
      </c>
      <c r="F61" s="297">
        <v>38866832</v>
      </c>
      <c r="G61" s="238">
        <v>38866832</v>
      </c>
      <c r="H61" s="238">
        <v>21378443</v>
      </c>
      <c r="I61" s="238"/>
      <c r="J61" s="238"/>
      <c r="K61" s="238">
        <f>E61-Q61</f>
        <v>38866832</v>
      </c>
      <c r="L61" s="238">
        <f>F61-R61</f>
        <v>38866832</v>
      </c>
      <c r="M61" s="297">
        <f>G61-S61</f>
        <v>38866832</v>
      </c>
      <c r="N61" s="238">
        <f>H61-T61</f>
        <v>21378443</v>
      </c>
      <c r="O61" s="238"/>
      <c r="P61" s="238"/>
      <c r="Q61" s="238"/>
      <c r="R61" s="238"/>
      <c r="S61" s="297"/>
      <c r="T61" s="297"/>
      <c r="U61" s="297">
        <v>15916002</v>
      </c>
      <c r="V61" s="297">
        <v>15916003</v>
      </c>
    </row>
    <row r="62" spans="1:22" ht="35.25" customHeight="1" thickBot="1" x14ac:dyDescent="0.25">
      <c r="A62" s="89" t="s">
        <v>61</v>
      </c>
      <c r="B62" s="1055" t="s">
        <v>85</v>
      </c>
      <c r="C62" s="1055"/>
      <c r="D62" s="1055"/>
      <c r="E62" s="301">
        <f>E57+E58</f>
        <v>106430744</v>
      </c>
      <c r="F62" s="50">
        <f t="shared" ref="F62:K62" si="62">F57+F58</f>
        <v>108352693</v>
      </c>
      <c r="G62" s="50">
        <f t="shared" si="62"/>
        <v>141508537</v>
      </c>
      <c r="H62" s="50">
        <f t="shared" si="62"/>
        <v>91079325</v>
      </c>
      <c r="I62" s="50">
        <f t="shared" si="62"/>
        <v>0</v>
      </c>
      <c r="J62" s="50">
        <f t="shared" si="62"/>
        <v>0</v>
      </c>
      <c r="K62" s="50">
        <f t="shared" si="62"/>
        <v>105904600</v>
      </c>
      <c r="L62" s="50">
        <f t="shared" ref="L62" si="63">L57+L58</f>
        <v>107526549</v>
      </c>
      <c r="M62" s="301">
        <f t="shared" ref="M62:Q62" si="64">M57+M58</f>
        <v>139615137</v>
      </c>
      <c r="N62" s="50">
        <f t="shared" ref="N62" si="65">N57+N58</f>
        <v>89185925</v>
      </c>
      <c r="O62" s="301">
        <f t="shared" si="64"/>
        <v>0</v>
      </c>
      <c r="P62" s="301">
        <f t="shared" si="64"/>
        <v>0</v>
      </c>
      <c r="Q62" s="50">
        <f t="shared" si="64"/>
        <v>526144</v>
      </c>
      <c r="R62" s="50">
        <f t="shared" ref="R62" si="66">R57+R58</f>
        <v>826144</v>
      </c>
      <c r="S62" s="301">
        <f>S57+S58</f>
        <v>1893400</v>
      </c>
      <c r="T62" s="301">
        <f t="shared" ref="T62:V62" si="67">T57+T58</f>
        <v>1893400</v>
      </c>
      <c r="U62" s="301">
        <f t="shared" si="67"/>
        <v>32900548</v>
      </c>
      <c r="V62" s="301">
        <f t="shared" si="67"/>
        <v>32900554</v>
      </c>
    </row>
    <row r="63" spans="1:22" ht="21.75" hidden="1" customHeight="1" thickBot="1" x14ac:dyDescent="0.25">
      <c r="A63" s="1052" t="s">
        <v>235</v>
      </c>
      <c r="B63" s="1053"/>
      <c r="C63" s="1053"/>
      <c r="D63" s="1053"/>
      <c r="E63" s="515"/>
      <c r="F63" s="516"/>
      <c r="G63" s="516"/>
      <c r="H63" s="516"/>
      <c r="I63" s="516"/>
      <c r="J63" s="517"/>
      <c r="K63" s="516"/>
      <c r="L63" s="516"/>
      <c r="M63" s="516"/>
      <c r="N63" s="516"/>
      <c r="O63" s="516"/>
      <c r="P63" s="517"/>
      <c r="Q63" s="516"/>
      <c r="R63" s="516"/>
      <c r="S63" s="516"/>
      <c r="T63" s="516"/>
      <c r="U63" s="516"/>
      <c r="V63" s="516"/>
    </row>
    <row r="64" spans="1:22" ht="21.75" hidden="1" customHeight="1" thickBot="1" x14ac:dyDescent="0.25">
      <c r="A64" s="1054" t="s">
        <v>6</v>
      </c>
      <c r="B64" s="1055"/>
      <c r="C64" s="1055"/>
      <c r="D64" s="1055"/>
      <c r="E64" s="352"/>
      <c r="F64" s="353"/>
      <c r="G64" s="353"/>
      <c r="H64" s="353"/>
      <c r="I64" s="353"/>
      <c r="J64" s="354"/>
      <c r="K64" s="353"/>
      <c r="L64" s="353"/>
      <c r="M64" s="353"/>
      <c r="N64" s="353"/>
      <c r="O64" s="353"/>
      <c r="P64" s="354"/>
      <c r="Q64" s="353"/>
      <c r="R64" s="353"/>
      <c r="S64" s="353"/>
      <c r="T64" s="353"/>
      <c r="U64" s="353"/>
      <c r="V64" s="353"/>
    </row>
    <row r="65" spans="1:22" ht="21.75" customHeight="1" x14ac:dyDescent="0.2">
      <c r="A65" s="518"/>
      <c r="B65" s="519"/>
      <c r="C65" s="519"/>
      <c r="D65" s="519"/>
      <c r="E65" s="520"/>
      <c r="F65" s="520"/>
      <c r="G65" s="520"/>
      <c r="H65" s="520"/>
      <c r="I65" s="520"/>
      <c r="J65" s="520"/>
      <c r="K65" s="520"/>
      <c r="L65" s="520"/>
      <c r="M65" s="520"/>
      <c r="N65" s="520"/>
      <c r="O65" s="520"/>
      <c r="P65" s="520"/>
      <c r="Q65" s="603"/>
      <c r="R65" s="520"/>
      <c r="S65" s="520"/>
      <c r="T65" s="603"/>
      <c r="U65" s="520"/>
      <c r="V65" s="520"/>
    </row>
    <row r="66" spans="1:22" ht="21.75" customHeight="1" x14ac:dyDescent="0.2">
      <c r="A66" s="68"/>
      <c r="B66" s="110"/>
      <c r="C66" s="110"/>
      <c r="D66" s="110"/>
      <c r="E66" s="274"/>
      <c r="F66" s="274"/>
      <c r="G66" s="274"/>
      <c r="I66" s="274"/>
      <c r="J66" s="274"/>
      <c r="Q66" s="273"/>
      <c r="R66" s="274"/>
      <c r="S66" s="274"/>
    </row>
    <row r="67" spans="1:22" ht="35.25" customHeight="1" x14ac:dyDescent="0.2">
      <c r="A67" s="68"/>
      <c r="B67" s="110"/>
      <c r="C67" s="110"/>
      <c r="D67" s="110"/>
      <c r="E67" s="274"/>
      <c r="F67" s="274"/>
      <c r="G67" s="274"/>
      <c r="H67" s="274"/>
      <c r="I67" s="274"/>
      <c r="J67" s="274"/>
      <c r="K67" s="274"/>
      <c r="L67" s="274"/>
      <c r="M67" s="274"/>
      <c r="N67" s="274"/>
      <c r="O67" s="274"/>
      <c r="P67" s="274"/>
      <c r="Q67" s="273"/>
      <c r="R67" s="274"/>
      <c r="S67" s="274"/>
    </row>
    <row r="68" spans="1:22" ht="35.25" customHeight="1" x14ac:dyDescent="0.2">
      <c r="A68" s="68"/>
      <c r="B68" s="110"/>
      <c r="C68" s="110"/>
      <c r="D68" s="110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R68" s="274"/>
      <c r="S68" s="274"/>
      <c r="T68" s="274"/>
    </row>
    <row r="69" spans="1:22" x14ac:dyDescent="0.2">
      <c r="E69" s="274"/>
      <c r="F69" s="274"/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R69" s="274"/>
      <c r="S69" s="274"/>
      <c r="T69" s="274"/>
    </row>
    <row r="70" spans="1:22" x14ac:dyDescent="0.2">
      <c r="E70" s="274"/>
      <c r="F70" s="274"/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R70" s="274"/>
      <c r="S70" s="274"/>
      <c r="T70" s="274"/>
    </row>
    <row r="71" spans="1:22" x14ac:dyDescent="0.2">
      <c r="E71" s="274"/>
      <c r="F71" s="274"/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R71" s="274"/>
      <c r="S71" s="274"/>
      <c r="T71" s="274"/>
    </row>
    <row r="72" spans="1:22" x14ac:dyDescent="0.2">
      <c r="D72" s="76"/>
      <c r="E72" s="274"/>
      <c r="F72" s="274"/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R72" s="274"/>
      <c r="S72" s="274"/>
      <c r="T72" s="274"/>
    </row>
    <row r="73" spans="1:22" ht="48.75" customHeight="1" x14ac:dyDescent="0.2">
      <c r="D73" s="76"/>
      <c r="E73" s="274"/>
      <c r="F73" s="274"/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R73" s="274"/>
      <c r="S73" s="274"/>
      <c r="T73" s="274"/>
    </row>
    <row r="74" spans="1:22" ht="46.5" customHeight="1" x14ac:dyDescent="0.2">
      <c r="D74" s="76"/>
      <c r="E74" s="274"/>
      <c r="F74" s="274"/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R74" s="274"/>
      <c r="S74" s="274"/>
      <c r="T74" s="274"/>
    </row>
    <row r="75" spans="1:22" ht="41.25" customHeight="1" x14ac:dyDescent="0.2">
      <c r="E75" s="274"/>
      <c r="F75" s="274"/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R75" s="274"/>
      <c r="S75" s="274"/>
      <c r="T75" s="274"/>
    </row>
    <row r="76" spans="1:22" x14ac:dyDescent="0.2">
      <c r="E76" s="274"/>
      <c r="F76" s="274"/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R76" s="274"/>
      <c r="S76" s="274"/>
      <c r="T76" s="274"/>
    </row>
    <row r="77" spans="1:22" x14ac:dyDescent="0.2">
      <c r="E77" s="274"/>
      <c r="F77" s="274"/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R77" s="274"/>
      <c r="S77" s="274"/>
      <c r="T77" s="274"/>
    </row>
    <row r="78" spans="1:22" x14ac:dyDescent="0.2">
      <c r="E78" s="274"/>
      <c r="F78" s="274"/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R78" s="274"/>
      <c r="S78" s="274"/>
      <c r="T78" s="274"/>
    </row>
    <row r="79" spans="1:22" x14ac:dyDescent="0.2">
      <c r="E79" s="274"/>
      <c r="F79" s="274"/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R79" s="274"/>
      <c r="S79" s="274"/>
      <c r="T79" s="274"/>
    </row>
    <row r="80" spans="1:22" x14ac:dyDescent="0.2">
      <c r="E80" s="274"/>
      <c r="F80" s="274"/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R80" s="274"/>
      <c r="S80" s="274"/>
      <c r="T80" s="274"/>
    </row>
    <row r="81" spans="5:20" x14ac:dyDescent="0.2">
      <c r="E81" s="274"/>
      <c r="F81" s="274"/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R81" s="274"/>
      <c r="S81" s="274"/>
      <c r="T81" s="274"/>
    </row>
    <row r="82" spans="5:20" x14ac:dyDescent="0.2">
      <c r="E82" s="274"/>
      <c r="F82" s="274"/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R82" s="274"/>
      <c r="S82" s="274"/>
      <c r="T82" s="274"/>
    </row>
    <row r="83" spans="5:20" x14ac:dyDescent="0.2">
      <c r="E83" s="274"/>
      <c r="F83" s="274"/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R83" s="274"/>
      <c r="S83" s="274"/>
      <c r="T83" s="274"/>
    </row>
    <row r="84" spans="5:20" x14ac:dyDescent="0.2">
      <c r="E84" s="274"/>
      <c r="F84" s="274"/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R84" s="274"/>
      <c r="S84" s="274"/>
      <c r="T84" s="274"/>
    </row>
    <row r="85" spans="5:20" x14ac:dyDescent="0.2"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R85" s="274"/>
      <c r="S85" s="274"/>
      <c r="T85" s="274"/>
    </row>
    <row r="86" spans="5:20" x14ac:dyDescent="0.2">
      <c r="E86" s="274"/>
      <c r="F86" s="274"/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R86" s="274"/>
      <c r="S86" s="274"/>
      <c r="T86" s="274"/>
    </row>
    <row r="87" spans="5:20" x14ac:dyDescent="0.2">
      <c r="E87" s="274"/>
      <c r="F87" s="274"/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R87" s="274"/>
      <c r="S87" s="274"/>
      <c r="T87" s="274"/>
    </row>
    <row r="88" spans="5:20" x14ac:dyDescent="0.2"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R88" s="274"/>
      <c r="S88" s="274"/>
      <c r="T88" s="274"/>
    </row>
    <row r="89" spans="5:20" x14ac:dyDescent="0.2"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R89" s="274"/>
      <c r="S89" s="274"/>
      <c r="T89" s="274"/>
    </row>
    <row r="90" spans="5:20" x14ac:dyDescent="0.2"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R90" s="274"/>
      <c r="S90" s="274"/>
      <c r="T90" s="274"/>
    </row>
    <row r="91" spans="5:20" x14ac:dyDescent="0.2"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R91" s="274"/>
      <c r="S91" s="274"/>
      <c r="T91" s="274"/>
    </row>
    <row r="92" spans="5:20" x14ac:dyDescent="0.2"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R92" s="274"/>
      <c r="S92" s="274"/>
      <c r="T92" s="274"/>
    </row>
    <row r="93" spans="5:20" x14ac:dyDescent="0.2"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R93" s="274"/>
      <c r="S93" s="274"/>
      <c r="T93" s="274"/>
    </row>
    <row r="94" spans="5:20" x14ac:dyDescent="0.2"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R94" s="274"/>
      <c r="S94" s="274"/>
      <c r="T94" s="274"/>
    </row>
    <row r="95" spans="5:20" x14ac:dyDescent="0.2"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R95" s="274"/>
      <c r="S95" s="274"/>
      <c r="T95" s="274"/>
    </row>
    <row r="96" spans="5:20" x14ac:dyDescent="0.2"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R96" s="274"/>
      <c r="S96" s="274"/>
      <c r="T96" s="274"/>
    </row>
    <row r="97" spans="5:20" x14ac:dyDescent="0.2"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R97" s="274"/>
      <c r="S97" s="274"/>
      <c r="T97" s="274"/>
    </row>
    <row r="98" spans="5:20" x14ac:dyDescent="0.2"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R98" s="274"/>
      <c r="S98" s="274"/>
      <c r="T98" s="274"/>
    </row>
    <row r="99" spans="5:20" x14ac:dyDescent="0.2"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R99" s="274"/>
      <c r="S99" s="274"/>
      <c r="T99" s="274"/>
    </row>
    <row r="100" spans="5:20" x14ac:dyDescent="0.2"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R100" s="274"/>
      <c r="S100" s="274"/>
      <c r="T100" s="274"/>
    </row>
    <row r="101" spans="5:20" x14ac:dyDescent="0.2"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R101" s="274"/>
      <c r="S101" s="274"/>
      <c r="T101" s="274"/>
    </row>
    <row r="102" spans="5:20" x14ac:dyDescent="0.2"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R102" s="274"/>
      <c r="S102" s="274"/>
      <c r="T102" s="274"/>
    </row>
    <row r="103" spans="5:20" x14ac:dyDescent="0.2"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R103" s="274"/>
      <c r="S103" s="274"/>
      <c r="T103" s="274"/>
    </row>
    <row r="104" spans="5:20" x14ac:dyDescent="0.2"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R104" s="274"/>
      <c r="S104" s="274"/>
      <c r="T104" s="274"/>
    </row>
    <row r="105" spans="5:20" x14ac:dyDescent="0.2"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R105" s="274"/>
      <c r="S105" s="274"/>
      <c r="T105" s="274"/>
    </row>
    <row r="106" spans="5:20" x14ac:dyDescent="0.2"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R106" s="274"/>
      <c r="S106" s="274"/>
      <c r="T106" s="274"/>
    </row>
    <row r="107" spans="5:20" x14ac:dyDescent="0.2"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R107" s="274"/>
      <c r="S107" s="274"/>
      <c r="T107" s="274"/>
    </row>
    <row r="108" spans="5:20" x14ac:dyDescent="0.2"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R108" s="274"/>
      <c r="S108" s="274"/>
      <c r="T108" s="274"/>
    </row>
    <row r="109" spans="5:20" x14ac:dyDescent="0.2"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R109" s="274"/>
      <c r="S109" s="274"/>
      <c r="T109" s="274"/>
    </row>
    <row r="110" spans="5:20" x14ac:dyDescent="0.2"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R110" s="274"/>
      <c r="S110" s="274"/>
      <c r="T110" s="274"/>
    </row>
    <row r="111" spans="5:20" x14ac:dyDescent="0.2"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R111" s="274"/>
      <c r="S111" s="274"/>
      <c r="T111" s="274"/>
    </row>
    <row r="112" spans="5:20" x14ac:dyDescent="0.2"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R112" s="274"/>
      <c r="S112" s="274"/>
      <c r="T112" s="274"/>
    </row>
    <row r="113" spans="5:20" x14ac:dyDescent="0.2">
      <c r="E113" s="274"/>
      <c r="F113" s="274"/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R113" s="274"/>
      <c r="S113" s="274"/>
      <c r="T113" s="274"/>
    </row>
  </sheetData>
  <mergeCells count="47">
    <mergeCell ref="C33:D33"/>
    <mergeCell ref="C34:D34"/>
    <mergeCell ref="C32:D32"/>
    <mergeCell ref="C8:D8"/>
    <mergeCell ref="C28:D28"/>
    <mergeCell ref="C31:D31"/>
    <mergeCell ref="C13:D13"/>
    <mergeCell ref="C16:D16"/>
    <mergeCell ref="B21:D21"/>
    <mergeCell ref="C22:D22"/>
    <mergeCell ref="C23:D23"/>
    <mergeCell ref="C24:D24"/>
    <mergeCell ref="C17:D17"/>
    <mergeCell ref="C20:D20"/>
    <mergeCell ref="C29:D29"/>
    <mergeCell ref="C30:D30"/>
    <mergeCell ref="Q4:V4"/>
    <mergeCell ref="A2:Q2"/>
    <mergeCell ref="A4:C4"/>
    <mergeCell ref="B6:D6"/>
    <mergeCell ref="B7:D7"/>
    <mergeCell ref="E4:J4"/>
    <mergeCell ref="K4:P4"/>
    <mergeCell ref="A64:D64"/>
    <mergeCell ref="B62:D62"/>
    <mergeCell ref="C60:D60"/>
    <mergeCell ref="C45:D45"/>
    <mergeCell ref="C49:D49"/>
    <mergeCell ref="C61:D61"/>
    <mergeCell ref="B57:D57"/>
    <mergeCell ref="B58:D58"/>
    <mergeCell ref="C59:D59"/>
    <mergeCell ref="A63:D63"/>
    <mergeCell ref="B35:D35"/>
    <mergeCell ref="B51:D51"/>
    <mergeCell ref="B54:D54"/>
    <mergeCell ref="C55:D55"/>
    <mergeCell ref="C56:D56"/>
    <mergeCell ref="C50:D50"/>
    <mergeCell ref="C52:D52"/>
    <mergeCell ref="C53:D53"/>
    <mergeCell ref="B43:D43"/>
    <mergeCell ref="C44:D44"/>
    <mergeCell ref="C36:D36"/>
    <mergeCell ref="C37:D37"/>
    <mergeCell ref="C38:D38"/>
    <mergeCell ref="C39:D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W49"/>
  <sheetViews>
    <sheetView topLeftCell="A10" zoomScale="75" zoomScaleNormal="75" workbookViewId="0">
      <selection activeCell="G10" sqref="G10:K10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7" width="14.85546875" style="1" customWidth="1"/>
    <col min="8" max="10" width="14.85546875" style="1" hidden="1" customWidth="1"/>
    <col min="11" max="11" width="18.140625" style="52" customWidth="1"/>
    <col min="12" max="13" width="14.85546875" style="52" customWidth="1"/>
    <col min="14" max="16" width="14.85546875" style="52" hidden="1" customWidth="1"/>
    <col min="17" max="18" width="14.85546875" style="52" customWidth="1"/>
    <col min="19" max="19" width="14.85546875" style="1" customWidth="1"/>
    <col min="20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1104" t="s">
        <v>57</v>
      </c>
      <c r="F1" s="1104"/>
      <c r="G1" s="1104"/>
      <c r="H1" s="1104"/>
      <c r="I1" s="1104"/>
      <c r="J1" s="1104"/>
      <c r="K1" s="1104"/>
      <c r="L1" s="1104"/>
      <c r="M1" s="1104"/>
      <c r="N1" s="1104"/>
      <c r="O1" s="1104"/>
      <c r="P1" s="1104"/>
      <c r="Q1" s="1104"/>
    </row>
    <row r="2" spans="1:22" ht="37.5" customHeight="1" x14ac:dyDescent="0.2">
      <c r="A2" s="1103" t="s">
        <v>559</v>
      </c>
      <c r="B2" s="1103"/>
      <c r="C2" s="1103"/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  <c r="O2" s="1103"/>
      <c r="P2" s="1103"/>
      <c r="Q2" s="1103"/>
      <c r="R2" s="198"/>
    </row>
    <row r="3" spans="1:22" ht="14.25" customHeight="1" thickBot="1" x14ac:dyDescent="0.3">
      <c r="A3" s="68"/>
      <c r="B3" s="96"/>
      <c r="C3" s="96"/>
      <c r="D3" s="102"/>
      <c r="Q3" s="108" t="s">
        <v>399</v>
      </c>
    </row>
    <row r="4" spans="1:22" s="2" customFormat="1" ht="48.75" customHeight="1" thickBot="1" x14ac:dyDescent="0.25">
      <c r="A4" s="1079" t="s">
        <v>3</v>
      </c>
      <c r="B4" s="1058"/>
      <c r="C4" s="1058"/>
      <c r="D4" s="1058"/>
      <c r="E4" s="247" t="s">
        <v>4</v>
      </c>
      <c r="F4" s="247"/>
      <c r="G4" s="247"/>
      <c r="H4" s="247"/>
      <c r="I4" s="247"/>
      <c r="J4" s="247"/>
      <c r="K4" s="247" t="s">
        <v>68</v>
      </c>
      <c r="L4" s="247"/>
      <c r="M4" s="247"/>
      <c r="N4" s="247"/>
      <c r="O4" s="247"/>
      <c r="P4" s="247"/>
      <c r="Q4" s="1079" t="s">
        <v>69</v>
      </c>
      <c r="R4" s="1058"/>
      <c r="S4" s="1058"/>
      <c r="T4" s="1058"/>
      <c r="U4" s="1058"/>
      <c r="V4" s="1082"/>
    </row>
    <row r="5" spans="1:22" s="2" customFormat="1" ht="16.5" thickBot="1" x14ac:dyDescent="0.25">
      <c r="A5" s="244"/>
      <c r="B5" s="242"/>
      <c r="C5" s="242"/>
      <c r="D5" s="242"/>
      <c r="E5" s="341" t="s">
        <v>74</v>
      </c>
      <c r="F5" s="342" t="s">
        <v>215</v>
      </c>
      <c r="G5" s="342" t="s">
        <v>219</v>
      </c>
      <c r="H5" s="342" t="s">
        <v>223</v>
      </c>
      <c r="I5" s="342" t="s">
        <v>236</v>
      </c>
      <c r="J5" s="346" t="s">
        <v>265</v>
      </c>
      <c r="K5" s="341" t="s">
        <v>74</v>
      </c>
      <c r="L5" s="342" t="s">
        <v>215</v>
      </c>
      <c r="M5" s="342" t="s">
        <v>219</v>
      </c>
      <c r="N5" s="342" t="s">
        <v>223</v>
      </c>
      <c r="O5" s="342" t="s">
        <v>236</v>
      </c>
      <c r="P5" s="346" t="s">
        <v>265</v>
      </c>
      <c r="Q5" s="341" t="s">
        <v>74</v>
      </c>
      <c r="R5" s="342" t="s">
        <v>215</v>
      </c>
      <c r="S5" s="342" t="s">
        <v>219</v>
      </c>
      <c r="T5" s="342" t="s">
        <v>223</v>
      </c>
      <c r="U5" s="342" t="s">
        <v>236</v>
      </c>
      <c r="V5" s="346" t="s">
        <v>265</v>
      </c>
    </row>
    <row r="6" spans="1:22" s="51" customFormat="1" ht="22.5" customHeight="1" thickBot="1" x14ac:dyDescent="0.25">
      <c r="A6" s="89" t="s">
        <v>28</v>
      </c>
      <c r="B6" s="1081" t="s">
        <v>86</v>
      </c>
      <c r="C6" s="1081"/>
      <c r="D6" s="1081"/>
      <c r="E6" s="301">
        <f t="shared" ref="E6:V6" si="0">SUM(E7:E11)</f>
        <v>34838346</v>
      </c>
      <c r="F6" s="50">
        <f t="shared" si="0"/>
        <v>37272740</v>
      </c>
      <c r="G6" s="50">
        <f t="shared" si="0"/>
        <v>42141170</v>
      </c>
      <c r="H6" s="50">
        <f>SUM(H7:H11)</f>
        <v>50919716</v>
      </c>
      <c r="I6" s="50">
        <f t="shared" si="0"/>
        <v>0</v>
      </c>
      <c r="J6" s="50">
        <f t="shared" si="0"/>
        <v>0</v>
      </c>
      <c r="K6" s="301">
        <f t="shared" si="0"/>
        <v>34312202</v>
      </c>
      <c r="L6" s="301">
        <f>SUM(L7:L11)</f>
        <v>36596596</v>
      </c>
      <c r="M6" s="50">
        <f t="shared" si="0"/>
        <v>41366146</v>
      </c>
      <c r="N6" s="50">
        <f t="shared" si="0"/>
        <v>49354614</v>
      </c>
      <c r="O6" s="50">
        <f t="shared" si="0"/>
        <v>0</v>
      </c>
      <c r="P6" s="50">
        <f t="shared" si="0"/>
        <v>0</v>
      </c>
      <c r="Q6" s="301">
        <f t="shared" si="0"/>
        <v>526144</v>
      </c>
      <c r="R6" s="301">
        <f>SUM(R7:R11)</f>
        <v>676144</v>
      </c>
      <c r="S6" s="50">
        <f t="shared" si="0"/>
        <v>775024</v>
      </c>
      <c r="T6" s="50">
        <f t="shared" si="0"/>
        <v>1565102</v>
      </c>
      <c r="U6" s="50">
        <f t="shared" si="0"/>
        <v>0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292" t="s">
        <v>0</v>
      </c>
      <c r="E7" s="302">
        <v>13978264</v>
      </c>
      <c r="F7" s="302">
        <v>14007864</v>
      </c>
      <c r="G7" s="302">
        <v>17033725</v>
      </c>
      <c r="H7" s="302">
        <v>8486638</v>
      </c>
      <c r="I7" s="302"/>
      <c r="J7" s="302"/>
      <c r="K7" s="240">
        <f t="shared" ref="K7:M9" si="1">+E7-Q7</f>
        <v>13978264</v>
      </c>
      <c r="L7" s="240">
        <f t="shared" si="1"/>
        <v>14007864</v>
      </c>
      <c r="M7" s="240">
        <f t="shared" si="1"/>
        <v>17033725</v>
      </c>
      <c r="N7" s="240">
        <f>+H7-T7</f>
        <v>8486638</v>
      </c>
      <c r="O7" s="240"/>
      <c r="P7" s="240"/>
      <c r="Q7" s="302"/>
      <c r="R7" s="302"/>
      <c r="S7" s="240"/>
      <c r="T7" s="240"/>
      <c r="U7" s="240"/>
      <c r="V7" s="240"/>
    </row>
    <row r="8" spans="1:22" s="4" customFormat="1" ht="22.5" customHeight="1" x14ac:dyDescent="0.2">
      <c r="A8" s="71"/>
      <c r="B8" s="80" t="s">
        <v>37</v>
      </c>
      <c r="C8" s="80"/>
      <c r="D8" s="293" t="s">
        <v>87</v>
      </c>
      <c r="E8" s="297">
        <v>2282063</v>
      </c>
      <c r="F8" s="297">
        <v>2287243</v>
      </c>
      <c r="G8" s="297">
        <v>2296358</v>
      </c>
      <c r="H8" s="297">
        <v>1530158</v>
      </c>
      <c r="I8" s="297"/>
      <c r="J8" s="297"/>
      <c r="K8" s="240">
        <f t="shared" si="1"/>
        <v>2282063</v>
      </c>
      <c r="L8" s="240">
        <f t="shared" si="1"/>
        <v>2287243</v>
      </c>
      <c r="M8" s="240">
        <f t="shared" si="1"/>
        <v>2296358</v>
      </c>
      <c r="N8" s="240">
        <f>+H8-T8</f>
        <v>1530158</v>
      </c>
      <c r="O8" s="240"/>
      <c r="P8" s="240"/>
      <c r="Q8" s="297"/>
      <c r="R8" s="297"/>
      <c r="S8" s="238"/>
      <c r="T8" s="238"/>
      <c r="U8" s="240"/>
      <c r="V8" s="240"/>
    </row>
    <row r="9" spans="1:22" s="4" customFormat="1" ht="22.5" customHeight="1" x14ac:dyDescent="0.2">
      <c r="A9" s="71"/>
      <c r="B9" s="80" t="s">
        <v>38</v>
      </c>
      <c r="C9" s="80"/>
      <c r="D9" s="293" t="s">
        <v>88</v>
      </c>
      <c r="E9" s="297">
        <v>15910875</v>
      </c>
      <c r="F9" s="297">
        <v>17340391</v>
      </c>
      <c r="G9" s="297">
        <v>18663877</v>
      </c>
      <c r="H9" s="297">
        <v>35877275</v>
      </c>
      <c r="I9" s="297"/>
      <c r="J9" s="297"/>
      <c r="K9" s="240">
        <f t="shared" si="1"/>
        <v>15910875</v>
      </c>
      <c r="L9" s="240">
        <f t="shared" si="1"/>
        <v>17340391</v>
      </c>
      <c r="M9" s="240">
        <f t="shared" si="1"/>
        <v>18663877</v>
      </c>
      <c r="N9" s="240">
        <f>+H9-T9</f>
        <v>35877275</v>
      </c>
      <c r="O9" s="240"/>
      <c r="P9" s="240"/>
      <c r="Q9" s="297"/>
      <c r="R9" s="297"/>
      <c r="S9" s="238"/>
      <c r="T9" s="238"/>
      <c r="U9" s="240"/>
      <c r="V9" s="240"/>
    </row>
    <row r="10" spans="1:22" s="4" customFormat="1" ht="22.5" customHeight="1" x14ac:dyDescent="0.2">
      <c r="A10" s="71"/>
      <c r="B10" s="80" t="s">
        <v>50</v>
      </c>
      <c r="C10" s="80"/>
      <c r="D10" s="293" t="s">
        <v>89</v>
      </c>
      <c r="E10" s="297">
        <v>1816000</v>
      </c>
      <c r="F10" s="297">
        <v>1816000</v>
      </c>
      <c r="G10" s="297">
        <v>2316000</v>
      </c>
      <c r="H10" s="238">
        <v>2776000</v>
      </c>
      <c r="I10" s="238"/>
      <c r="J10" s="238"/>
      <c r="K10" s="238">
        <f>+'9.sz.m.szociális kiadások'!C16</f>
        <v>1816000</v>
      </c>
      <c r="L10" s="238">
        <f>+'9.sz.m.szociális kiadások'!D16</f>
        <v>1816000</v>
      </c>
      <c r="M10" s="238">
        <f>+'9.sz.m.szociális kiadások'!E16</f>
        <v>2316000</v>
      </c>
      <c r="N10" s="238">
        <f>+'9.sz.m.szociális kiadások'!F16</f>
        <v>2776000</v>
      </c>
      <c r="O10" s="240"/>
      <c r="P10" s="240"/>
      <c r="Q10" s="297"/>
      <c r="R10" s="297"/>
      <c r="S10" s="297"/>
      <c r="T10" s="238"/>
      <c r="U10" s="240"/>
      <c r="V10" s="240"/>
    </row>
    <row r="11" spans="1:22" s="4" customFormat="1" ht="22.5" customHeight="1" x14ac:dyDescent="0.2">
      <c r="A11" s="71"/>
      <c r="B11" s="80" t="s">
        <v>51</v>
      </c>
      <c r="C11" s="80"/>
      <c r="D11" s="294" t="s">
        <v>91</v>
      </c>
      <c r="E11" s="297">
        <f>SUM(E12:E14)</f>
        <v>851144</v>
      </c>
      <c r="F11" s="297">
        <f>SUM(F12:F15)</f>
        <v>1821242</v>
      </c>
      <c r="G11" s="297">
        <f>SUM(G12:G15)</f>
        <v>1831210</v>
      </c>
      <c r="H11" s="297">
        <f t="shared" ref="H11:L11" si="2">SUM(H12:H14)</f>
        <v>2249645</v>
      </c>
      <c r="I11" s="297">
        <f t="shared" si="2"/>
        <v>0</v>
      </c>
      <c r="J11" s="297">
        <f t="shared" si="2"/>
        <v>0</v>
      </c>
      <c r="K11" s="297">
        <f t="shared" si="2"/>
        <v>325000</v>
      </c>
      <c r="L11" s="297">
        <f t="shared" si="2"/>
        <v>1145098</v>
      </c>
      <c r="M11" s="297">
        <f>SUM(M12:M14)</f>
        <v>1056186</v>
      </c>
      <c r="N11" s="297">
        <f>SUM(N12:N14)</f>
        <v>684543</v>
      </c>
      <c r="O11" s="238"/>
      <c r="P11" s="240"/>
      <c r="Q11" s="238">
        <f>SUM(Q12:Q16)</f>
        <v>526144</v>
      </c>
      <c r="R11" s="238">
        <f>SUM(R12:R16)</f>
        <v>676144</v>
      </c>
      <c r="S11" s="238">
        <f>SUM(S12:S16)</f>
        <v>775024</v>
      </c>
      <c r="T11" s="238">
        <f>SUM(T12:T16)</f>
        <v>1565102</v>
      </c>
      <c r="U11" s="238"/>
      <c r="V11" s="238"/>
    </row>
    <row r="12" spans="1:22" s="4" customFormat="1" ht="22.5" customHeight="1" x14ac:dyDescent="0.2">
      <c r="A12" s="71"/>
      <c r="B12" s="101"/>
      <c r="C12" s="80" t="s">
        <v>90</v>
      </c>
      <c r="D12" s="293" t="s">
        <v>293</v>
      </c>
      <c r="E12" s="293"/>
      <c r="F12" s="297">
        <v>42440</v>
      </c>
      <c r="G12" s="238">
        <v>42440</v>
      </c>
      <c r="H12" s="238">
        <v>115000</v>
      </c>
      <c r="I12" s="238"/>
      <c r="J12" s="238"/>
      <c r="K12" s="238">
        <f>E12-Q12</f>
        <v>0</v>
      </c>
      <c r="L12" s="238">
        <f>F12-R12</f>
        <v>42440</v>
      </c>
      <c r="M12" s="238">
        <f>G12-S12</f>
        <v>42440</v>
      </c>
      <c r="N12" s="238">
        <f>H12-T12</f>
        <v>115000</v>
      </c>
      <c r="O12" s="240"/>
      <c r="P12" s="240"/>
      <c r="Q12" s="238"/>
      <c r="R12" s="238"/>
      <c r="S12" s="238"/>
      <c r="T12" s="238"/>
      <c r="U12" s="240"/>
      <c r="V12" s="240"/>
    </row>
    <row r="13" spans="1:22" s="4" customFormat="1" ht="31.5" customHeight="1" x14ac:dyDescent="0.2">
      <c r="A13" s="71"/>
      <c r="B13" s="80"/>
      <c r="C13" s="80" t="s">
        <v>92</v>
      </c>
      <c r="D13" s="293" t="s">
        <v>294</v>
      </c>
      <c r="E13" s="992">
        <v>400000</v>
      </c>
      <c r="F13" s="992">
        <v>400000</v>
      </c>
      <c r="G13" s="993">
        <v>498880</v>
      </c>
      <c r="H13" s="993">
        <v>1451000</v>
      </c>
      <c r="I13" s="993"/>
      <c r="J13" s="993"/>
      <c r="K13" s="993">
        <f>+'10.sz.m.átadott pe (2)'!B55</f>
        <v>0</v>
      </c>
      <c r="L13" s="994">
        <f>+F13-R13</f>
        <v>0</v>
      </c>
      <c r="M13" s="994">
        <f>+G13-S13</f>
        <v>0</v>
      </c>
      <c r="N13" s="994">
        <f>+H13-T13</f>
        <v>0</v>
      </c>
      <c r="O13" s="994"/>
      <c r="P13" s="994"/>
      <c r="Q13" s="993">
        <f>+'10.sz.m.átadott pe (2)'!G28</f>
        <v>400000</v>
      </c>
      <c r="R13" s="993">
        <f>+'10.sz.m.átadott pe (2)'!H28</f>
        <v>400000</v>
      </c>
      <c r="S13" s="238">
        <f>+'10.sz.m.átadott pe (2)'!I28</f>
        <v>498880</v>
      </c>
      <c r="T13" s="238">
        <f>+'10.sz.m.átadott pe (2)'!J28</f>
        <v>1451000</v>
      </c>
      <c r="U13" s="240"/>
      <c r="V13" s="240"/>
    </row>
    <row r="14" spans="1:22" s="4" customFormat="1" ht="36.75" customHeight="1" x14ac:dyDescent="0.2">
      <c r="A14" s="98"/>
      <c r="B14" s="99"/>
      <c r="C14" s="80" t="s">
        <v>93</v>
      </c>
      <c r="D14" s="293" t="s">
        <v>415</v>
      </c>
      <c r="E14" s="992">
        <v>451144</v>
      </c>
      <c r="F14" s="993">
        <f>1228802</f>
        <v>1228802</v>
      </c>
      <c r="G14" s="993">
        <v>1139890</v>
      </c>
      <c r="H14" s="993">
        <v>683645</v>
      </c>
      <c r="I14" s="993"/>
      <c r="J14" s="995"/>
      <c r="K14" s="993">
        <f>+'10.sz.m.átadott pe (2)'!B56</f>
        <v>325000</v>
      </c>
      <c r="L14" s="993">
        <f>+'10.sz.m.átadott pe (2)'!C56</f>
        <v>1102658</v>
      </c>
      <c r="M14" s="993">
        <f>+'10.sz.m.átadott pe (2)'!D56</f>
        <v>1013746</v>
      </c>
      <c r="N14" s="993">
        <f>+'10.sz.m.átadott pe (2)'!E56</f>
        <v>569543</v>
      </c>
      <c r="O14" s="994"/>
      <c r="P14" s="994"/>
      <c r="Q14" s="993">
        <f>+'10.sz.m.átadott pe (2)'!G56</f>
        <v>126144</v>
      </c>
      <c r="R14" s="993">
        <f>+'10.sz.m.átadott pe (2)'!H56</f>
        <v>126144</v>
      </c>
      <c r="S14" s="238">
        <f>+'10.sz.m.átadott pe (2)'!I56</f>
        <v>126144</v>
      </c>
      <c r="T14" s="238">
        <f>+'10.sz.m.átadott pe (2)'!J56</f>
        <v>114102</v>
      </c>
      <c r="U14" s="240"/>
      <c r="V14" s="240"/>
    </row>
    <row r="15" spans="1:22" s="4" customFormat="1" ht="36.75" customHeight="1" thickBot="1" x14ac:dyDescent="0.25">
      <c r="A15" s="71"/>
      <c r="B15" s="80"/>
      <c r="C15" s="80" t="s">
        <v>96</v>
      </c>
      <c r="D15" s="293" t="s">
        <v>596</v>
      </c>
      <c r="E15" s="297"/>
      <c r="F15" s="238">
        <v>150000</v>
      </c>
      <c r="G15" s="238">
        <v>150000</v>
      </c>
      <c r="H15" s="238"/>
      <c r="I15" s="238"/>
      <c r="J15" s="238"/>
      <c r="K15" s="240">
        <f>+E15-Q15</f>
        <v>0</v>
      </c>
      <c r="L15" s="240"/>
      <c r="M15" s="238"/>
      <c r="N15" s="240">
        <f>+H15-T15</f>
        <v>0</v>
      </c>
      <c r="O15" s="240"/>
      <c r="P15" s="240"/>
      <c r="Q15" s="238"/>
      <c r="R15" s="238">
        <f>'10.sz.m.átadott pe (2)'!H83</f>
        <v>150000</v>
      </c>
      <c r="S15" s="238">
        <v>150000</v>
      </c>
      <c r="T15" s="238"/>
      <c r="U15" s="240"/>
      <c r="V15" s="240"/>
    </row>
    <row r="16" spans="1:22" s="4" customFormat="1" ht="22.5" hidden="1" customHeight="1" thickBot="1" x14ac:dyDescent="0.25">
      <c r="A16" s="103"/>
      <c r="B16" s="94"/>
      <c r="C16" s="94" t="s">
        <v>97</v>
      </c>
      <c r="D16" s="295" t="s">
        <v>99</v>
      </c>
      <c r="E16" s="306"/>
      <c r="F16" s="106"/>
      <c r="G16" s="106"/>
      <c r="H16" s="106"/>
      <c r="I16" s="106"/>
      <c r="J16" s="106"/>
      <c r="K16" s="240">
        <f>+E16-Q16</f>
        <v>0</v>
      </c>
      <c r="L16" s="240">
        <f>+F16-R16</f>
        <v>0</v>
      </c>
      <c r="M16" s="106"/>
      <c r="N16" s="240">
        <f>+H16-T16</f>
        <v>0</v>
      </c>
      <c r="O16" s="344"/>
      <c r="P16" s="240"/>
      <c r="Q16" s="106"/>
      <c r="R16" s="106"/>
      <c r="S16" s="106"/>
      <c r="T16" s="106"/>
      <c r="U16" s="344"/>
      <c r="V16" s="344"/>
    </row>
    <row r="17" spans="1:23" s="4" customFormat="1" ht="22.5" customHeight="1" thickBot="1" x14ac:dyDescent="0.25">
      <c r="A17" s="89" t="s">
        <v>29</v>
      </c>
      <c r="B17" s="1081" t="s">
        <v>100</v>
      </c>
      <c r="C17" s="1081"/>
      <c r="D17" s="1081"/>
      <c r="E17" s="301">
        <f t="shared" ref="E17:V17" si="3">SUM(E18:E20)</f>
        <v>46030666</v>
      </c>
      <c r="F17" s="50">
        <f t="shared" si="3"/>
        <v>44532863</v>
      </c>
      <c r="G17" s="50">
        <f t="shared" si="3"/>
        <v>68294433</v>
      </c>
      <c r="H17" s="50">
        <f t="shared" si="3"/>
        <v>19962075</v>
      </c>
      <c r="I17" s="50">
        <f t="shared" si="3"/>
        <v>0</v>
      </c>
      <c r="J17" s="50">
        <f t="shared" si="3"/>
        <v>0</v>
      </c>
      <c r="K17" s="50">
        <f t="shared" ref="K17:L17" si="4">SUM(K18:K20)</f>
        <v>46030666</v>
      </c>
      <c r="L17" s="50">
        <f t="shared" si="4"/>
        <v>44532863</v>
      </c>
      <c r="M17" s="50">
        <f t="shared" si="3"/>
        <v>68294433</v>
      </c>
      <c r="N17" s="50">
        <f t="shared" si="3"/>
        <v>20462075</v>
      </c>
      <c r="O17" s="50">
        <f t="shared" si="3"/>
        <v>0</v>
      </c>
      <c r="P17" s="50">
        <f t="shared" si="3"/>
        <v>0</v>
      </c>
      <c r="Q17" s="50">
        <f t="shared" ref="Q17:R17" si="5">SUM(Q18:Q20)</f>
        <v>0</v>
      </c>
      <c r="R17" s="50">
        <f t="shared" si="5"/>
        <v>0</v>
      </c>
      <c r="S17" s="50">
        <f t="shared" si="3"/>
        <v>0</v>
      </c>
      <c r="T17" s="50">
        <f t="shared" si="3"/>
        <v>0</v>
      </c>
      <c r="U17" s="50">
        <f t="shared" si="3"/>
        <v>0</v>
      </c>
      <c r="V17" s="50">
        <f t="shared" si="3"/>
        <v>0</v>
      </c>
    </row>
    <row r="18" spans="1:23" s="4" customFormat="1" ht="22.5" customHeight="1" x14ac:dyDescent="0.2">
      <c r="A18" s="88"/>
      <c r="B18" s="93" t="s">
        <v>39</v>
      </c>
      <c r="C18" s="1083" t="s">
        <v>101</v>
      </c>
      <c r="D18" s="1083"/>
      <c r="E18" s="302">
        <v>14455360</v>
      </c>
      <c r="F18" s="302">
        <v>13961968</v>
      </c>
      <c r="G18" s="240">
        <v>13985590</v>
      </c>
      <c r="H18" s="240">
        <v>1768669</v>
      </c>
      <c r="I18" s="240"/>
      <c r="J18" s="240"/>
      <c r="K18" s="240">
        <v>14455360</v>
      </c>
      <c r="L18" s="240">
        <f>+'7.sz.m.fejlesztés (2)'!E7+'7.sz.m.fejlesztés (2)'!E8+'7.sz.m.fejlesztés (2)'!E9+'7.sz.m.fejlesztés (2)'!E6+'7.sz.m.fejlesztés (2)'!E10+'7.sz.m.fejlesztés (2)'!E11+'7.sz.m.fejlesztés (2)'!E12</f>
        <v>13961968</v>
      </c>
      <c r="M18" s="994">
        <f>+'7.sz.m.fejlesztés (2)'!F7+'7.sz.m.fejlesztés (2)'!F8+'7.sz.m.fejlesztés (2)'!F9+'7.sz.m.fejlesztés (2)'!F6+'7.sz.m.fejlesztés (2)'!F10+'7.sz.m.fejlesztés (2)'!F11+'7.sz.m.fejlesztés (2)'!F12</f>
        <v>13985590</v>
      </c>
      <c r="N18" s="240">
        <f>+'7.sz.m.fejlesztés (2)'!G7+'7.sz.m.fejlesztés (2)'!G8+'7.sz.m.fejlesztés (2)'!G9+'7.sz.m.fejlesztés (2)'!G6+'7.sz.m.fejlesztés (2)'!G10+'7.sz.m.fejlesztés (2)'!G11+'7.sz.m.fejlesztés (2)'!G12+'7.sz.m.fejlesztés (2)'!G13+'7.sz.m.fejlesztés (2)'!G14+'7.sz.m.fejlesztés (2)'!G15</f>
        <v>1768669</v>
      </c>
      <c r="O18" s="240"/>
      <c r="P18" s="240"/>
      <c r="Q18" s="240"/>
      <c r="R18" s="240"/>
      <c r="S18" s="240"/>
      <c r="T18" s="240"/>
      <c r="U18" s="240"/>
      <c r="V18" s="240"/>
    </row>
    <row r="19" spans="1:23" s="4" customFormat="1" ht="22.5" customHeight="1" x14ac:dyDescent="0.2">
      <c r="A19" s="71"/>
      <c r="B19" s="80" t="s">
        <v>40</v>
      </c>
      <c r="C19" s="1094" t="s">
        <v>102</v>
      </c>
      <c r="D19" s="1094"/>
      <c r="E19" s="297">
        <v>31075306</v>
      </c>
      <c r="F19" s="297">
        <v>30070895</v>
      </c>
      <c r="G19" s="238">
        <v>54308843</v>
      </c>
      <c r="H19" s="238">
        <v>18193406</v>
      </c>
      <c r="I19" s="238"/>
      <c r="J19" s="238"/>
      <c r="K19" s="238">
        <f>+E19-Q19</f>
        <v>31075306</v>
      </c>
      <c r="L19" s="238">
        <f>+F19-R19</f>
        <v>30070895</v>
      </c>
      <c r="M19" s="993">
        <f>+G19-S19</f>
        <v>54308843</v>
      </c>
      <c r="N19" s="238">
        <f>+H19-T19</f>
        <v>18193406</v>
      </c>
      <c r="O19" s="238"/>
      <c r="P19" s="238"/>
      <c r="Q19" s="238"/>
      <c r="R19" s="238"/>
      <c r="S19" s="238"/>
      <c r="T19" s="238">
        <f>+'7.sz.m.fejlesztés (2)'!G24</f>
        <v>0</v>
      </c>
      <c r="U19" s="238"/>
      <c r="V19" s="238"/>
      <c r="W19" s="5"/>
    </row>
    <row r="20" spans="1:23" s="4" customFormat="1" ht="22.5" customHeight="1" x14ac:dyDescent="0.2">
      <c r="A20" s="100"/>
      <c r="B20" s="80" t="s">
        <v>41</v>
      </c>
      <c r="C20" s="1034" t="s">
        <v>103</v>
      </c>
      <c r="D20" s="1034"/>
      <c r="E20" s="297">
        <f t="shared" ref="E20:N20" si="6">SUM(E21:E24)</f>
        <v>500000</v>
      </c>
      <c r="F20" s="993">
        <f t="shared" si="6"/>
        <v>500000</v>
      </c>
      <c r="G20" s="993">
        <f t="shared" si="6"/>
        <v>0</v>
      </c>
      <c r="H20" s="238">
        <f t="shared" si="6"/>
        <v>0</v>
      </c>
      <c r="I20" s="238">
        <f t="shared" si="6"/>
        <v>0</v>
      </c>
      <c r="J20" s="238">
        <f t="shared" si="6"/>
        <v>0</v>
      </c>
      <c r="K20" s="238">
        <f t="shared" ref="K20" si="7">SUM(K21:K24)</f>
        <v>500000</v>
      </c>
      <c r="L20" s="238">
        <f t="shared" ref="L20" si="8">SUM(L21:L24)</f>
        <v>500000</v>
      </c>
      <c r="M20" s="238">
        <f t="shared" si="6"/>
        <v>0</v>
      </c>
      <c r="N20" s="238">
        <f t="shared" si="6"/>
        <v>500000</v>
      </c>
      <c r="O20" s="238"/>
      <c r="P20" s="238"/>
      <c r="Q20" s="238">
        <f>SUM(Q21:Q24)</f>
        <v>0</v>
      </c>
      <c r="R20" s="238">
        <f>SUM(R21:R24)</f>
        <v>0</v>
      </c>
      <c r="S20" s="238">
        <f>SUM(S21:S24)</f>
        <v>0</v>
      </c>
      <c r="T20" s="238">
        <f>SUM(T21:T24)</f>
        <v>0</v>
      </c>
      <c r="U20" s="238"/>
      <c r="V20" s="238"/>
    </row>
    <row r="21" spans="1:23" s="4" customFormat="1" ht="22.5" customHeight="1" x14ac:dyDescent="0.2">
      <c r="A21" s="77"/>
      <c r="B21" s="81"/>
      <c r="C21" s="81" t="s">
        <v>104</v>
      </c>
      <c r="D21" s="201" t="s">
        <v>94</v>
      </c>
      <c r="E21" s="297">
        <v>500000</v>
      </c>
      <c r="F21" s="993">
        <v>500000</v>
      </c>
      <c r="G21" s="993">
        <v>0</v>
      </c>
      <c r="H21" s="238"/>
      <c r="I21" s="238"/>
      <c r="J21" s="238"/>
      <c r="K21" s="238">
        <v>500000</v>
      </c>
      <c r="L21" s="238">
        <v>500000</v>
      </c>
      <c r="M21" s="238">
        <v>0</v>
      </c>
      <c r="N21" s="238">
        <v>500000</v>
      </c>
      <c r="O21" s="238">
        <v>500000</v>
      </c>
      <c r="P21" s="238">
        <v>500000</v>
      </c>
      <c r="Q21" s="238"/>
      <c r="R21" s="238"/>
      <c r="S21" s="238"/>
      <c r="T21" s="238"/>
      <c r="U21" s="240"/>
      <c r="V21" s="240"/>
    </row>
    <row r="22" spans="1:23" s="4" customFormat="1" ht="22.5" customHeight="1" x14ac:dyDescent="0.2">
      <c r="A22" s="77"/>
      <c r="B22" s="81"/>
      <c r="C22" s="81" t="s">
        <v>105</v>
      </c>
      <c r="D22" s="201" t="s">
        <v>95</v>
      </c>
      <c r="E22" s="297">
        <v>0</v>
      </c>
      <c r="F22" s="238">
        <v>0</v>
      </c>
      <c r="G22" s="238">
        <v>0</v>
      </c>
      <c r="H22" s="238">
        <v>0</v>
      </c>
      <c r="I22" s="238">
        <v>0</v>
      </c>
      <c r="J22" s="238">
        <v>0</v>
      </c>
      <c r="K22" s="238">
        <v>0</v>
      </c>
      <c r="L22" s="238">
        <v>0</v>
      </c>
      <c r="M22" s="238">
        <v>0</v>
      </c>
      <c r="N22" s="238">
        <v>0</v>
      </c>
      <c r="O22" s="238">
        <v>0</v>
      </c>
      <c r="P22" s="238">
        <v>0</v>
      </c>
      <c r="Q22" s="238">
        <v>0</v>
      </c>
      <c r="R22" s="238">
        <v>0</v>
      </c>
      <c r="S22" s="238">
        <v>0</v>
      </c>
      <c r="T22" s="238">
        <v>0</v>
      </c>
      <c r="U22" s="238">
        <v>0</v>
      </c>
      <c r="V22" s="238">
        <v>0</v>
      </c>
    </row>
    <row r="23" spans="1:23" s="4" customFormat="1" ht="22.5" customHeight="1" x14ac:dyDescent="0.2">
      <c r="A23" s="100"/>
      <c r="B23" s="201"/>
      <c r="C23" s="81" t="s">
        <v>106</v>
      </c>
      <c r="D23" s="201" t="s">
        <v>98</v>
      </c>
      <c r="E23" s="297">
        <v>0</v>
      </c>
      <c r="F23" s="238">
        <v>0</v>
      </c>
      <c r="G23" s="238">
        <v>0</v>
      </c>
      <c r="H23" s="238">
        <v>0</v>
      </c>
      <c r="I23" s="238">
        <v>0</v>
      </c>
      <c r="J23" s="238">
        <v>0</v>
      </c>
      <c r="K23" s="238">
        <v>0</v>
      </c>
      <c r="L23" s="238">
        <v>0</v>
      </c>
      <c r="M23" s="238">
        <v>0</v>
      </c>
      <c r="N23" s="238">
        <v>0</v>
      </c>
      <c r="O23" s="238">
        <v>0</v>
      </c>
      <c r="P23" s="238">
        <v>0</v>
      </c>
      <c r="Q23" s="238">
        <v>0</v>
      </c>
      <c r="R23" s="238">
        <v>0</v>
      </c>
      <c r="S23" s="238">
        <v>0</v>
      </c>
      <c r="T23" s="238">
        <v>0</v>
      </c>
      <c r="U23" s="238">
        <v>0</v>
      </c>
      <c r="V23" s="238">
        <v>0</v>
      </c>
    </row>
    <row r="24" spans="1:23" s="4" customFormat="1" ht="22.5" customHeight="1" thickBot="1" x14ac:dyDescent="0.25">
      <c r="A24" s="225"/>
      <c r="B24" s="226"/>
      <c r="C24" s="227" t="s">
        <v>201</v>
      </c>
      <c r="D24" s="226" t="s">
        <v>202</v>
      </c>
      <c r="E24" s="345">
        <v>0</v>
      </c>
      <c r="F24" s="344">
        <v>0</v>
      </c>
      <c r="G24" s="344">
        <v>0</v>
      </c>
      <c r="H24" s="344">
        <v>0</v>
      </c>
      <c r="I24" s="344">
        <v>0</v>
      </c>
      <c r="J24" s="344">
        <v>0</v>
      </c>
      <c r="K24" s="344">
        <v>0</v>
      </c>
      <c r="L24" s="344">
        <v>0</v>
      </c>
      <c r="M24" s="344">
        <v>0</v>
      </c>
      <c r="N24" s="344">
        <v>0</v>
      </c>
      <c r="O24" s="344">
        <v>0</v>
      </c>
      <c r="P24" s="344">
        <v>0</v>
      </c>
      <c r="Q24" s="344">
        <v>0</v>
      </c>
      <c r="R24" s="344">
        <v>0</v>
      </c>
      <c r="S24" s="344">
        <v>0</v>
      </c>
      <c r="T24" s="344">
        <v>0</v>
      </c>
      <c r="U24" s="344">
        <v>0</v>
      </c>
      <c r="V24" s="344">
        <v>0</v>
      </c>
    </row>
    <row r="25" spans="1:23" s="4" customFormat="1" ht="22.5" customHeight="1" thickBot="1" x14ac:dyDescent="0.25">
      <c r="A25" s="89" t="s">
        <v>9</v>
      </c>
      <c r="B25" s="1081" t="s">
        <v>107</v>
      </c>
      <c r="C25" s="1081"/>
      <c r="D25" s="1081"/>
      <c r="E25" s="301">
        <f t="shared" ref="E25:V25" si="9">SUM(E26:E28)</f>
        <v>35840</v>
      </c>
      <c r="F25" s="50">
        <f t="shared" si="9"/>
        <v>1021198</v>
      </c>
      <c r="G25" s="50">
        <f t="shared" si="9"/>
        <v>1023042</v>
      </c>
      <c r="H25" s="50">
        <f t="shared" si="9"/>
        <v>0</v>
      </c>
      <c r="I25" s="50">
        <f t="shared" si="9"/>
        <v>0</v>
      </c>
      <c r="J25" s="50">
        <f t="shared" si="9"/>
        <v>0</v>
      </c>
      <c r="K25" s="50">
        <f t="shared" ref="K25:L25" si="10">SUM(K26:K28)</f>
        <v>35840</v>
      </c>
      <c r="L25" s="50">
        <f t="shared" si="10"/>
        <v>1021198</v>
      </c>
      <c r="M25" s="50">
        <f t="shared" si="9"/>
        <v>1023042</v>
      </c>
      <c r="N25" s="50">
        <f t="shared" si="9"/>
        <v>0</v>
      </c>
      <c r="O25" s="50">
        <f t="shared" si="9"/>
        <v>0</v>
      </c>
      <c r="P25" s="50">
        <f t="shared" si="9"/>
        <v>0</v>
      </c>
      <c r="Q25" s="50">
        <f t="shared" ref="Q25:R25" si="11">SUM(Q26:Q28)</f>
        <v>0</v>
      </c>
      <c r="R25" s="50">
        <f t="shared" si="11"/>
        <v>0</v>
      </c>
      <c r="S25" s="50">
        <f t="shared" si="9"/>
        <v>0</v>
      </c>
      <c r="T25" s="50">
        <f t="shared" si="9"/>
        <v>0</v>
      </c>
      <c r="U25" s="50">
        <f t="shared" si="9"/>
        <v>0</v>
      </c>
      <c r="V25" s="50">
        <f t="shared" si="9"/>
        <v>0</v>
      </c>
    </row>
    <row r="26" spans="1:23" s="4" customFormat="1" ht="22.5" customHeight="1" x14ac:dyDescent="0.2">
      <c r="A26" s="88"/>
      <c r="B26" s="93" t="s">
        <v>42</v>
      </c>
      <c r="C26" s="1083" t="s">
        <v>2</v>
      </c>
      <c r="D26" s="1083"/>
      <c r="E26" s="302">
        <v>35840</v>
      </c>
      <c r="F26" s="302">
        <v>1021198</v>
      </c>
      <c r="G26" s="302">
        <v>1023042</v>
      </c>
      <c r="H26" s="302">
        <v>0</v>
      </c>
      <c r="I26" s="302"/>
      <c r="J26" s="302"/>
      <c r="K26" s="240">
        <f>+E26-Q26</f>
        <v>35840</v>
      </c>
      <c r="L26" s="240">
        <f>+F26-R26</f>
        <v>1021198</v>
      </c>
      <c r="M26" s="240">
        <f>+G26-S26</f>
        <v>1023042</v>
      </c>
      <c r="N26" s="240">
        <f>+H26-T26</f>
        <v>0</v>
      </c>
      <c r="O26" s="240"/>
      <c r="P26" s="240"/>
      <c r="Q26" s="240">
        <v>0</v>
      </c>
      <c r="R26" s="240">
        <v>0</v>
      </c>
      <c r="S26" s="240">
        <v>0</v>
      </c>
      <c r="T26" s="240">
        <v>0</v>
      </c>
      <c r="U26" s="240">
        <v>0</v>
      </c>
      <c r="V26" s="240">
        <v>0</v>
      </c>
    </row>
    <row r="27" spans="1:23" s="7" customFormat="1" ht="22.5" customHeight="1" x14ac:dyDescent="0.2">
      <c r="A27" s="98"/>
      <c r="B27" s="80" t="s">
        <v>43</v>
      </c>
      <c r="C27" s="1093" t="s">
        <v>295</v>
      </c>
      <c r="D27" s="1093"/>
      <c r="E27" s="297"/>
      <c r="F27" s="238"/>
      <c r="G27" s="238"/>
      <c r="H27" s="238"/>
      <c r="I27" s="238">
        <v>0</v>
      </c>
      <c r="J27" s="238">
        <v>0</v>
      </c>
      <c r="K27" s="238"/>
      <c r="L27" s="238"/>
      <c r="M27" s="238">
        <v>0</v>
      </c>
      <c r="N27" s="238"/>
      <c r="O27" s="238">
        <v>0</v>
      </c>
      <c r="P27" s="238">
        <v>0</v>
      </c>
      <c r="Q27" s="238">
        <v>0</v>
      </c>
      <c r="R27" s="238">
        <v>0</v>
      </c>
      <c r="S27" s="238">
        <v>0</v>
      </c>
      <c r="T27" s="238">
        <v>0</v>
      </c>
      <c r="U27" s="238">
        <v>0</v>
      </c>
      <c r="V27" s="238">
        <v>0</v>
      </c>
    </row>
    <row r="28" spans="1:23" s="7" customFormat="1" ht="22.5" customHeight="1" thickBot="1" x14ac:dyDescent="0.25">
      <c r="A28" s="104"/>
      <c r="B28" s="94" t="s">
        <v>76</v>
      </c>
      <c r="C28" s="105" t="s">
        <v>108</v>
      </c>
      <c r="D28" s="105"/>
      <c r="E28" s="306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109</v>
      </c>
      <c r="C29" s="95"/>
      <c r="D29" s="95"/>
      <c r="E29" s="303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0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</row>
    <row r="30" spans="1:23" s="51" customFormat="1" ht="22.5" hidden="1" customHeight="1" thickBot="1" x14ac:dyDescent="0.25">
      <c r="A30" s="89"/>
      <c r="B30" s="1081"/>
      <c r="C30" s="1081"/>
      <c r="D30" s="1081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1055" t="s">
        <v>110</v>
      </c>
      <c r="C31" s="1055"/>
      <c r="D31" s="1055"/>
      <c r="E31" s="301">
        <f>E6+E17+E25+E29</f>
        <v>80904852</v>
      </c>
      <c r="F31" s="301">
        <f>F6+F17+F25</f>
        <v>82826801</v>
      </c>
      <c r="G31" s="301">
        <f>G6+G17+G25</f>
        <v>111458645</v>
      </c>
      <c r="H31" s="301">
        <f>H6+H17+H25</f>
        <v>70881791</v>
      </c>
      <c r="I31" s="50">
        <f>I6+I17+I25+I29+I35</f>
        <v>0</v>
      </c>
      <c r="J31" s="50">
        <f>J6+J17+J25+J29+J35</f>
        <v>0</v>
      </c>
      <c r="K31" s="301">
        <f t="shared" ref="K31:L31" si="12">K6+K17+K25</f>
        <v>80378708</v>
      </c>
      <c r="L31" s="301">
        <f t="shared" si="12"/>
        <v>82150657</v>
      </c>
      <c r="M31" s="301">
        <f t="shared" ref="M31:P31" si="13">M6+M17+M25</f>
        <v>110683621</v>
      </c>
      <c r="N31" s="301">
        <f t="shared" si="13"/>
        <v>69816689</v>
      </c>
      <c r="O31" s="301">
        <f t="shared" si="13"/>
        <v>0</v>
      </c>
      <c r="P31" s="301">
        <f t="shared" si="13"/>
        <v>0</v>
      </c>
      <c r="Q31" s="50">
        <f t="shared" ref="Q31:R31" si="14">Q6+Q17+Q25+Q29+Q30</f>
        <v>526144</v>
      </c>
      <c r="R31" s="50">
        <f t="shared" si="14"/>
        <v>676144</v>
      </c>
      <c r="S31" s="50">
        <f t="shared" ref="S31:V31" si="15">S6+S17+S25+S29+S30</f>
        <v>775024</v>
      </c>
      <c r="T31" s="50">
        <f t="shared" si="15"/>
        <v>1565102</v>
      </c>
      <c r="U31" s="50">
        <f t="shared" si="15"/>
        <v>0</v>
      </c>
      <c r="V31" s="50">
        <f t="shared" si="15"/>
        <v>0</v>
      </c>
    </row>
    <row r="32" spans="1:23" s="51" customFormat="1" ht="22.5" customHeight="1" thickBot="1" x14ac:dyDescent="0.25">
      <c r="A32" s="67">
        <v>5</v>
      </c>
      <c r="B32" s="1105" t="s">
        <v>111</v>
      </c>
      <c r="C32" s="1105"/>
      <c r="D32" s="1105"/>
      <c r="E32" s="305">
        <f t="shared" ref="E32:T32" si="16">SUM(E33:E35)</f>
        <v>25525892</v>
      </c>
      <c r="F32" s="305">
        <f t="shared" si="16"/>
        <v>25525892</v>
      </c>
      <c r="G32" s="305">
        <f t="shared" si="16"/>
        <v>30049892</v>
      </c>
      <c r="H32" s="305">
        <f t="shared" si="16"/>
        <v>20197534</v>
      </c>
      <c r="I32" s="305">
        <f t="shared" si="16"/>
        <v>0</v>
      </c>
      <c r="J32" s="305">
        <f t="shared" si="16"/>
        <v>0</v>
      </c>
      <c r="K32" s="305">
        <f t="shared" ref="K32:L32" si="17">SUM(K33:K35)</f>
        <v>25525892</v>
      </c>
      <c r="L32" s="305">
        <f t="shared" si="17"/>
        <v>25525892</v>
      </c>
      <c r="M32" s="305">
        <f t="shared" si="16"/>
        <v>30049892</v>
      </c>
      <c r="N32" s="305">
        <f t="shared" si="16"/>
        <v>20197534</v>
      </c>
      <c r="O32" s="305">
        <f t="shared" si="16"/>
        <v>0</v>
      </c>
      <c r="P32" s="305">
        <f t="shared" si="16"/>
        <v>0</v>
      </c>
      <c r="Q32" s="305">
        <f t="shared" ref="Q32:R32" si="18">SUM(Q33:Q35)</f>
        <v>0</v>
      </c>
      <c r="R32" s="305">
        <f t="shared" si="18"/>
        <v>0</v>
      </c>
      <c r="S32" s="305">
        <f t="shared" si="16"/>
        <v>0</v>
      </c>
      <c r="T32" s="305">
        <f t="shared" si="16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1044" t="s">
        <v>417</v>
      </c>
      <c r="D33" s="1106"/>
      <c r="E33" s="302">
        <v>1567512</v>
      </c>
      <c r="F33" s="302">
        <v>1567512</v>
      </c>
      <c r="G33" s="302">
        <v>1567512</v>
      </c>
      <c r="H33" s="302">
        <v>1319483</v>
      </c>
      <c r="I33" s="302"/>
      <c r="J33" s="302"/>
      <c r="K33" s="240">
        <f>+E33-Q33</f>
        <v>1567512</v>
      </c>
      <c r="L33" s="240">
        <f>+F33-R33</f>
        <v>1567512</v>
      </c>
      <c r="M33" s="240">
        <f>+G33-S33</f>
        <v>1567512</v>
      </c>
      <c r="N33" s="240">
        <f>+H33-T33</f>
        <v>1319483</v>
      </c>
      <c r="O33" s="240"/>
      <c r="P33" s="240"/>
      <c r="Q33" s="240"/>
      <c r="R33" s="240"/>
      <c r="S33" s="240"/>
      <c r="T33" s="240"/>
      <c r="U33" s="240"/>
      <c r="V33" s="240"/>
    </row>
    <row r="34" spans="1:22" s="4" customFormat="1" ht="22.5" customHeight="1" x14ac:dyDescent="0.2">
      <c r="A34" s="71"/>
      <c r="B34" s="80" t="s">
        <v>45</v>
      </c>
      <c r="C34" s="1094" t="s">
        <v>297</v>
      </c>
      <c r="D34" s="1094"/>
      <c r="E34" s="297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106"/>
      <c r="V34" s="106"/>
    </row>
    <row r="35" spans="1:22" s="4" customFormat="1" ht="22.5" customHeight="1" thickBot="1" x14ac:dyDescent="0.25">
      <c r="A35" s="581"/>
      <c r="B35" s="582" t="s">
        <v>79</v>
      </c>
      <c r="C35" s="583" t="s">
        <v>296</v>
      </c>
      <c r="D35" s="583"/>
      <c r="E35" s="584">
        <v>23958380</v>
      </c>
      <c r="F35" s="584">
        <v>23958380</v>
      </c>
      <c r="G35" s="584">
        <v>28482380</v>
      </c>
      <c r="H35" s="819">
        <v>18878051</v>
      </c>
      <c r="I35" s="585"/>
      <c r="J35" s="585"/>
      <c r="K35" s="240">
        <f>+E35-Q35</f>
        <v>23958380</v>
      </c>
      <c r="L35" s="240">
        <f>+F35-R35</f>
        <v>23958380</v>
      </c>
      <c r="M35" s="240">
        <f>+G35-S35</f>
        <v>28482380</v>
      </c>
      <c r="N35" s="240">
        <f>+H35-T35</f>
        <v>18878051</v>
      </c>
      <c r="O35" s="585"/>
      <c r="P35" s="585"/>
      <c r="Q35" s="344"/>
      <c r="R35" s="344"/>
      <c r="S35" s="825"/>
      <c r="T35" s="344"/>
      <c r="U35" s="344"/>
      <c r="V35" s="344"/>
    </row>
    <row r="36" spans="1:22" s="4" customFormat="1" ht="22.5" customHeight="1" thickBot="1" x14ac:dyDescent="0.25">
      <c r="A36" s="89" t="s">
        <v>12</v>
      </c>
      <c r="B36" s="1055" t="s">
        <v>228</v>
      </c>
      <c r="C36" s="1055"/>
      <c r="D36" s="1055"/>
      <c r="E36" s="301">
        <f>E31+E32</f>
        <v>106430744</v>
      </c>
      <c r="F36" s="301">
        <f>F31+F32</f>
        <v>108352693</v>
      </c>
      <c r="G36" s="301">
        <f>G31+G32</f>
        <v>141508537</v>
      </c>
      <c r="H36" s="50">
        <f t="shared" ref="H36:V36" si="19">H31+H32</f>
        <v>91079325</v>
      </c>
      <c r="I36" s="50">
        <f t="shared" si="19"/>
        <v>0</v>
      </c>
      <c r="J36" s="50">
        <f t="shared" si="19"/>
        <v>0</v>
      </c>
      <c r="K36" s="50">
        <f t="shared" ref="K36:L36" si="20">K31+K32</f>
        <v>105904600</v>
      </c>
      <c r="L36" s="50">
        <f t="shared" si="20"/>
        <v>107676549</v>
      </c>
      <c r="M36" s="50">
        <f t="shared" si="19"/>
        <v>140733513</v>
      </c>
      <c r="N36" s="50">
        <f t="shared" si="19"/>
        <v>90014223</v>
      </c>
      <c r="O36" s="50">
        <f t="shared" si="19"/>
        <v>0</v>
      </c>
      <c r="P36" s="50">
        <f t="shared" si="19"/>
        <v>0</v>
      </c>
      <c r="Q36" s="50">
        <f t="shared" ref="Q36:R36" si="21">Q31+Q32</f>
        <v>526144</v>
      </c>
      <c r="R36" s="50">
        <f t="shared" si="21"/>
        <v>676144</v>
      </c>
      <c r="S36" s="50">
        <f t="shared" si="19"/>
        <v>775024</v>
      </c>
      <c r="T36" s="50">
        <f t="shared" si="19"/>
        <v>1565102</v>
      </c>
      <c r="U36" s="50">
        <f t="shared" si="19"/>
        <v>0</v>
      </c>
      <c r="V36" s="50">
        <f t="shared" si="19"/>
        <v>0</v>
      </c>
    </row>
    <row r="37" spans="1:22" s="4" customFormat="1" ht="20.100000000000001" hidden="1" customHeight="1" thickBot="1" x14ac:dyDescent="0.25">
      <c r="A37" s="1052" t="s">
        <v>229</v>
      </c>
      <c r="B37" s="1053"/>
      <c r="C37" s="1053"/>
      <c r="D37" s="1053"/>
      <c r="E37" s="515"/>
      <c r="F37" s="516"/>
      <c r="G37" s="516"/>
      <c r="H37" s="516"/>
      <c r="I37" s="516"/>
      <c r="J37" s="517"/>
      <c r="K37" s="515"/>
      <c r="L37" s="516"/>
      <c r="M37" s="516"/>
      <c r="N37" s="516"/>
      <c r="O37" s="516"/>
      <c r="P37" s="517"/>
      <c r="Q37" s="515"/>
      <c r="R37" s="516"/>
      <c r="S37" s="516"/>
      <c r="T37" s="516"/>
      <c r="U37" s="516"/>
      <c r="V37" s="521"/>
    </row>
    <row r="38" spans="1:22" s="4" customFormat="1" ht="20.100000000000001" hidden="1" customHeight="1" thickBot="1" x14ac:dyDescent="0.25">
      <c r="A38" s="1054" t="s">
        <v>7</v>
      </c>
      <c r="B38" s="1055"/>
      <c r="C38" s="1055"/>
      <c r="D38" s="1055"/>
      <c r="E38" s="352">
        <f>SUM(E36:E37)</f>
        <v>106430744</v>
      </c>
      <c r="F38" s="353">
        <f>SUM(F36:F37)</f>
        <v>108352693</v>
      </c>
      <c r="G38" s="353">
        <f>SUM(G36:G37)</f>
        <v>141508537</v>
      </c>
      <c r="H38" s="353">
        <f>SUM(H36:H37)</f>
        <v>91079325</v>
      </c>
      <c r="I38" s="353">
        <f>SUM(I36:I37)</f>
        <v>0</v>
      </c>
      <c r="J38" s="354"/>
      <c r="K38" s="352">
        <f>SUM(K36:K37)</f>
        <v>105904600</v>
      </c>
      <c r="L38" s="353">
        <f>SUM(L36:L37)</f>
        <v>107676549</v>
      </c>
      <c r="M38" s="353">
        <f>SUM(M36:M37)</f>
        <v>140733513</v>
      </c>
      <c r="N38" s="353">
        <f>SUM(N36:N37)</f>
        <v>90014223</v>
      </c>
      <c r="O38" s="353">
        <f>SUM(O36:O37)</f>
        <v>0</v>
      </c>
      <c r="P38" s="354"/>
      <c r="Q38" s="352">
        <f>SUM(Q36:Q37)</f>
        <v>526144</v>
      </c>
      <c r="R38" s="353">
        <f>SUM(R36:R37)</f>
        <v>676144</v>
      </c>
      <c r="S38" s="353">
        <f>SUM(S36:S37)</f>
        <v>775024</v>
      </c>
      <c r="T38" s="353">
        <f>SUM(T36:T37)</f>
        <v>1565102</v>
      </c>
      <c r="U38" s="353">
        <f>SUM(U36:U37)</f>
        <v>0</v>
      </c>
      <c r="V38" s="355"/>
    </row>
    <row r="39" spans="1:22" s="4" customFormat="1" ht="20.100000000000001" customHeight="1" x14ac:dyDescent="0.2">
      <c r="A39" s="426"/>
      <c r="B39" s="522"/>
      <c r="C39" s="426"/>
      <c r="D39" s="426"/>
      <c r="E39" s="523"/>
      <c r="F39" s="523"/>
      <c r="G39" s="523"/>
      <c r="H39" s="523"/>
      <c r="I39" s="523"/>
      <c r="J39" s="523"/>
      <c r="K39" s="524"/>
      <c r="L39" s="524"/>
      <c r="M39" s="524"/>
      <c r="N39" s="524"/>
      <c r="O39" s="524"/>
      <c r="P39" s="524"/>
      <c r="Q39" s="524"/>
      <c r="R39" s="524"/>
      <c r="S39" s="525"/>
      <c r="T39" s="525"/>
      <c r="U39" s="525"/>
      <c r="V39" s="525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63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T53"/>
  <sheetViews>
    <sheetView topLeftCell="A7" zoomScaleNormal="100" workbookViewId="0">
      <selection activeCell="F46" sqref="F46"/>
    </sheetView>
  </sheetViews>
  <sheetFormatPr defaultRowHeight="12.75" x14ac:dyDescent="0.2"/>
  <cols>
    <col min="1" max="1" width="8.28515625" style="265" customWidth="1"/>
    <col min="2" max="2" width="8.28515625" style="262" customWidth="1"/>
    <col min="3" max="3" width="52" style="262" customWidth="1"/>
    <col min="4" max="4" width="13.140625" style="262" customWidth="1"/>
    <col min="5" max="5" width="11" style="262" customWidth="1"/>
    <col min="6" max="6" width="10.5703125" style="262" customWidth="1"/>
    <col min="7" max="9" width="10.5703125" style="262" hidden="1" customWidth="1"/>
    <col min="10" max="12" width="10.5703125" style="262" customWidth="1"/>
    <col min="13" max="15" width="10.5703125" style="262" hidden="1" customWidth="1"/>
    <col min="16" max="16" width="10.5703125" style="262" customWidth="1"/>
    <col min="17" max="18" width="10.5703125" style="262" hidden="1" customWidth="1"/>
    <col min="19" max="19" width="14.85546875" style="262" hidden="1" customWidth="1"/>
    <col min="20" max="20" width="10.5703125" style="262" hidden="1" customWidth="1"/>
    <col min="21" max="16384" width="9.140625" style="262"/>
  </cols>
  <sheetData>
    <row r="1" spans="1:19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1108" t="s">
        <v>366</v>
      </c>
      <c r="K1" s="1108"/>
      <c r="L1" s="1108"/>
      <c r="M1" s="1108"/>
      <c r="N1" s="1108"/>
      <c r="O1" s="1108"/>
      <c r="P1" s="1108"/>
    </row>
    <row r="2" spans="1:19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19" s="119" customFormat="1" ht="25.5" customHeight="1" x14ac:dyDescent="0.2">
      <c r="A3" s="1107" t="s">
        <v>365</v>
      </c>
      <c r="B3" s="1107"/>
      <c r="C3" s="1107"/>
      <c r="D3" s="1107"/>
      <c r="E3" s="1107"/>
      <c r="F3" s="1107"/>
      <c r="G3" s="1107"/>
      <c r="H3" s="1107"/>
      <c r="I3" s="1107"/>
      <c r="J3" s="1107"/>
      <c r="K3" s="1107"/>
      <c r="L3" s="1107"/>
      <c r="M3" s="1107"/>
      <c r="N3" s="1107"/>
      <c r="O3" s="1107"/>
      <c r="P3" s="1107"/>
    </row>
    <row r="4" spans="1:19" s="122" customFormat="1" ht="15.95" customHeight="1" thickBot="1" x14ac:dyDescent="0.3">
      <c r="A4" s="120"/>
      <c r="B4" s="120"/>
      <c r="C4" s="120"/>
      <c r="P4" s="121" t="s">
        <v>398</v>
      </c>
    </row>
    <row r="5" spans="1:19" s="122" customFormat="1" ht="41.25" customHeight="1" thickBot="1" x14ac:dyDescent="0.25">
      <c r="A5" s="120"/>
      <c r="B5" s="120"/>
      <c r="C5" s="120"/>
      <c r="D5" s="1112" t="s">
        <v>4</v>
      </c>
      <c r="E5" s="1113"/>
      <c r="F5" s="1113"/>
      <c r="G5" s="1113"/>
      <c r="H5" s="1113"/>
      <c r="I5" s="1114"/>
      <c r="J5" s="1112" t="s">
        <v>68</v>
      </c>
      <c r="K5" s="1113"/>
      <c r="L5" s="1113"/>
      <c r="M5" s="1113"/>
      <c r="N5" s="1113"/>
      <c r="O5" s="1114"/>
      <c r="P5" s="1112" t="s">
        <v>142</v>
      </c>
      <c r="Q5" s="1113"/>
      <c r="R5" s="1113"/>
      <c r="S5" s="1113"/>
    </row>
    <row r="6" spans="1:19" ht="13.5" thickBot="1" x14ac:dyDescent="0.25">
      <c r="A6" s="1110" t="s">
        <v>113</v>
      </c>
      <c r="B6" s="1111"/>
      <c r="C6" s="457" t="s">
        <v>114</v>
      </c>
      <c r="D6" s="453" t="s">
        <v>74</v>
      </c>
      <c r="E6" s="123" t="s">
        <v>215</v>
      </c>
      <c r="F6" s="123" t="s">
        <v>219</v>
      </c>
      <c r="G6" s="123" t="s">
        <v>221</v>
      </c>
      <c r="H6" s="123" t="s">
        <v>237</v>
      </c>
      <c r="I6" s="123" t="s">
        <v>264</v>
      </c>
      <c r="J6" s="453" t="s">
        <v>74</v>
      </c>
      <c r="K6" s="123" t="s">
        <v>215</v>
      </c>
      <c r="L6" s="123" t="s">
        <v>219</v>
      </c>
      <c r="M6" s="123" t="s">
        <v>221</v>
      </c>
      <c r="N6" s="123" t="s">
        <v>237</v>
      </c>
      <c r="O6" s="123" t="s">
        <v>264</v>
      </c>
      <c r="P6" s="453" t="s">
        <v>74</v>
      </c>
      <c r="Q6" s="123" t="s">
        <v>445</v>
      </c>
      <c r="R6" s="123" t="s">
        <v>264</v>
      </c>
      <c r="S6" s="427" t="s">
        <v>221</v>
      </c>
    </row>
    <row r="7" spans="1:19" s="127" customFormat="1" ht="12.95" customHeight="1" thickBot="1" x14ac:dyDescent="0.25">
      <c r="A7" s="124">
        <v>1</v>
      </c>
      <c r="B7" s="125">
        <v>2</v>
      </c>
      <c r="C7" s="246">
        <v>3</v>
      </c>
      <c r="D7" s="124">
        <v>4</v>
      </c>
      <c r="E7" s="125">
        <v>5</v>
      </c>
      <c r="F7" s="125">
        <v>6</v>
      </c>
      <c r="G7" s="125">
        <v>5</v>
      </c>
      <c r="H7" s="125"/>
      <c r="I7" s="125"/>
      <c r="J7" s="124">
        <v>5</v>
      </c>
      <c r="K7" s="125">
        <v>8</v>
      </c>
      <c r="L7" s="125">
        <v>9</v>
      </c>
      <c r="M7" s="125">
        <v>7</v>
      </c>
      <c r="N7" s="125"/>
      <c r="O7" s="126"/>
      <c r="P7" s="124">
        <v>6</v>
      </c>
      <c r="Q7" s="125">
        <v>11</v>
      </c>
      <c r="R7" s="126">
        <v>4</v>
      </c>
      <c r="S7" s="464">
        <v>9</v>
      </c>
    </row>
    <row r="8" spans="1:19" s="127" customFormat="1" ht="15.95" customHeight="1" thickBot="1" x14ac:dyDescent="0.25">
      <c r="A8" s="128"/>
      <c r="B8" s="129"/>
      <c r="C8" s="129" t="s">
        <v>115</v>
      </c>
      <c r="D8" s="430"/>
      <c r="E8" s="470"/>
      <c r="F8" s="470"/>
      <c r="G8" s="470"/>
      <c r="H8" s="470"/>
      <c r="I8" s="470"/>
      <c r="J8" s="471"/>
      <c r="K8" s="228"/>
      <c r="L8" s="228"/>
      <c r="M8" s="228"/>
      <c r="N8" s="228"/>
      <c r="O8" s="229"/>
      <c r="P8" s="471"/>
      <c r="Q8" s="228"/>
      <c r="R8" s="229"/>
      <c r="S8" s="465"/>
    </row>
    <row r="9" spans="1:19" s="132" customFormat="1" ht="12" customHeight="1" thickBot="1" x14ac:dyDescent="0.25">
      <c r="A9" s="124" t="s">
        <v>28</v>
      </c>
      <c r="B9" s="130"/>
      <c r="C9" s="458" t="s">
        <v>356</v>
      </c>
      <c r="D9" s="431">
        <f>SUM(D10:D13)</f>
        <v>15610020</v>
      </c>
      <c r="E9" s="431">
        <f>SUM(E10:E13)</f>
        <v>15860020</v>
      </c>
      <c r="F9" s="431">
        <f>SUM(F10:F13)</f>
        <v>15910020</v>
      </c>
      <c r="G9" s="431">
        <f>SUM(G10:G13)</f>
        <v>19170420</v>
      </c>
      <c r="H9" s="431"/>
      <c r="I9" s="431"/>
      <c r="J9" s="431">
        <f>SUM(J10:J13)</f>
        <v>15610020</v>
      </c>
      <c r="K9" s="431">
        <f>SUM(K10:K13)</f>
        <v>15860020</v>
      </c>
      <c r="L9" s="431">
        <f>SUM(L10:L13)</f>
        <v>15910020</v>
      </c>
      <c r="M9" s="431">
        <f>SUM(M10:M13)</f>
        <v>19170420</v>
      </c>
      <c r="N9" s="175"/>
      <c r="O9" s="175"/>
      <c r="P9" s="431"/>
      <c r="Q9" s="175"/>
      <c r="R9" s="131"/>
      <c r="S9" s="428"/>
    </row>
    <row r="10" spans="1:19" s="132" customFormat="1" ht="12" customHeight="1" thickBot="1" x14ac:dyDescent="0.25">
      <c r="A10" s="124"/>
      <c r="B10" s="130"/>
      <c r="C10" s="600" t="s">
        <v>408</v>
      </c>
      <c r="D10" s="431">
        <v>15600000</v>
      </c>
      <c r="E10" s="431">
        <v>15850000</v>
      </c>
      <c r="F10" s="431">
        <v>15900000</v>
      </c>
      <c r="G10" s="431">
        <v>19155400</v>
      </c>
      <c r="H10" s="431"/>
      <c r="I10" s="431"/>
      <c r="J10" s="431">
        <v>15600000</v>
      </c>
      <c r="K10" s="431">
        <v>15850000</v>
      </c>
      <c r="L10" s="230">
        <v>15900000</v>
      </c>
      <c r="M10" s="431">
        <v>19155400</v>
      </c>
      <c r="N10" s="175"/>
      <c r="O10" s="175"/>
      <c r="P10" s="431"/>
      <c r="Q10" s="175"/>
      <c r="R10" s="131"/>
      <c r="S10" s="428"/>
    </row>
    <row r="11" spans="1:19" s="132" customFormat="1" ht="12" customHeight="1" thickBot="1" x14ac:dyDescent="0.25">
      <c r="A11" s="124"/>
      <c r="B11" s="130"/>
      <c r="C11" s="600" t="s">
        <v>326</v>
      </c>
      <c r="D11" s="431">
        <v>10000</v>
      </c>
      <c r="E11" s="431">
        <v>10000</v>
      </c>
      <c r="F11" s="431">
        <v>10000</v>
      </c>
      <c r="G11" s="431">
        <v>10000</v>
      </c>
      <c r="H11" s="431"/>
      <c r="I11" s="431"/>
      <c r="J11" s="431">
        <v>10000</v>
      </c>
      <c r="K11" s="431">
        <v>10000</v>
      </c>
      <c r="L11" s="230">
        <v>10000</v>
      </c>
      <c r="M11" s="431">
        <v>10000</v>
      </c>
      <c r="N11" s="175"/>
      <c r="O11" s="175"/>
      <c r="P11" s="431"/>
      <c r="Q11" s="175"/>
      <c r="R11" s="131"/>
      <c r="S11" s="428"/>
    </row>
    <row r="12" spans="1:19" s="132" customFormat="1" ht="12" customHeight="1" thickBot="1" x14ac:dyDescent="0.25">
      <c r="A12" s="124"/>
      <c r="B12" s="130"/>
      <c r="C12" s="600" t="s">
        <v>409</v>
      </c>
      <c r="D12" s="431">
        <v>20</v>
      </c>
      <c r="E12" s="431">
        <v>20</v>
      </c>
      <c r="F12" s="431">
        <v>20</v>
      </c>
      <c r="G12" s="431">
        <v>5020</v>
      </c>
      <c r="H12" s="431"/>
      <c r="I12" s="431"/>
      <c r="J12" s="431">
        <v>20</v>
      </c>
      <c r="K12" s="431">
        <v>20</v>
      </c>
      <c r="L12" s="230">
        <v>20</v>
      </c>
      <c r="M12" s="431">
        <v>5020</v>
      </c>
      <c r="N12" s="175"/>
      <c r="O12" s="175"/>
      <c r="P12" s="431"/>
      <c r="Q12" s="175"/>
      <c r="R12" s="131"/>
      <c r="S12" s="428"/>
    </row>
    <row r="13" spans="1:19" s="132" customFormat="1" ht="12" customHeight="1" thickBot="1" x14ac:dyDescent="0.25">
      <c r="A13" s="124"/>
      <c r="B13" s="130"/>
      <c r="C13" s="600"/>
      <c r="D13" s="431"/>
      <c r="E13" s="431"/>
      <c r="F13" s="601"/>
      <c r="G13" s="601"/>
      <c r="H13" s="431"/>
      <c r="I13" s="431"/>
      <c r="J13" s="431"/>
      <c r="K13" s="431"/>
      <c r="L13" s="230"/>
      <c r="M13" s="601"/>
      <c r="N13" s="175"/>
      <c r="O13" s="175"/>
      <c r="P13" s="431"/>
      <c r="Q13" s="175"/>
      <c r="R13" s="131"/>
      <c r="S13" s="428"/>
    </row>
    <row r="14" spans="1:19" s="132" customFormat="1" ht="12" customHeight="1" thickBot="1" x14ac:dyDescent="0.25">
      <c r="A14" s="124" t="s">
        <v>29</v>
      </c>
      <c r="B14" s="130"/>
      <c r="C14" s="458" t="s">
        <v>120</v>
      </c>
      <c r="D14" s="431">
        <f>D15+D17</f>
        <v>0</v>
      </c>
      <c r="E14" s="431">
        <f t="shared" ref="E14:I14" si="0">E15+E17</f>
        <v>0</v>
      </c>
      <c r="F14" s="431">
        <f t="shared" si="0"/>
        <v>0</v>
      </c>
      <c r="G14" s="431">
        <f t="shared" si="0"/>
        <v>0</v>
      </c>
      <c r="H14" s="431">
        <f t="shared" si="0"/>
        <v>0</v>
      </c>
      <c r="I14" s="431">
        <f t="shared" si="0"/>
        <v>0</v>
      </c>
      <c r="J14" s="431">
        <f>J15+J17</f>
        <v>0</v>
      </c>
      <c r="K14" s="431">
        <f t="shared" ref="K14" si="1">K15+K17</f>
        <v>0</v>
      </c>
      <c r="L14" s="175">
        <f>L15+L17</f>
        <v>0</v>
      </c>
      <c r="M14" s="431">
        <f t="shared" ref="M14" si="2">M15+M17</f>
        <v>0</v>
      </c>
      <c r="N14" s="175">
        <f>N15+N17</f>
        <v>0</v>
      </c>
      <c r="O14" s="175">
        <f>O15+O17</f>
        <v>0</v>
      </c>
      <c r="P14" s="431"/>
      <c r="Q14" s="175"/>
      <c r="R14" s="131"/>
      <c r="S14" s="428"/>
    </row>
    <row r="15" spans="1:19" s="137" customFormat="1" ht="12" customHeight="1" x14ac:dyDescent="0.2">
      <c r="A15" s="135"/>
      <c r="B15" s="134" t="s">
        <v>39</v>
      </c>
      <c r="C15" s="443" t="s">
        <v>80</v>
      </c>
      <c r="D15" s="433"/>
      <c r="E15" s="433"/>
      <c r="F15" s="433"/>
      <c r="G15" s="433"/>
      <c r="H15" s="433"/>
      <c r="I15" s="433"/>
      <c r="J15" s="433"/>
      <c r="K15" s="433"/>
      <c r="L15" s="176"/>
      <c r="M15" s="433"/>
      <c r="N15" s="176"/>
      <c r="O15" s="176"/>
      <c r="P15" s="433"/>
      <c r="Q15" s="176"/>
      <c r="R15" s="136"/>
      <c r="S15" s="454"/>
    </row>
    <row r="16" spans="1:19" s="137" customFormat="1" ht="12" customHeight="1" x14ac:dyDescent="0.2">
      <c r="A16" s="135"/>
      <c r="B16" s="134" t="s">
        <v>40</v>
      </c>
      <c r="C16" s="444" t="s">
        <v>121</v>
      </c>
      <c r="D16" s="433"/>
      <c r="E16" s="433"/>
      <c r="F16" s="433"/>
      <c r="G16" s="433"/>
      <c r="H16" s="433"/>
      <c r="I16" s="433"/>
      <c r="J16" s="433"/>
      <c r="K16" s="433"/>
      <c r="L16" s="176"/>
      <c r="M16" s="433"/>
      <c r="N16" s="176"/>
      <c r="O16" s="176"/>
      <c r="P16" s="433"/>
      <c r="Q16" s="176"/>
      <c r="R16" s="136"/>
      <c r="S16" s="454"/>
    </row>
    <row r="17" spans="1:19" s="137" customFormat="1" ht="12" customHeight="1" x14ac:dyDescent="0.2">
      <c r="A17" s="135"/>
      <c r="B17" s="134" t="s">
        <v>41</v>
      </c>
      <c r="C17" s="444" t="s">
        <v>81</v>
      </c>
      <c r="D17" s="433"/>
      <c r="E17" s="433"/>
      <c r="F17" s="433"/>
      <c r="G17" s="433"/>
      <c r="H17" s="433"/>
      <c r="I17" s="433"/>
      <c r="J17" s="433"/>
      <c r="K17" s="433"/>
      <c r="L17" s="176"/>
      <c r="M17" s="433"/>
      <c r="N17" s="176"/>
      <c r="O17" s="176"/>
      <c r="P17" s="433"/>
      <c r="Q17" s="176"/>
      <c r="R17" s="136"/>
      <c r="S17" s="454"/>
    </row>
    <row r="18" spans="1:19" s="137" customFormat="1" ht="12" customHeight="1" thickBot="1" x14ac:dyDescent="0.25">
      <c r="A18" s="135"/>
      <c r="B18" s="134" t="s">
        <v>287</v>
      </c>
      <c r="C18" s="444" t="s">
        <v>121</v>
      </c>
      <c r="D18" s="433"/>
      <c r="E18" s="433"/>
      <c r="F18" s="433"/>
      <c r="G18" s="433"/>
      <c r="H18" s="433"/>
      <c r="I18" s="433"/>
      <c r="J18" s="433"/>
      <c r="K18" s="433"/>
      <c r="L18" s="176"/>
      <c r="M18" s="433"/>
      <c r="N18" s="176"/>
      <c r="O18" s="176"/>
      <c r="P18" s="433" t="s">
        <v>234</v>
      </c>
      <c r="Q18" s="176"/>
      <c r="R18" s="136"/>
      <c r="S18" s="454"/>
    </row>
    <row r="19" spans="1:19" s="137" customFormat="1" ht="12" customHeight="1" thickBot="1" x14ac:dyDescent="0.25">
      <c r="A19" s="138" t="s">
        <v>9</v>
      </c>
      <c r="B19" s="139"/>
      <c r="C19" s="442" t="s">
        <v>122</v>
      </c>
      <c r="D19" s="431">
        <f t="shared" ref="D19:O19" si="3">SUM(D20:D21)</f>
        <v>0</v>
      </c>
      <c r="E19" s="431">
        <f t="shared" si="3"/>
        <v>0</v>
      </c>
      <c r="F19" s="431">
        <f t="shared" si="3"/>
        <v>0</v>
      </c>
      <c r="G19" s="431">
        <f t="shared" si="3"/>
        <v>0</v>
      </c>
      <c r="H19" s="431">
        <f t="shared" si="3"/>
        <v>0</v>
      </c>
      <c r="I19" s="431">
        <f t="shared" si="3"/>
        <v>0</v>
      </c>
      <c r="J19" s="431">
        <f t="shared" ref="J19:K19" si="4">SUM(J20:J21)</f>
        <v>0</v>
      </c>
      <c r="K19" s="431">
        <f t="shared" si="4"/>
        <v>0</v>
      </c>
      <c r="L19" s="175">
        <f t="shared" si="3"/>
        <v>0</v>
      </c>
      <c r="M19" s="431">
        <f t="shared" ref="M19" si="5">SUM(M20:M21)</f>
        <v>0</v>
      </c>
      <c r="N19" s="175">
        <f t="shared" si="3"/>
        <v>0</v>
      </c>
      <c r="O19" s="175">
        <f t="shared" si="3"/>
        <v>0</v>
      </c>
      <c r="P19" s="431"/>
      <c r="Q19" s="175"/>
      <c r="R19" s="131"/>
      <c r="S19" s="428"/>
    </row>
    <row r="20" spans="1:19" s="132" customFormat="1" ht="12" customHeight="1" x14ac:dyDescent="0.2">
      <c r="A20" s="140"/>
      <c r="B20" s="141" t="s">
        <v>42</v>
      </c>
      <c r="C20" s="459" t="s">
        <v>123</v>
      </c>
      <c r="D20" s="434"/>
      <c r="E20" s="434"/>
      <c r="F20" s="434"/>
      <c r="G20" s="434"/>
      <c r="H20" s="434"/>
      <c r="I20" s="434"/>
      <c r="J20" s="434"/>
      <c r="K20" s="434"/>
      <c r="L20" s="434"/>
      <c r="M20" s="434"/>
      <c r="N20" s="177"/>
      <c r="O20" s="177"/>
      <c r="P20" s="434"/>
      <c r="Q20" s="177"/>
      <c r="R20" s="142"/>
      <c r="S20" s="466"/>
    </row>
    <row r="21" spans="1:19" s="132" customFormat="1" ht="12" customHeight="1" thickBot="1" x14ac:dyDescent="0.25">
      <c r="A21" s="143"/>
      <c r="B21" s="144" t="s">
        <v>43</v>
      </c>
      <c r="C21" s="460" t="s">
        <v>124</v>
      </c>
      <c r="D21" s="435"/>
      <c r="E21" s="435"/>
      <c r="F21" s="435"/>
      <c r="G21" s="435"/>
      <c r="H21" s="435"/>
      <c r="I21" s="435"/>
      <c r="J21" s="435"/>
      <c r="K21" s="435"/>
      <c r="L21" s="178"/>
      <c r="M21" s="435"/>
      <c r="N21" s="178"/>
      <c r="O21" s="178"/>
      <c r="P21" s="435"/>
      <c r="Q21" s="178"/>
      <c r="R21" s="145"/>
      <c r="S21" s="467"/>
    </row>
    <row r="22" spans="1:19" s="132" customFormat="1" ht="12" customHeight="1" thickBot="1" x14ac:dyDescent="0.25">
      <c r="A22" s="138"/>
      <c r="B22" s="130"/>
      <c r="D22" s="436"/>
      <c r="E22" s="436"/>
      <c r="F22" s="436"/>
      <c r="G22" s="436"/>
      <c r="H22" s="436"/>
      <c r="I22" s="436"/>
      <c r="J22" s="436"/>
      <c r="K22" s="436"/>
      <c r="L22" s="179"/>
      <c r="M22" s="436"/>
      <c r="N22" s="179"/>
      <c r="O22" s="179"/>
      <c r="P22" s="436"/>
      <c r="Q22" s="179"/>
      <c r="R22" s="146"/>
      <c r="S22" s="429"/>
    </row>
    <row r="23" spans="1:19" s="132" customFormat="1" ht="12" customHeight="1" thickBot="1" x14ac:dyDescent="0.25">
      <c r="A23" s="124" t="s">
        <v>10</v>
      </c>
      <c r="B23" s="147"/>
      <c r="C23" s="442" t="s">
        <v>288</v>
      </c>
      <c r="D23" s="431">
        <f>D9+D14+D19+D22</f>
        <v>15610020</v>
      </c>
      <c r="E23" s="431">
        <f t="shared" ref="E23:I23" si="6">E9+E14+E19+E22</f>
        <v>15860020</v>
      </c>
      <c r="F23" s="431">
        <f t="shared" si="6"/>
        <v>15910020</v>
      </c>
      <c r="G23" s="431">
        <f t="shared" si="6"/>
        <v>19170420</v>
      </c>
      <c r="H23" s="431">
        <f t="shared" si="6"/>
        <v>0</v>
      </c>
      <c r="I23" s="431">
        <f t="shared" si="6"/>
        <v>0</v>
      </c>
      <c r="J23" s="431">
        <f>J9+J14+J19+J22</f>
        <v>15610020</v>
      </c>
      <c r="K23" s="431">
        <f t="shared" ref="K23" si="7">K9+K14+K19+K22</f>
        <v>15860020</v>
      </c>
      <c r="L23" s="175">
        <f>L9+L14+L19+L22</f>
        <v>15910020</v>
      </c>
      <c r="M23" s="431">
        <f t="shared" ref="M23" si="8">M9+M14+M19+M22</f>
        <v>19170420</v>
      </c>
      <c r="N23" s="175">
        <f>N9+N14+N19+N22</f>
        <v>0</v>
      </c>
      <c r="O23" s="175">
        <f>O9+O14+O19+O22</f>
        <v>0</v>
      </c>
      <c r="P23" s="431"/>
      <c r="Q23" s="175"/>
      <c r="R23" s="131"/>
      <c r="S23" s="428"/>
    </row>
    <row r="24" spans="1:19" s="137" customFormat="1" ht="12" customHeight="1" thickBot="1" x14ac:dyDescent="0.25">
      <c r="A24" s="148" t="s">
        <v>11</v>
      </c>
      <c r="B24" s="132"/>
      <c r="C24" s="461" t="s">
        <v>289</v>
      </c>
      <c r="D24" s="437">
        <f>SUM(D25:D27)</f>
        <v>28918604</v>
      </c>
      <c r="E24" s="437">
        <f t="shared" ref="E24:I24" si="9">SUM(E25:E27)</f>
        <v>28918604</v>
      </c>
      <c r="F24" s="437">
        <f t="shared" si="9"/>
        <v>33442604</v>
      </c>
      <c r="G24" s="437">
        <f t="shared" si="9"/>
        <v>22202311</v>
      </c>
      <c r="H24" s="437">
        <f t="shared" si="9"/>
        <v>0</v>
      </c>
      <c r="I24" s="437">
        <f t="shared" si="9"/>
        <v>0</v>
      </c>
      <c r="J24" s="437">
        <f>SUM(J25:J27)</f>
        <v>28918604</v>
      </c>
      <c r="K24" s="437">
        <f t="shared" ref="K24" si="10">SUM(K25:K27)</f>
        <v>28918604</v>
      </c>
      <c r="L24" s="180">
        <v>33442604</v>
      </c>
      <c r="M24" s="437">
        <f t="shared" ref="M24" si="11">SUM(M25:M27)</f>
        <v>22202311</v>
      </c>
      <c r="N24" s="180">
        <f>SUM(N25:N27)</f>
        <v>0</v>
      </c>
      <c r="O24" s="180">
        <f>SUM(O25:O27)</f>
        <v>0</v>
      </c>
      <c r="P24" s="431"/>
      <c r="Q24" s="175"/>
      <c r="R24" s="131"/>
      <c r="S24" s="428"/>
    </row>
    <row r="25" spans="1:19" s="137" customFormat="1" ht="15" customHeight="1" thickBot="1" x14ac:dyDescent="0.25">
      <c r="A25" s="133"/>
      <c r="B25" s="149" t="s">
        <v>44</v>
      </c>
      <c r="C25" s="459" t="s">
        <v>125</v>
      </c>
      <c r="D25" s="818">
        <v>4960224</v>
      </c>
      <c r="E25" s="818">
        <v>4960224</v>
      </c>
      <c r="F25" s="818">
        <v>4960224</v>
      </c>
      <c r="G25" s="818">
        <v>3324260</v>
      </c>
      <c r="H25" s="818"/>
      <c r="I25" s="818"/>
      <c r="J25" s="818">
        <v>4960224</v>
      </c>
      <c r="K25" s="818">
        <v>4960224</v>
      </c>
      <c r="L25" s="818">
        <v>33442604</v>
      </c>
      <c r="M25" s="818">
        <v>3324260</v>
      </c>
      <c r="N25" s="177">
        <f>5610-2588-3022</f>
        <v>0</v>
      </c>
      <c r="O25" s="177">
        <f>5610-2588-3022</f>
        <v>0</v>
      </c>
      <c r="P25" s="440"/>
      <c r="Q25" s="441"/>
      <c r="R25" s="231"/>
      <c r="S25" s="468"/>
    </row>
    <row r="26" spans="1:19" s="137" customFormat="1" ht="15" customHeight="1" x14ac:dyDescent="0.2">
      <c r="A26" s="560"/>
      <c r="B26" s="561" t="s">
        <v>45</v>
      </c>
      <c r="C26" s="459" t="s">
        <v>290</v>
      </c>
      <c r="D26" s="432">
        <v>23958380</v>
      </c>
      <c r="E26" s="432">
        <v>23958380</v>
      </c>
      <c r="F26" s="432">
        <v>28482380</v>
      </c>
      <c r="G26" s="432">
        <v>18878051</v>
      </c>
      <c r="H26" s="432"/>
      <c r="I26" s="432"/>
      <c r="J26" s="432">
        <v>23958380</v>
      </c>
      <c r="K26" s="432">
        <v>23958380</v>
      </c>
      <c r="L26" s="432">
        <v>4960224</v>
      </c>
      <c r="M26" s="432">
        <v>18878051</v>
      </c>
      <c r="N26" s="562"/>
      <c r="O26" s="562"/>
      <c r="P26" s="563"/>
      <c r="Q26" s="564"/>
      <c r="R26" s="565"/>
      <c r="S26" s="566"/>
    </row>
    <row r="27" spans="1:19" s="137" customFormat="1" ht="15" customHeight="1" thickBot="1" x14ac:dyDescent="0.25">
      <c r="A27" s="150"/>
      <c r="B27" s="151" t="s">
        <v>79</v>
      </c>
      <c r="C27" s="462" t="s">
        <v>126</v>
      </c>
      <c r="D27" s="438"/>
      <c r="E27" s="438"/>
      <c r="F27" s="438"/>
      <c r="G27" s="438"/>
      <c r="H27" s="438"/>
      <c r="I27" s="438"/>
      <c r="J27" s="438"/>
      <c r="K27" s="438"/>
      <c r="L27" s="181"/>
      <c r="M27" s="438"/>
      <c r="N27" s="181"/>
      <c r="O27" s="181"/>
      <c r="P27" s="438"/>
      <c r="Q27" s="181"/>
      <c r="R27" s="152"/>
      <c r="S27" s="469"/>
    </row>
    <row r="28" spans="1:19" ht="13.5" thickBot="1" x14ac:dyDescent="0.25">
      <c r="A28" s="153" t="s">
        <v>12</v>
      </c>
      <c r="B28" s="263"/>
      <c r="C28" s="446" t="s">
        <v>127</v>
      </c>
      <c r="D28" s="436"/>
      <c r="E28" s="436"/>
      <c r="F28" s="436"/>
      <c r="G28" s="436"/>
      <c r="H28" s="436"/>
      <c r="I28" s="436"/>
      <c r="J28" s="436"/>
      <c r="K28" s="436"/>
      <c r="L28" s="179"/>
      <c r="M28" s="436"/>
      <c r="N28" s="179"/>
      <c r="O28" s="179"/>
      <c r="P28" s="436"/>
      <c r="Q28" s="179"/>
      <c r="R28" s="146"/>
      <c r="S28" s="429"/>
    </row>
    <row r="29" spans="1:19" s="127" customFormat="1" ht="16.5" customHeight="1" thickBot="1" x14ac:dyDescent="0.25">
      <c r="A29" s="153" t="s">
        <v>12</v>
      </c>
      <c r="B29" s="264"/>
      <c r="C29" s="463" t="s">
        <v>291</v>
      </c>
      <c r="D29" s="439">
        <f t="shared" ref="D29:O29" si="12">D23+D28+D24</f>
        <v>44528624</v>
      </c>
      <c r="E29" s="439">
        <f t="shared" ref="E29:J29" si="13">E23+E28+E24</f>
        <v>44778624</v>
      </c>
      <c r="F29" s="439">
        <f t="shared" si="13"/>
        <v>49352624</v>
      </c>
      <c r="G29" s="439">
        <f t="shared" si="13"/>
        <v>41372731</v>
      </c>
      <c r="H29" s="439">
        <f t="shared" si="13"/>
        <v>0</v>
      </c>
      <c r="I29" s="439">
        <f t="shared" si="13"/>
        <v>0</v>
      </c>
      <c r="J29" s="439">
        <f t="shared" si="13"/>
        <v>44528624</v>
      </c>
      <c r="K29" s="439">
        <f t="shared" ref="K29" si="14">K23+K28+K24</f>
        <v>44778624</v>
      </c>
      <c r="L29" s="182">
        <f t="shared" si="12"/>
        <v>49352624</v>
      </c>
      <c r="M29" s="439">
        <f t="shared" si="12"/>
        <v>41372731</v>
      </c>
      <c r="N29" s="182">
        <f t="shared" si="12"/>
        <v>0</v>
      </c>
      <c r="O29" s="182">
        <f t="shared" si="12"/>
        <v>0</v>
      </c>
      <c r="P29" s="439"/>
      <c r="Q29" s="182"/>
      <c r="R29" s="172"/>
      <c r="S29" s="154"/>
    </row>
    <row r="30" spans="1:19" s="158" customFormat="1" ht="12" customHeight="1" x14ac:dyDescent="0.2">
      <c r="A30" s="155"/>
      <c r="B30" s="155"/>
      <c r="C30" s="156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1:19" ht="12" customHeight="1" thickBot="1" x14ac:dyDescent="0.25">
      <c r="A31" s="159"/>
      <c r="B31" s="160"/>
      <c r="C31" s="160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</row>
    <row r="32" spans="1:19" ht="12" customHeight="1" thickBot="1" x14ac:dyDescent="0.25">
      <c r="A32" s="162"/>
      <c r="B32" s="163"/>
      <c r="C32" s="164" t="s">
        <v>128</v>
      </c>
      <c r="D32" s="439"/>
      <c r="E32" s="182"/>
      <c r="F32" s="182"/>
      <c r="G32" s="182"/>
      <c r="H32" s="182"/>
      <c r="I32" s="172"/>
      <c r="J32" s="439"/>
      <c r="K32" s="182"/>
      <c r="L32" s="182"/>
      <c r="M32" s="182"/>
      <c r="N32" s="182"/>
      <c r="O32" s="172"/>
      <c r="P32" s="439"/>
      <c r="Q32" s="182"/>
      <c r="R32" s="172"/>
      <c r="S32" s="154"/>
    </row>
    <row r="33" spans="1:19" ht="12" customHeight="1" thickBot="1" x14ac:dyDescent="0.25">
      <c r="A33" s="138" t="s">
        <v>28</v>
      </c>
      <c r="B33" s="165"/>
      <c r="C33" s="442" t="s">
        <v>129</v>
      </c>
      <c r="D33" s="431">
        <f>SUM(D34:D38)</f>
        <v>44528624</v>
      </c>
      <c r="E33" s="431">
        <f t="shared" ref="E33:I33" si="15">SUM(E34:E38)</f>
        <v>44528624</v>
      </c>
      <c r="F33" s="431">
        <f t="shared" si="15"/>
        <v>49102624</v>
      </c>
      <c r="G33" s="431">
        <f t="shared" si="15"/>
        <v>41311130</v>
      </c>
      <c r="H33" s="431">
        <f t="shared" si="15"/>
        <v>0</v>
      </c>
      <c r="I33" s="431">
        <f t="shared" si="15"/>
        <v>0</v>
      </c>
      <c r="J33" s="431">
        <f>SUM(J34:J38)</f>
        <v>44528624</v>
      </c>
      <c r="K33" s="431">
        <f t="shared" ref="K33" si="16">SUM(K34:K38)</f>
        <v>44528624</v>
      </c>
      <c r="L33" s="175">
        <f>SUM(L34:L38)</f>
        <v>49102624</v>
      </c>
      <c r="M33" s="431">
        <f t="shared" ref="M33" si="17">SUM(M34:M38)</f>
        <v>41311130</v>
      </c>
      <c r="N33" s="175">
        <f>SUM(N34:N38)</f>
        <v>0</v>
      </c>
      <c r="O33" s="131">
        <f>SUM(O34:O38)</f>
        <v>0</v>
      </c>
      <c r="P33" s="431"/>
      <c r="Q33" s="175"/>
      <c r="R33" s="131"/>
      <c r="S33" s="428"/>
    </row>
    <row r="34" spans="1:19" ht="12" customHeight="1" x14ac:dyDescent="0.2">
      <c r="A34" s="166"/>
      <c r="B34" s="167" t="s">
        <v>116</v>
      </c>
      <c r="C34" s="443" t="s">
        <v>130</v>
      </c>
      <c r="D34" s="449">
        <v>27013067</v>
      </c>
      <c r="E34" s="449">
        <v>27013067</v>
      </c>
      <c r="F34" s="449">
        <v>28567067</v>
      </c>
      <c r="G34" s="449">
        <v>21613449</v>
      </c>
      <c r="H34" s="449"/>
      <c r="I34" s="449"/>
      <c r="J34" s="449">
        <v>27013067</v>
      </c>
      <c r="K34" s="449">
        <v>27013067</v>
      </c>
      <c r="L34" s="449">
        <v>28567067</v>
      </c>
      <c r="M34" s="449">
        <v>21613449</v>
      </c>
      <c r="N34" s="183"/>
      <c r="O34" s="450"/>
      <c r="P34" s="433"/>
      <c r="Q34" s="176"/>
      <c r="R34" s="136"/>
      <c r="S34" s="454"/>
    </row>
    <row r="35" spans="1:19" ht="12" customHeight="1" x14ac:dyDescent="0.2">
      <c r="A35" s="168"/>
      <c r="B35" s="169" t="s">
        <v>117</v>
      </c>
      <c r="C35" s="444" t="s">
        <v>52</v>
      </c>
      <c r="D35" s="451">
        <v>4722387</v>
      </c>
      <c r="E35" s="451">
        <v>4722387</v>
      </c>
      <c r="F35" s="451">
        <v>4722387</v>
      </c>
      <c r="G35" s="451">
        <v>4359168</v>
      </c>
      <c r="H35" s="451"/>
      <c r="I35" s="451"/>
      <c r="J35" s="451">
        <v>4722387</v>
      </c>
      <c r="K35" s="451">
        <v>4722387</v>
      </c>
      <c r="L35" s="451">
        <v>4722387</v>
      </c>
      <c r="M35" s="451">
        <v>4359168</v>
      </c>
      <c r="N35" s="184"/>
      <c r="O35" s="170"/>
      <c r="P35" s="433"/>
      <c r="Q35" s="176"/>
      <c r="R35" s="136"/>
      <c r="S35" s="454"/>
    </row>
    <row r="36" spans="1:19" ht="12" customHeight="1" x14ac:dyDescent="0.2">
      <c r="A36" s="168"/>
      <c r="B36" s="169" t="s">
        <v>118</v>
      </c>
      <c r="C36" s="444" t="s">
        <v>131</v>
      </c>
      <c r="D36" s="451">
        <v>12793170</v>
      </c>
      <c r="E36" s="451">
        <v>12793170</v>
      </c>
      <c r="F36" s="451">
        <v>15813170</v>
      </c>
      <c r="G36" s="451">
        <v>15338513</v>
      </c>
      <c r="H36" s="451"/>
      <c r="I36" s="451"/>
      <c r="J36" s="451">
        <v>12793170</v>
      </c>
      <c r="K36" s="451">
        <v>12793170</v>
      </c>
      <c r="L36" s="451">
        <v>15813170</v>
      </c>
      <c r="M36" s="451">
        <v>15338513</v>
      </c>
      <c r="N36" s="184"/>
      <c r="O36" s="170"/>
      <c r="P36" s="433"/>
      <c r="Q36" s="176"/>
      <c r="R36" s="136"/>
      <c r="S36" s="454"/>
    </row>
    <row r="37" spans="1:19" s="158" customFormat="1" ht="12" customHeight="1" x14ac:dyDescent="0.2">
      <c r="A37" s="168"/>
      <c r="B37" s="169" t="s">
        <v>119</v>
      </c>
      <c r="C37" s="444" t="s">
        <v>89</v>
      </c>
      <c r="D37" s="451"/>
      <c r="E37" s="451"/>
      <c r="F37" s="451"/>
      <c r="G37" s="451"/>
      <c r="H37" s="451"/>
      <c r="I37" s="451"/>
      <c r="J37" s="451"/>
      <c r="K37" s="451"/>
      <c r="L37" s="184"/>
      <c r="M37" s="451"/>
      <c r="N37" s="184"/>
      <c r="O37" s="170"/>
      <c r="P37" s="433"/>
      <c r="Q37" s="176"/>
      <c r="R37" s="136"/>
      <c r="S37" s="454"/>
    </row>
    <row r="38" spans="1:19" ht="12" customHeight="1" thickBot="1" x14ac:dyDescent="0.25">
      <c r="A38" s="168"/>
      <c r="B38" s="169" t="s">
        <v>51</v>
      </c>
      <c r="C38" s="444" t="s">
        <v>91</v>
      </c>
      <c r="D38" s="451"/>
      <c r="E38" s="451"/>
      <c r="F38" s="451"/>
      <c r="G38" s="451"/>
      <c r="H38" s="451"/>
      <c r="I38" s="451"/>
      <c r="J38" s="451"/>
      <c r="K38" s="451"/>
      <c r="L38" s="184"/>
      <c r="M38" s="451"/>
      <c r="N38" s="184"/>
      <c r="O38" s="170"/>
      <c r="P38" s="451"/>
      <c r="Q38" s="184"/>
      <c r="R38" s="170"/>
      <c r="S38" s="455"/>
    </row>
    <row r="39" spans="1:19" ht="12" customHeight="1" thickBot="1" x14ac:dyDescent="0.25">
      <c r="A39" s="138" t="s">
        <v>29</v>
      </c>
      <c r="B39" s="165"/>
      <c r="C39" s="442" t="s">
        <v>132</v>
      </c>
      <c r="D39" s="431">
        <f>SUM(D40:D43)</f>
        <v>0</v>
      </c>
      <c r="E39" s="431">
        <f t="shared" ref="E39:I39" si="18">SUM(E40:E43)</f>
        <v>250000</v>
      </c>
      <c r="F39" s="431">
        <f t="shared" si="18"/>
        <v>250000</v>
      </c>
      <c r="G39" s="431">
        <f t="shared" si="18"/>
        <v>61601</v>
      </c>
      <c r="H39" s="431">
        <f t="shared" si="18"/>
        <v>0</v>
      </c>
      <c r="I39" s="431">
        <f t="shared" si="18"/>
        <v>0</v>
      </c>
      <c r="J39" s="431">
        <f>SUM(J40:J43)</f>
        <v>0</v>
      </c>
      <c r="K39" s="431">
        <f t="shared" ref="K39" si="19">SUM(K40:K43)</f>
        <v>250000</v>
      </c>
      <c r="L39" s="175">
        <f>SUM(L40:L43)</f>
        <v>250000</v>
      </c>
      <c r="M39" s="431">
        <f t="shared" ref="M39" si="20">SUM(M40:M43)</f>
        <v>61601</v>
      </c>
      <c r="N39" s="175">
        <f>SUM(N40:N43)</f>
        <v>0</v>
      </c>
      <c r="O39" s="131">
        <f>SUM(O40:O43)</f>
        <v>0</v>
      </c>
      <c r="P39" s="431"/>
      <c r="Q39" s="175"/>
      <c r="R39" s="131"/>
      <c r="S39" s="428"/>
    </row>
    <row r="40" spans="1:19" ht="12" customHeight="1" x14ac:dyDescent="0.2">
      <c r="A40" s="166"/>
      <c r="B40" s="167" t="s">
        <v>133</v>
      </c>
      <c r="C40" s="443" t="s">
        <v>101</v>
      </c>
      <c r="D40" s="449"/>
      <c r="E40" s="449">
        <v>250000</v>
      </c>
      <c r="F40" s="449">
        <v>250000</v>
      </c>
      <c r="G40" s="449">
        <v>61601</v>
      </c>
      <c r="H40" s="449"/>
      <c r="I40" s="449"/>
      <c r="J40" s="449"/>
      <c r="K40" s="449">
        <v>250000</v>
      </c>
      <c r="L40" s="449">
        <v>250000</v>
      </c>
      <c r="M40" s="449">
        <v>61601</v>
      </c>
      <c r="N40" s="183"/>
      <c r="O40" s="450"/>
      <c r="P40" s="433"/>
      <c r="Q40" s="176"/>
      <c r="R40" s="136"/>
      <c r="S40" s="454"/>
    </row>
    <row r="41" spans="1:19" ht="12" customHeight="1" x14ac:dyDescent="0.2">
      <c r="A41" s="168"/>
      <c r="B41" s="169" t="s">
        <v>134</v>
      </c>
      <c r="C41" s="444" t="s">
        <v>102</v>
      </c>
      <c r="D41" s="451"/>
      <c r="E41" s="451"/>
      <c r="F41" s="451"/>
      <c r="G41" s="451"/>
      <c r="H41" s="451"/>
      <c r="I41" s="451"/>
      <c r="J41" s="451"/>
      <c r="K41" s="451"/>
      <c r="L41" s="184"/>
      <c r="M41" s="451"/>
      <c r="N41" s="184">
        <v>0</v>
      </c>
      <c r="O41" s="170">
        <v>0</v>
      </c>
      <c r="P41" s="451"/>
      <c r="Q41" s="184"/>
      <c r="R41" s="170"/>
      <c r="S41" s="455"/>
    </row>
    <row r="42" spans="1:19" ht="15" customHeight="1" x14ac:dyDescent="0.2">
      <c r="A42" s="168"/>
      <c r="B42" s="169" t="s">
        <v>41</v>
      </c>
      <c r="C42" s="444" t="s">
        <v>135</v>
      </c>
      <c r="D42" s="451"/>
      <c r="E42" s="451"/>
      <c r="F42" s="451"/>
      <c r="G42" s="451"/>
      <c r="H42" s="451"/>
      <c r="I42" s="451"/>
      <c r="J42" s="451"/>
      <c r="K42" s="451"/>
      <c r="L42" s="184"/>
      <c r="M42" s="451"/>
      <c r="N42" s="184"/>
      <c r="O42" s="170"/>
      <c r="P42" s="451"/>
      <c r="Q42" s="184"/>
      <c r="R42" s="170"/>
      <c r="S42" s="455"/>
    </row>
    <row r="43" spans="1:19" ht="13.5" thickBot="1" x14ac:dyDescent="0.25">
      <c r="A43" s="168"/>
      <c r="B43" s="169" t="s">
        <v>287</v>
      </c>
      <c r="C43" s="444" t="s">
        <v>136</v>
      </c>
      <c r="D43" s="451"/>
      <c r="E43" s="451"/>
      <c r="F43" s="451"/>
      <c r="G43" s="451"/>
      <c r="H43" s="451"/>
      <c r="I43" s="451"/>
      <c r="J43" s="451"/>
      <c r="K43" s="451"/>
      <c r="L43" s="184"/>
      <c r="M43" s="451"/>
      <c r="N43" s="184"/>
      <c r="O43" s="170"/>
      <c r="P43" s="451"/>
      <c r="Q43" s="184"/>
      <c r="R43" s="170"/>
      <c r="S43" s="455"/>
    </row>
    <row r="44" spans="1:19" ht="15" customHeight="1" thickBot="1" x14ac:dyDescent="0.25">
      <c r="A44" s="138" t="s">
        <v>9</v>
      </c>
      <c r="B44" s="165"/>
      <c r="C44" s="445" t="s">
        <v>137</v>
      </c>
      <c r="D44" s="436"/>
      <c r="E44" s="436"/>
      <c r="F44" s="436"/>
      <c r="G44" s="436"/>
      <c r="H44" s="436"/>
      <c r="I44" s="436"/>
      <c r="J44" s="436"/>
      <c r="K44" s="436"/>
      <c r="L44" s="179"/>
      <c r="M44" s="436"/>
      <c r="N44" s="179"/>
      <c r="O44" s="146"/>
      <c r="P44" s="436"/>
      <c r="Q44" s="179"/>
      <c r="R44" s="146"/>
      <c r="S44" s="429"/>
    </row>
    <row r="45" spans="1:19" ht="14.25" customHeight="1" thickBot="1" x14ac:dyDescent="0.25">
      <c r="A45" s="153" t="s">
        <v>10</v>
      </c>
      <c r="B45" s="263"/>
      <c r="C45" s="446" t="s">
        <v>138</v>
      </c>
      <c r="D45" s="436"/>
      <c r="E45" s="436"/>
      <c r="F45" s="436"/>
      <c r="G45" s="436"/>
      <c r="H45" s="436"/>
      <c r="I45" s="436"/>
      <c r="J45" s="436"/>
      <c r="K45" s="436"/>
      <c r="L45" s="179"/>
      <c r="M45" s="436"/>
      <c r="N45" s="179"/>
      <c r="O45" s="146"/>
      <c r="P45" s="436"/>
      <c r="Q45" s="179"/>
      <c r="R45" s="146"/>
      <c r="S45" s="429"/>
    </row>
    <row r="46" spans="1:19" ht="13.5" thickBot="1" x14ac:dyDescent="0.25">
      <c r="A46" s="138" t="s">
        <v>9</v>
      </c>
      <c r="B46" s="171"/>
      <c r="C46" s="447" t="s">
        <v>292</v>
      </c>
      <c r="D46" s="439">
        <f t="shared" ref="D46:O46" si="21">D33+D39+D44+D45</f>
        <v>44528624</v>
      </c>
      <c r="E46" s="439">
        <f t="shared" ref="E46:J46" si="22">E33+E39+E44+E45</f>
        <v>44778624</v>
      </c>
      <c r="F46" s="439">
        <f t="shared" si="22"/>
        <v>49352624</v>
      </c>
      <c r="G46" s="439">
        <f t="shared" si="22"/>
        <v>41372731</v>
      </c>
      <c r="H46" s="439">
        <f t="shared" si="22"/>
        <v>0</v>
      </c>
      <c r="I46" s="439">
        <f t="shared" si="22"/>
        <v>0</v>
      </c>
      <c r="J46" s="439">
        <f t="shared" si="22"/>
        <v>44528624</v>
      </c>
      <c r="K46" s="439">
        <f t="shared" ref="K46" si="23">K33+K39+K44+K45</f>
        <v>44778624</v>
      </c>
      <c r="L46" s="182">
        <f t="shared" si="21"/>
        <v>49352624</v>
      </c>
      <c r="M46" s="439">
        <f t="shared" si="21"/>
        <v>41372731</v>
      </c>
      <c r="N46" s="182">
        <f t="shared" si="21"/>
        <v>0</v>
      </c>
      <c r="O46" s="172">
        <f t="shared" si="21"/>
        <v>0</v>
      </c>
      <c r="P46" s="439"/>
      <c r="Q46" s="182"/>
      <c r="R46" s="172"/>
      <c r="S46" s="154"/>
    </row>
    <row r="47" spans="1:19" ht="13.5" thickBot="1" x14ac:dyDescent="0.25">
      <c r="D47" s="472"/>
      <c r="E47" s="473"/>
      <c r="F47" s="473"/>
      <c r="G47" s="473"/>
      <c r="H47" s="473"/>
      <c r="I47" s="474"/>
      <c r="J47" s="472"/>
      <c r="K47" s="473"/>
      <c r="L47" s="473"/>
      <c r="M47" s="473"/>
      <c r="N47" s="473"/>
      <c r="O47" s="474"/>
      <c r="P47" s="472"/>
      <c r="Q47" s="473"/>
      <c r="R47" s="474"/>
      <c r="S47" s="266"/>
    </row>
    <row r="48" spans="1:19" ht="13.5" thickBot="1" x14ac:dyDescent="0.25">
      <c r="A48" s="173" t="s">
        <v>139</v>
      </c>
      <c r="B48" s="174"/>
      <c r="C48" s="448"/>
      <c r="D48" s="659">
        <v>7</v>
      </c>
      <c r="E48" s="659">
        <v>7</v>
      </c>
      <c r="F48" s="699">
        <v>6.5</v>
      </c>
      <c r="G48" s="659">
        <v>6.5</v>
      </c>
      <c r="H48" s="186"/>
      <c r="I48" s="452"/>
      <c r="J48" s="659">
        <v>7</v>
      </c>
      <c r="K48" s="659">
        <v>7</v>
      </c>
      <c r="L48" s="699">
        <v>6.5</v>
      </c>
      <c r="M48" s="659">
        <v>6.5</v>
      </c>
      <c r="N48" s="186"/>
      <c r="O48" s="452"/>
      <c r="P48" s="456"/>
      <c r="Q48" s="186"/>
      <c r="R48" s="452"/>
      <c r="S48" s="185"/>
    </row>
    <row r="49" spans="1:19" ht="13.5" thickBot="1" x14ac:dyDescent="0.25">
      <c r="A49" s="173" t="s">
        <v>140</v>
      </c>
      <c r="B49" s="174"/>
      <c r="C49" s="448"/>
      <c r="D49" s="456">
        <v>0</v>
      </c>
      <c r="E49" s="456">
        <v>0</v>
      </c>
      <c r="F49" s="456">
        <v>0</v>
      </c>
      <c r="G49" s="456">
        <v>0</v>
      </c>
      <c r="H49" s="186"/>
      <c r="I49" s="452"/>
      <c r="J49" s="456">
        <v>0</v>
      </c>
      <c r="K49" s="456">
        <v>0</v>
      </c>
      <c r="L49" s="456">
        <v>0</v>
      </c>
      <c r="M49" s="456">
        <v>0</v>
      </c>
      <c r="N49" s="186"/>
      <c r="O49" s="452"/>
      <c r="P49" s="456"/>
      <c r="Q49" s="186"/>
      <c r="R49" s="452"/>
      <c r="S49" s="185"/>
    </row>
    <row r="50" spans="1:19" x14ac:dyDescent="0.2">
      <c r="F50" s="267"/>
      <c r="G50" s="267"/>
      <c r="H50" s="267"/>
      <c r="I50" s="267"/>
    </row>
    <row r="51" spans="1:19" x14ac:dyDescent="0.2">
      <c r="A51" s="1109" t="s">
        <v>141</v>
      </c>
      <c r="B51" s="1109"/>
      <c r="C51" s="1109"/>
      <c r="D51" s="1109"/>
      <c r="E51" s="245"/>
      <c r="F51" s="245"/>
      <c r="G51" s="245"/>
      <c r="H51" s="245"/>
      <c r="I51" s="245"/>
    </row>
    <row r="52" spans="1:19" x14ac:dyDescent="0.2">
      <c r="A52" s="1109"/>
      <c r="B52" s="1109"/>
      <c r="C52" s="1109"/>
    </row>
    <row r="53" spans="1:19" x14ac:dyDescent="0.2">
      <c r="D53" s="267">
        <v>0</v>
      </c>
      <c r="E53" s="267"/>
      <c r="F53" s="267"/>
      <c r="G53" s="267"/>
      <c r="H53" s="267"/>
      <c r="I53" s="267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28F7-F3A1-45C9-9F96-4F2F4F564A93}">
  <sheetPr>
    <tabColor rgb="FF00B050"/>
  </sheetPr>
  <dimension ref="A2:K17"/>
  <sheetViews>
    <sheetView workbookViewId="0">
      <selection activeCell="Q48" sqref="Q48"/>
    </sheetView>
  </sheetViews>
  <sheetFormatPr defaultRowHeight="12.75" x14ac:dyDescent="0.2"/>
  <cols>
    <col min="1" max="1" width="48.28515625" style="700" customWidth="1"/>
    <col min="2" max="2" width="17.28515625" style="701" customWidth="1"/>
    <col min="3" max="3" width="14.85546875" style="701" customWidth="1"/>
    <col min="4" max="4" width="20.5703125" style="701" customWidth="1"/>
    <col min="5" max="5" width="14.85546875" style="701" customWidth="1"/>
    <col min="6" max="7" width="14.85546875" style="701" hidden="1" customWidth="1"/>
    <col min="8" max="8" width="20.42578125" style="701" hidden="1" customWidth="1"/>
    <col min="9" max="9" width="14.85546875" style="701" hidden="1" customWidth="1"/>
    <col min="10" max="10" width="18.42578125" style="701" hidden="1" customWidth="1"/>
    <col min="11" max="11" width="9.28515625" style="701" hidden="1" customWidth="1"/>
    <col min="12" max="16384" width="9.140625" style="701"/>
  </cols>
  <sheetData>
    <row r="2" spans="1:11" x14ac:dyDescent="0.2">
      <c r="D2" s="1118" t="s">
        <v>466</v>
      </c>
      <c r="E2" s="1118"/>
      <c r="F2" s="702"/>
      <c r="G2" s="702"/>
      <c r="H2" s="702"/>
      <c r="I2" s="702"/>
    </row>
    <row r="4" spans="1:11" ht="19.5" x14ac:dyDescent="0.2">
      <c r="A4" s="1119" t="s">
        <v>560</v>
      </c>
      <c r="B4" s="1119"/>
      <c r="C4" s="1119"/>
      <c r="D4" s="1119"/>
      <c r="E4" s="1119"/>
      <c r="F4" s="703"/>
      <c r="G4" s="703"/>
      <c r="H4" s="703"/>
      <c r="I4" s="703"/>
    </row>
    <row r="5" spans="1:11" ht="19.5" x14ac:dyDescent="0.2">
      <c r="A5" s="703"/>
      <c r="B5" s="703"/>
      <c r="C5" s="703"/>
      <c r="D5" s="703"/>
      <c r="E5" s="703"/>
      <c r="F5" s="703"/>
      <c r="G5" s="703"/>
      <c r="H5" s="703"/>
      <c r="I5" s="703"/>
    </row>
    <row r="6" spans="1:11" ht="20.25" customHeight="1" thickBot="1" x14ac:dyDescent="0.25">
      <c r="B6" s="1120" t="s">
        <v>4</v>
      </c>
      <c r="C6" s="1120"/>
      <c r="D6" s="1120"/>
      <c r="E6" s="1120"/>
      <c r="F6" s="1120"/>
      <c r="G6" s="1120"/>
      <c r="H6" s="1120"/>
      <c r="I6" s="1120"/>
      <c r="J6" s="1121" t="s">
        <v>225</v>
      </c>
      <c r="K6" s="1121"/>
    </row>
    <row r="7" spans="1:11" ht="36.75" customHeight="1" x14ac:dyDescent="0.2">
      <c r="A7" s="1122" t="s">
        <v>3</v>
      </c>
      <c r="B7" s="1124" t="s">
        <v>543</v>
      </c>
      <c r="C7" s="1125"/>
      <c r="D7" s="1125"/>
      <c r="E7" s="1126"/>
      <c r="F7" s="1127" t="s">
        <v>467</v>
      </c>
      <c r="G7" s="1125"/>
      <c r="H7" s="1125"/>
      <c r="I7" s="1126"/>
      <c r="J7" s="1128" t="s">
        <v>468</v>
      </c>
      <c r="K7" s="1129"/>
    </row>
    <row r="8" spans="1:11" ht="41.25" customHeight="1" thickBot="1" x14ac:dyDescent="0.25">
      <c r="A8" s="1123"/>
      <c r="B8" s="704" t="s">
        <v>469</v>
      </c>
      <c r="C8" s="704" t="s">
        <v>470</v>
      </c>
      <c r="D8" s="704" t="s">
        <v>471</v>
      </c>
      <c r="E8" s="705" t="s">
        <v>1</v>
      </c>
      <c r="F8" s="706" t="s">
        <v>472</v>
      </c>
      <c r="G8" s="704" t="s">
        <v>473</v>
      </c>
      <c r="H8" s="704" t="s">
        <v>471</v>
      </c>
      <c r="I8" s="705" t="s">
        <v>1</v>
      </c>
      <c r="J8" s="707" t="s">
        <v>225</v>
      </c>
      <c r="K8" s="708" t="s">
        <v>226</v>
      </c>
    </row>
    <row r="9" spans="1:11" ht="30" customHeight="1" x14ac:dyDescent="0.2">
      <c r="A9" s="709" t="s">
        <v>474</v>
      </c>
      <c r="B9" s="710">
        <f>1.5+1</f>
        <v>2.5</v>
      </c>
      <c r="C9" s="710">
        <v>1</v>
      </c>
      <c r="D9" s="710"/>
      <c r="E9" s="711">
        <f>SUM(B9:C9)</f>
        <v>3.5</v>
      </c>
      <c r="F9" s="712"/>
      <c r="G9" s="710"/>
      <c r="H9" s="710"/>
      <c r="I9" s="713"/>
      <c r="J9" s="714"/>
      <c r="K9" s="715">
        <f>J9/E9</f>
        <v>0</v>
      </c>
    </row>
    <row r="10" spans="1:11" ht="30" customHeight="1" thickBot="1" x14ac:dyDescent="0.25">
      <c r="A10" s="716" t="s">
        <v>364</v>
      </c>
      <c r="B10" s="717">
        <v>6</v>
      </c>
      <c r="C10" s="717">
        <f>0.5+0.5</f>
        <v>1</v>
      </c>
      <c r="D10" s="717"/>
      <c r="E10" s="711">
        <f>SUM(B10:C10)</f>
        <v>7</v>
      </c>
      <c r="F10" s="718"/>
      <c r="G10" s="717"/>
      <c r="H10" s="717"/>
      <c r="I10" s="719"/>
      <c r="J10" s="720"/>
      <c r="K10" s="721">
        <f>J10/E10</f>
        <v>0</v>
      </c>
    </row>
    <row r="11" spans="1:11" ht="54.75" customHeight="1" thickBot="1" x14ac:dyDescent="0.25">
      <c r="A11" s="722" t="s">
        <v>25</v>
      </c>
      <c r="B11" s="723">
        <f t="shared" ref="B11:J11" si="0">SUM(B9:B10)</f>
        <v>8.5</v>
      </c>
      <c r="C11" s="723">
        <f t="shared" si="0"/>
        <v>2</v>
      </c>
      <c r="D11" s="723">
        <f t="shared" si="0"/>
        <v>0</v>
      </c>
      <c r="E11" s="724">
        <f t="shared" si="0"/>
        <v>10.5</v>
      </c>
      <c r="F11" s="725">
        <f t="shared" si="0"/>
        <v>0</v>
      </c>
      <c r="G11" s="723">
        <f t="shared" si="0"/>
        <v>0</v>
      </c>
      <c r="H11" s="723">
        <f t="shared" si="0"/>
        <v>0</v>
      </c>
      <c r="I11" s="726">
        <f t="shared" si="0"/>
        <v>0</v>
      </c>
      <c r="J11" s="727">
        <f t="shared" si="0"/>
        <v>0</v>
      </c>
      <c r="K11" s="728">
        <f>J11/E11</f>
        <v>0</v>
      </c>
    </row>
    <row r="12" spans="1:11" ht="13.5" thickBot="1" x14ac:dyDescent="0.25">
      <c r="E12" s="729"/>
      <c r="K12" s="730"/>
    </row>
    <row r="13" spans="1:11" ht="30.75" customHeight="1" thickBot="1" x14ac:dyDescent="0.25">
      <c r="A13" s="1115" t="s">
        <v>475</v>
      </c>
      <c r="B13" s="1116"/>
      <c r="C13" s="1116"/>
      <c r="D13" s="1117"/>
      <c r="E13" s="731">
        <v>2</v>
      </c>
      <c r="F13" s="732"/>
      <c r="G13" s="733"/>
      <c r="H13" s="734"/>
      <c r="I13" s="734"/>
      <c r="J13" s="735"/>
      <c r="K13" s="736">
        <f>J13/E13</f>
        <v>0</v>
      </c>
    </row>
    <row r="15" spans="1:11" x14ac:dyDescent="0.2">
      <c r="A15" s="700" t="s">
        <v>476</v>
      </c>
    </row>
    <row r="17" spans="5:9" x14ac:dyDescent="0.2">
      <c r="E17" s="737"/>
      <c r="F17" s="737"/>
      <c r="G17" s="737"/>
      <c r="H17" s="737"/>
      <c r="I17" s="737"/>
    </row>
  </sheetData>
  <mergeCells count="9">
    <mergeCell ref="A13:D13"/>
    <mergeCell ref="D2:E2"/>
    <mergeCell ref="A4:E4"/>
    <mergeCell ref="B6:I6"/>
    <mergeCell ref="J6:K6"/>
    <mergeCell ref="A7:A8"/>
    <mergeCell ref="B7:E7"/>
    <mergeCell ref="F7:I7"/>
    <mergeCell ref="J7:K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CK39"/>
  <sheetViews>
    <sheetView topLeftCell="A11" zoomScale="70" zoomScaleNormal="70" workbookViewId="0">
      <selection activeCell="A21" sqref="A21:XFD21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6" width="14.140625" style="19" customWidth="1"/>
    <col min="7" max="7" width="14.140625" style="19" hidden="1" customWidth="1"/>
    <col min="8" max="8" width="17.5703125" style="11" customWidth="1"/>
    <col min="9" max="10" width="15.28515625" style="11" customWidth="1"/>
    <col min="11" max="11" width="17.5703125" style="11" hidden="1" customWidth="1"/>
    <col min="12" max="12" width="18.28515625" style="11" customWidth="1"/>
    <col min="13" max="13" width="14.42578125" style="11" customWidth="1"/>
    <col min="14" max="14" width="15.85546875" style="11" customWidth="1"/>
    <col min="15" max="15" width="16" style="11" hidden="1" customWidth="1"/>
    <col min="16" max="16384" width="9.140625" style="11"/>
  </cols>
  <sheetData>
    <row r="1" spans="1:89" ht="15.75" x14ac:dyDescent="0.2">
      <c r="A1" s="1130" t="s">
        <v>65</v>
      </c>
      <c r="B1" s="1130"/>
      <c r="C1" s="1130"/>
      <c r="D1" s="1130"/>
      <c r="E1" s="1130"/>
      <c r="F1" s="1130"/>
      <c r="G1" s="1130"/>
      <c r="H1" s="1130"/>
      <c r="I1" s="1130"/>
      <c r="J1" s="1130"/>
      <c r="K1" s="1130"/>
      <c r="L1" s="1130"/>
      <c r="M1" s="36"/>
    </row>
    <row r="2" spans="1:89" ht="16.5" thickBot="1" x14ac:dyDescent="0.25">
      <c r="A2" s="44"/>
      <c r="B2" s="36"/>
      <c r="C2" s="36"/>
      <c r="D2" s="45"/>
      <c r="E2" s="45"/>
      <c r="F2" s="45"/>
      <c r="G2" s="45"/>
      <c r="H2" s="36"/>
      <c r="I2" s="36"/>
      <c r="J2" s="36"/>
      <c r="K2" s="36"/>
      <c r="L2" s="36" t="s">
        <v>400</v>
      </c>
      <c r="M2" s="36"/>
    </row>
    <row r="3" spans="1:89" s="46" customFormat="1" ht="31.5" customHeight="1" thickBot="1" x14ac:dyDescent="0.25">
      <c r="A3" s="15" t="s">
        <v>5</v>
      </c>
      <c r="B3" s="16" t="s">
        <v>35</v>
      </c>
      <c r="C3" s="425" t="s">
        <v>279</v>
      </c>
      <c r="D3" s="1135" t="s">
        <v>4</v>
      </c>
      <c r="E3" s="1136"/>
      <c r="F3" s="1138"/>
      <c r="G3" s="1139"/>
      <c r="H3" s="1143" t="s">
        <v>280</v>
      </c>
      <c r="I3" s="1141"/>
      <c r="J3" s="1141"/>
      <c r="K3" s="1142"/>
      <c r="L3" s="1141" t="s">
        <v>27</v>
      </c>
      <c r="M3" s="1141"/>
      <c r="N3" s="1141"/>
      <c r="O3" s="1142"/>
    </row>
    <row r="4" spans="1:89" s="46" customFormat="1" ht="31.5" hidden="1" customHeight="1" thickBot="1" x14ac:dyDescent="0.25">
      <c r="A4" s="252"/>
      <c r="B4" s="253"/>
      <c r="C4" s="475"/>
      <c r="D4" s="485" t="s">
        <v>74</v>
      </c>
      <c r="E4" s="486" t="s">
        <v>267</v>
      </c>
      <c r="F4" s="481" t="s">
        <v>225</v>
      </c>
      <c r="G4" s="478" t="s">
        <v>226</v>
      </c>
      <c r="H4" s="485" t="s">
        <v>74</v>
      </c>
      <c r="I4" s="486" t="s">
        <v>267</v>
      </c>
      <c r="J4" s="254"/>
      <c r="K4" s="490"/>
      <c r="L4" s="604" t="s">
        <v>74</v>
      </c>
      <c r="M4" s="594" t="s">
        <v>267</v>
      </c>
      <c r="N4" s="605"/>
    </row>
    <row r="5" spans="1:89" s="46" customFormat="1" ht="31.5" customHeight="1" x14ac:dyDescent="0.2">
      <c r="A5" s="252"/>
      <c r="B5" s="588"/>
      <c r="C5" s="475"/>
      <c r="D5" s="485" t="s">
        <v>74</v>
      </c>
      <c r="E5" s="486" t="s">
        <v>444</v>
      </c>
      <c r="F5" s="481" t="s">
        <v>219</v>
      </c>
      <c r="G5" s="481" t="s">
        <v>221</v>
      </c>
      <c r="H5" s="485" t="s">
        <v>74</v>
      </c>
      <c r="I5" s="589" t="s">
        <v>464</v>
      </c>
      <c r="J5" s="254" t="s">
        <v>219</v>
      </c>
      <c r="K5" s="481" t="s">
        <v>221</v>
      </c>
      <c r="L5" s="606" t="s">
        <v>74</v>
      </c>
      <c r="M5" s="607" t="s">
        <v>464</v>
      </c>
      <c r="N5" s="608" t="s">
        <v>219</v>
      </c>
      <c r="O5" s="609" t="s">
        <v>221</v>
      </c>
    </row>
    <row r="6" spans="1:89" s="364" customFormat="1" ht="29.25" customHeight="1" x14ac:dyDescent="0.2">
      <c r="A6" s="35">
        <v>1</v>
      </c>
      <c r="B6" s="660" t="s">
        <v>434</v>
      </c>
      <c r="C6" s="590" t="s">
        <v>403</v>
      </c>
      <c r="D6" s="591">
        <f>212598+57402</f>
        <v>270000</v>
      </c>
      <c r="E6" s="591">
        <v>270000</v>
      </c>
      <c r="F6" s="591">
        <v>270000</v>
      </c>
      <c r="G6" s="591">
        <v>0</v>
      </c>
      <c r="H6" s="591">
        <f>212598+57402</f>
        <v>270000</v>
      </c>
      <c r="I6" s="694">
        <v>270000</v>
      </c>
      <c r="J6" s="695">
        <v>270000</v>
      </c>
      <c r="K6" s="591"/>
      <c r="L6" s="610">
        <f>+D6-H6</f>
        <v>0</v>
      </c>
      <c r="M6" s="611">
        <v>0</v>
      </c>
      <c r="N6" s="695">
        <v>0</v>
      </c>
      <c r="O6" s="591">
        <v>0</v>
      </c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</row>
    <row r="7" spans="1:89" ht="29.25" customHeight="1" x14ac:dyDescent="0.2">
      <c r="A7" s="35">
        <v>2</v>
      </c>
      <c r="B7" s="587" t="s">
        <v>556</v>
      </c>
      <c r="C7" s="476" t="s">
        <v>403</v>
      </c>
      <c r="D7" s="488">
        <v>1259000</v>
      </c>
      <c r="E7" s="488">
        <v>1259000</v>
      </c>
      <c r="F7" s="483">
        <v>1259000</v>
      </c>
      <c r="G7" s="483">
        <v>1201503</v>
      </c>
      <c r="H7" s="862">
        <v>787000</v>
      </c>
      <c r="I7" s="863">
        <v>787000</v>
      </c>
      <c r="J7" s="863">
        <v>787000</v>
      </c>
      <c r="K7" s="863">
        <v>1000000</v>
      </c>
      <c r="L7" s="858">
        <v>472000</v>
      </c>
      <c r="M7" s="48">
        <v>472000</v>
      </c>
      <c r="N7" s="48">
        <v>472000</v>
      </c>
      <c r="O7" s="483">
        <f>+G7-K7</f>
        <v>201503</v>
      </c>
      <c r="P7" s="860"/>
      <c r="Q7" s="860"/>
    </row>
    <row r="8" spans="1:89" ht="29.25" customHeight="1" x14ac:dyDescent="0.2">
      <c r="A8" s="35">
        <v>3</v>
      </c>
      <c r="B8" s="587" t="s">
        <v>547</v>
      </c>
      <c r="C8" s="476" t="s">
        <v>403</v>
      </c>
      <c r="D8" s="862">
        <v>6498000</v>
      </c>
      <c r="E8" s="862">
        <v>6498000</v>
      </c>
      <c r="F8" s="863">
        <v>6498000</v>
      </c>
      <c r="G8" s="863"/>
      <c r="H8" s="864">
        <v>3898800</v>
      </c>
      <c r="I8" s="863">
        <v>3898800</v>
      </c>
      <c r="J8" s="863">
        <v>3898800</v>
      </c>
      <c r="K8" s="863"/>
      <c r="L8" s="862">
        <v>2599200</v>
      </c>
      <c r="M8" s="48">
        <v>2599200</v>
      </c>
      <c r="N8" s="48">
        <v>2599200</v>
      </c>
      <c r="O8" s="483"/>
      <c r="P8" s="860"/>
      <c r="Q8" s="860"/>
    </row>
    <row r="9" spans="1:89" ht="29.25" customHeight="1" x14ac:dyDescent="0.2">
      <c r="A9" s="35">
        <v>4</v>
      </c>
      <c r="B9" s="63" t="s">
        <v>548</v>
      </c>
      <c r="C9" s="476" t="s">
        <v>403</v>
      </c>
      <c r="D9" s="488">
        <v>5928360</v>
      </c>
      <c r="E9" s="488">
        <v>5928360</v>
      </c>
      <c r="F9" s="483">
        <v>5928360</v>
      </c>
      <c r="G9" s="483"/>
      <c r="H9" s="492">
        <v>0</v>
      </c>
      <c r="I9" s="48"/>
      <c r="J9" s="48"/>
      <c r="K9" s="483"/>
      <c r="L9" s="488">
        <v>5928360</v>
      </c>
      <c r="M9" s="48">
        <v>5928360</v>
      </c>
      <c r="N9" s="48">
        <v>5928360</v>
      </c>
      <c r="O9" s="483"/>
      <c r="P9" s="860"/>
      <c r="Q9" s="860"/>
    </row>
    <row r="10" spans="1:89" ht="29.25" customHeight="1" x14ac:dyDescent="0.2">
      <c r="A10" s="35">
        <v>5</v>
      </c>
      <c r="B10" s="64" t="s">
        <v>557</v>
      </c>
      <c r="C10" s="476" t="s">
        <v>403</v>
      </c>
      <c r="D10" s="488">
        <v>500000</v>
      </c>
      <c r="E10" s="488">
        <v>0</v>
      </c>
      <c r="F10" s="483">
        <v>0</v>
      </c>
      <c r="G10" s="483">
        <v>38880</v>
      </c>
      <c r="H10" s="492">
        <v>0</v>
      </c>
      <c r="I10" s="48">
        <v>0</v>
      </c>
      <c r="J10" s="48">
        <v>0</v>
      </c>
      <c r="K10" s="483"/>
      <c r="L10" s="488">
        <v>500000</v>
      </c>
      <c r="M10" s="48">
        <v>0</v>
      </c>
      <c r="N10" s="611">
        <v>0</v>
      </c>
      <c r="O10" s="483">
        <v>38880</v>
      </c>
      <c r="P10" s="860"/>
      <c r="Q10" s="860"/>
      <c r="AD10"/>
    </row>
    <row r="11" spans="1:89" ht="29.25" customHeight="1" x14ac:dyDescent="0.2">
      <c r="A11" s="35">
        <v>4</v>
      </c>
      <c r="B11" s="64" t="s">
        <v>583</v>
      </c>
      <c r="C11" s="476" t="s">
        <v>403</v>
      </c>
      <c r="D11" s="488">
        <v>0</v>
      </c>
      <c r="E11" s="488">
        <v>6608</v>
      </c>
      <c r="F11" s="483">
        <v>6608</v>
      </c>
      <c r="G11" s="483">
        <v>140000</v>
      </c>
      <c r="H11" s="492">
        <v>0</v>
      </c>
      <c r="I11" s="48">
        <v>0</v>
      </c>
      <c r="J11" s="48">
        <v>0</v>
      </c>
      <c r="K11" s="483"/>
      <c r="L11" s="488">
        <v>0</v>
      </c>
      <c r="M11" s="48">
        <v>6608</v>
      </c>
      <c r="N11" s="611">
        <v>6608</v>
      </c>
      <c r="O11" s="483">
        <v>140000</v>
      </c>
      <c r="P11" s="860"/>
      <c r="Q11" s="860"/>
    </row>
    <row r="12" spans="1:89" ht="29.25" customHeight="1" thickBot="1" x14ac:dyDescent="0.25">
      <c r="A12" s="35">
        <v>5</v>
      </c>
      <c r="B12" s="65" t="s">
        <v>632</v>
      </c>
      <c r="C12" s="476" t="s">
        <v>403</v>
      </c>
      <c r="D12" s="488">
        <v>0</v>
      </c>
      <c r="E12" s="488">
        <v>0</v>
      </c>
      <c r="F12" s="483">
        <v>23622</v>
      </c>
      <c r="G12" s="483">
        <v>63780</v>
      </c>
      <c r="H12" s="492">
        <v>0</v>
      </c>
      <c r="I12" s="48">
        <v>0</v>
      </c>
      <c r="J12" s="48">
        <v>0</v>
      </c>
      <c r="K12" s="483"/>
      <c r="L12" s="488">
        <v>0</v>
      </c>
      <c r="M12" s="48">
        <v>0</v>
      </c>
      <c r="N12" s="48">
        <v>23622</v>
      </c>
      <c r="O12" s="483">
        <v>63780</v>
      </c>
      <c r="P12" s="860"/>
      <c r="Q12" s="860"/>
    </row>
    <row r="13" spans="1:89" ht="29.25" hidden="1" customHeight="1" x14ac:dyDescent="0.2">
      <c r="A13" s="35">
        <v>6</v>
      </c>
      <c r="B13" s="63" t="s">
        <v>536</v>
      </c>
      <c r="C13" s="476" t="s">
        <v>403</v>
      </c>
      <c r="D13" s="488">
        <v>0</v>
      </c>
      <c r="E13" s="488">
        <v>0</v>
      </c>
      <c r="F13" s="483">
        <v>0</v>
      </c>
      <c r="G13" s="483">
        <v>19506</v>
      </c>
      <c r="H13" s="492">
        <v>0</v>
      </c>
      <c r="I13" s="48">
        <v>0</v>
      </c>
      <c r="J13" s="48">
        <v>0</v>
      </c>
      <c r="K13" s="483"/>
      <c r="L13" s="488">
        <v>0</v>
      </c>
      <c r="M13" s="48">
        <v>0</v>
      </c>
      <c r="N13" s="48">
        <v>0</v>
      </c>
      <c r="O13" s="483">
        <v>19506</v>
      </c>
      <c r="P13" s="860"/>
      <c r="Q13" s="860"/>
    </row>
    <row r="14" spans="1:89" ht="29.25" hidden="1" customHeight="1" x14ac:dyDescent="0.2">
      <c r="A14" s="35">
        <v>7</v>
      </c>
      <c r="B14" s="64" t="s">
        <v>537</v>
      </c>
      <c r="C14" s="476" t="s">
        <v>403</v>
      </c>
      <c r="D14" s="488">
        <v>0</v>
      </c>
      <c r="E14" s="488">
        <v>0</v>
      </c>
      <c r="F14" s="483">
        <v>0</v>
      </c>
      <c r="G14" s="483">
        <v>34998</v>
      </c>
      <c r="H14" s="492">
        <v>0</v>
      </c>
      <c r="I14" s="48">
        <v>0</v>
      </c>
      <c r="J14" s="48">
        <v>0</v>
      </c>
      <c r="K14" s="483"/>
      <c r="L14" s="488">
        <v>0</v>
      </c>
      <c r="M14" s="48">
        <v>0</v>
      </c>
      <c r="N14" s="48">
        <v>0</v>
      </c>
      <c r="O14" s="483">
        <v>34998</v>
      </c>
      <c r="P14" s="860"/>
      <c r="Q14" s="860"/>
    </row>
    <row r="15" spans="1:89" ht="29.25" hidden="1" customHeight="1" thickBot="1" x14ac:dyDescent="0.25">
      <c r="A15" s="35">
        <v>8</v>
      </c>
      <c r="B15" s="64" t="s">
        <v>538</v>
      </c>
      <c r="C15" s="476" t="s">
        <v>403</v>
      </c>
      <c r="D15" s="488">
        <v>0</v>
      </c>
      <c r="E15" s="488">
        <v>0</v>
      </c>
      <c r="F15" s="483">
        <v>0</v>
      </c>
      <c r="G15" s="483">
        <v>270002</v>
      </c>
      <c r="H15" s="492">
        <v>0</v>
      </c>
      <c r="I15" s="48">
        <v>0</v>
      </c>
      <c r="J15" s="48">
        <v>0</v>
      </c>
      <c r="K15" s="483"/>
      <c r="L15" s="612">
        <v>0</v>
      </c>
      <c r="M15" s="613">
        <v>0</v>
      </c>
      <c r="N15" s="821">
        <v>0</v>
      </c>
      <c r="O15" s="483">
        <v>270002</v>
      </c>
      <c r="P15" s="860"/>
      <c r="Q15" s="860"/>
    </row>
    <row r="16" spans="1:89" ht="31.5" customHeight="1" thickBot="1" x14ac:dyDescent="0.25">
      <c r="A16" s="1131" t="s">
        <v>1</v>
      </c>
      <c r="B16" s="1132"/>
      <c r="C16" s="477"/>
      <c r="D16" s="489">
        <f>SUM(D6:D10)</f>
        <v>14455360</v>
      </c>
      <c r="E16" s="489">
        <f>SUM(E6:E15)</f>
        <v>13961968</v>
      </c>
      <c r="F16" s="484">
        <f>SUM(F6:F15)</f>
        <v>13985590</v>
      </c>
      <c r="G16" s="484">
        <f>SUM(G6:G15)</f>
        <v>1768669</v>
      </c>
      <c r="H16" s="842">
        <f t="shared" ref="H16:N16" si="0">SUM(H6:H15)</f>
        <v>4955800</v>
      </c>
      <c r="I16" s="842">
        <f t="shared" si="0"/>
        <v>4955800</v>
      </c>
      <c r="J16" s="842">
        <f t="shared" si="0"/>
        <v>4955800</v>
      </c>
      <c r="K16" s="843">
        <f>SUM(K6:K9)</f>
        <v>1000000</v>
      </c>
      <c r="L16" s="842">
        <f t="shared" si="0"/>
        <v>9499560</v>
      </c>
      <c r="M16" s="614">
        <f t="shared" si="0"/>
        <v>9006168</v>
      </c>
      <c r="N16" s="696">
        <f t="shared" si="0"/>
        <v>9029790</v>
      </c>
      <c r="O16" s="484">
        <f>SUM(O6:O15)</f>
        <v>768669</v>
      </c>
      <c r="P16" s="860"/>
      <c r="Q16" s="860"/>
    </row>
    <row r="17" spans="1:17" ht="15.75" x14ac:dyDescent="0.2">
      <c r="A17" s="36"/>
      <c r="B17" s="36"/>
      <c r="C17" s="37"/>
      <c r="D17" s="38"/>
      <c r="E17" s="38"/>
      <c r="F17" s="38"/>
      <c r="G17" s="38">
        <f>+'4.sz.m.ÖNK kiadás'!H18</f>
        <v>1768669</v>
      </c>
      <c r="H17" s="38"/>
      <c r="I17" s="38"/>
      <c r="J17" s="38"/>
      <c r="K17" s="38"/>
      <c r="L17" s="38"/>
      <c r="P17" s="860"/>
      <c r="Q17" s="860"/>
    </row>
    <row r="18" spans="1:17" ht="14.25" x14ac:dyDescent="0.2">
      <c r="A18" s="1130" t="s">
        <v>66</v>
      </c>
      <c r="B18" s="1130"/>
      <c r="C18" s="1130"/>
      <c r="D18" s="1130"/>
      <c r="E18" s="1130"/>
      <c r="F18" s="1130"/>
      <c r="G18" s="1130"/>
      <c r="H18" s="1130"/>
      <c r="I18" s="1130"/>
      <c r="J18" s="1130"/>
      <c r="K18" s="1130"/>
      <c r="L18" s="1130"/>
      <c r="P18" s="860"/>
      <c r="Q18" s="860"/>
    </row>
    <row r="19" spans="1:17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  <c r="P19" s="860"/>
      <c r="Q19" s="860"/>
    </row>
    <row r="20" spans="1:17" ht="29.25" customHeight="1" thickBot="1" x14ac:dyDescent="0.25">
      <c r="A20" s="15" t="s">
        <v>5</v>
      </c>
      <c r="B20" s="16" t="s">
        <v>30</v>
      </c>
      <c r="C20" s="425" t="s">
        <v>279</v>
      </c>
      <c r="D20" s="1135" t="s">
        <v>4</v>
      </c>
      <c r="E20" s="1137"/>
      <c r="F20" s="1138"/>
      <c r="G20" s="1138"/>
      <c r="H20" s="1140" t="s">
        <v>280</v>
      </c>
      <c r="I20" s="1141"/>
      <c r="J20" s="1141"/>
      <c r="K20" s="1142"/>
      <c r="L20" s="1140" t="s">
        <v>27</v>
      </c>
      <c r="M20" s="1141"/>
      <c r="N20" s="1141"/>
      <c r="O20" s="1142"/>
      <c r="P20" s="860"/>
      <c r="Q20" s="860"/>
    </row>
    <row r="21" spans="1:17" ht="39" hidden="1" customHeight="1" thickBot="1" x14ac:dyDescent="0.25">
      <c r="A21" s="255"/>
      <c r="B21" s="256"/>
      <c r="C21" s="479"/>
      <c r="D21" s="485" t="s">
        <v>74</v>
      </c>
      <c r="E21" s="486" t="s">
        <v>267</v>
      </c>
      <c r="F21" s="481" t="s">
        <v>225</v>
      </c>
      <c r="G21" s="478" t="s">
        <v>226</v>
      </c>
      <c r="H21" s="485" t="s">
        <v>74</v>
      </c>
      <c r="I21" s="486" t="s">
        <v>267</v>
      </c>
      <c r="J21" s="254" t="s">
        <v>225</v>
      </c>
      <c r="K21" s="490" t="s">
        <v>226</v>
      </c>
      <c r="L21" s="536" t="s">
        <v>74</v>
      </c>
      <c r="M21" s="595" t="s">
        <v>267</v>
      </c>
      <c r="N21" s="599"/>
      <c r="O21" s="820"/>
      <c r="P21" s="860"/>
      <c r="Q21" s="860"/>
    </row>
    <row r="22" spans="1:17" ht="28.5" customHeight="1" x14ac:dyDescent="0.2">
      <c r="A22" s="592"/>
      <c r="B22" s="593"/>
      <c r="C22" s="588"/>
      <c r="D22" s="485" t="s">
        <v>74</v>
      </c>
      <c r="E22" s="486" t="s">
        <v>444</v>
      </c>
      <c r="F22" s="481" t="s">
        <v>219</v>
      </c>
      <c r="G22" s="481" t="s">
        <v>221</v>
      </c>
      <c r="H22" s="485" t="s">
        <v>74</v>
      </c>
      <c r="I22" s="486" t="s">
        <v>444</v>
      </c>
      <c r="J22" s="693" t="s">
        <v>219</v>
      </c>
      <c r="K22" s="481" t="s">
        <v>221</v>
      </c>
      <c r="L22" s="485" t="s">
        <v>74</v>
      </c>
      <c r="M22" s="607" t="s">
        <v>444</v>
      </c>
      <c r="N22" s="598" t="s">
        <v>219</v>
      </c>
      <c r="O22" s="609" t="s">
        <v>221</v>
      </c>
      <c r="P22" s="860"/>
      <c r="Q22" s="860"/>
    </row>
    <row r="23" spans="1:17" ht="29.25" hidden="1" customHeight="1" x14ac:dyDescent="0.2">
      <c r="A23" s="34">
        <v>1</v>
      </c>
      <c r="B23" s="63" t="s">
        <v>542</v>
      </c>
      <c r="C23" s="480" t="s">
        <v>403</v>
      </c>
      <c r="D23" s="487">
        <v>0</v>
      </c>
      <c r="E23" s="487">
        <v>0</v>
      </c>
      <c r="F23" s="482">
        <v>0</v>
      </c>
      <c r="G23" s="824">
        <v>2902797</v>
      </c>
      <c r="H23" s="844">
        <v>0</v>
      </c>
      <c r="I23" s="845">
        <v>0</v>
      </c>
      <c r="J23" s="846">
        <v>0</v>
      </c>
      <c r="K23" s="847">
        <v>0</v>
      </c>
      <c r="L23" s="841">
        <f>+D23-H23</f>
        <v>0</v>
      </c>
      <c r="M23" s="596">
        <v>0</v>
      </c>
      <c r="N23" s="822">
        <v>0</v>
      </c>
      <c r="O23" s="823">
        <v>2902797</v>
      </c>
      <c r="P23" s="860"/>
      <c r="Q23" s="860"/>
    </row>
    <row r="24" spans="1:17" ht="29.25" customHeight="1" x14ac:dyDescent="0.2">
      <c r="A24" s="34">
        <v>1</v>
      </c>
      <c r="B24" s="63" t="s">
        <v>549</v>
      </c>
      <c r="C24" s="480" t="s">
        <v>403</v>
      </c>
      <c r="D24" s="487">
        <v>3600000</v>
      </c>
      <c r="E24" s="882">
        <v>3351729</v>
      </c>
      <c r="F24" s="482">
        <v>3351729</v>
      </c>
      <c r="G24" s="824">
        <v>0</v>
      </c>
      <c r="H24" s="852">
        <v>0</v>
      </c>
      <c r="I24" s="853">
        <v>0</v>
      </c>
      <c r="J24" s="857">
        <v>0</v>
      </c>
      <c r="K24" s="854">
        <v>0</v>
      </c>
      <c r="L24" s="858">
        <f>+D24-H24</f>
        <v>3600000</v>
      </c>
      <c r="M24" s="596">
        <v>3351729</v>
      </c>
      <c r="N24" s="822">
        <v>3351729</v>
      </c>
      <c r="O24" s="823">
        <v>0</v>
      </c>
      <c r="P24" s="860"/>
      <c r="Q24" s="860"/>
    </row>
    <row r="25" spans="1:17" ht="29.25" customHeight="1" x14ac:dyDescent="0.2">
      <c r="A25" s="34">
        <v>2</v>
      </c>
      <c r="B25" s="63" t="s">
        <v>550</v>
      </c>
      <c r="C25" s="480" t="s">
        <v>403</v>
      </c>
      <c r="D25" s="487">
        <v>190000</v>
      </c>
      <c r="E25" s="882">
        <v>190000</v>
      </c>
      <c r="F25" s="482">
        <v>190000</v>
      </c>
      <c r="G25" s="824">
        <v>3547110</v>
      </c>
      <c r="H25" s="852">
        <v>0</v>
      </c>
      <c r="I25" s="853">
        <v>0</v>
      </c>
      <c r="J25" s="857">
        <v>0</v>
      </c>
      <c r="K25" s="854">
        <v>0</v>
      </c>
      <c r="L25" s="858">
        <f>+D25-H25</f>
        <v>190000</v>
      </c>
      <c r="M25" s="596">
        <v>190000</v>
      </c>
      <c r="N25" s="822">
        <v>190000</v>
      </c>
      <c r="O25" s="823">
        <v>3547110</v>
      </c>
      <c r="P25" s="860"/>
      <c r="Q25" s="860"/>
    </row>
    <row r="26" spans="1:17" ht="29.25" customHeight="1" x14ac:dyDescent="0.2">
      <c r="A26" s="34">
        <v>3</v>
      </c>
      <c r="B26" s="63" t="s">
        <v>551</v>
      </c>
      <c r="C26" s="480" t="s">
        <v>403</v>
      </c>
      <c r="D26" s="487">
        <v>450000</v>
      </c>
      <c r="E26" s="882">
        <v>100000</v>
      </c>
      <c r="F26" s="482">
        <v>100000</v>
      </c>
      <c r="G26" s="824">
        <v>9953427</v>
      </c>
      <c r="H26" s="491">
        <v>0</v>
      </c>
      <c r="I26" s="47">
        <v>0</v>
      </c>
      <c r="J26" s="329">
        <v>0</v>
      </c>
      <c r="K26" s="824">
        <v>8400000</v>
      </c>
      <c r="L26" s="837">
        <f>+D26-H26</f>
        <v>450000</v>
      </c>
      <c r="M26" s="596">
        <v>100000</v>
      </c>
      <c r="N26" s="822">
        <v>100000</v>
      </c>
      <c r="O26" s="823">
        <v>1553427</v>
      </c>
      <c r="P26" s="860"/>
      <c r="Q26" s="860"/>
    </row>
    <row r="27" spans="1:17" ht="29.25" customHeight="1" x14ac:dyDescent="0.2">
      <c r="A27" s="34">
        <v>4</v>
      </c>
      <c r="B27" s="63" t="s">
        <v>552</v>
      </c>
      <c r="C27" s="480" t="s">
        <v>403</v>
      </c>
      <c r="D27" s="487">
        <v>11747500</v>
      </c>
      <c r="E27" s="882">
        <v>8000000</v>
      </c>
      <c r="F27" s="482">
        <v>8000000</v>
      </c>
      <c r="G27" s="824">
        <v>504952</v>
      </c>
      <c r="H27" s="852">
        <v>0</v>
      </c>
      <c r="I27" s="853">
        <v>0</v>
      </c>
      <c r="J27" s="857">
        <v>0</v>
      </c>
      <c r="K27" s="854">
        <v>0</v>
      </c>
      <c r="L27" s="859">
        <v>11747500</v>
      </c>
      <c r="M27" s="596">
        <v>8000000</v>
      </c>
      <c r="N27" s="373">
        <v>8000000</v>
      </c>
      <c r="O27" s="823">
        <v>504952</v>
      </c>
      <c r="P27" s="860"/>
      <c r="Q27" s="860"/>
    </row>
    <row r="28" spans="1:17" ht="29.25" customHeight="1" x14ac:dyDescent="0.2">
      <c r="A28" s="34">
        <v>5</v>
      </c>
      <c r="B28" s="63" t="s">
        <v>553</v>
      </c>
      <c r="C28" s="480" t="s">
        <v>403</v>
      </c>
      <c r="D28" s="487">
        <v>7000000</v>
      </c>
      <c r="E28" s="882">
        <v>8548952</v>
      </c>
      <c r="F28" s="482">
        <v>8548952</v>
      </c>
      <c r="G28" s="824">
        <v>276300</v>
      </c>
      <c r="H28" s="852">
        <v>3129944</v>
      </c>
      <c r="I28" s="853">
        <v>3129944</v>
      </c>
      <c r="J28" s="857">
        <v>3129944</v>
      </c>
      <c r="K28" s="854">
        <v>0</v>
      </c>
      <c r="L28" s="859">
        <v>3870056</v>
      </c>
      <c r="M28" s="596">
        <v>5419008</v>
      </c>
      <c r="N28" s="373">
        <v>5419008</v>
      </c>
      <c r="O28" s="823">
        <v>276300</v>
      </c>
      <c r="P28" s="860"/>
      <c r="Q28" s="860"/>
    </row>
    <row r="29" spans="1:17" ht="29.25" customHeight="1" x14ac:dyDescent="0.2">
      <c r="A29" s="34">
        <v>6</v>
      </c>
      <c r="B29" s="63" t="s">
        <v>584</v>
      </c>
      <c r="C29" s="480" t="s">
        <v>403</v>
      </c>
      <c r="D29" s="487">
        <v>50000</v>
      </c>
      <c r="E29" s="882">
        <v>130000</v>
      </c>
      <c r="F29" s="482">
        <v>130000</v>
      </c>
      <c r="G29" s="824">
        <v>859999</v>
      </c>
      <c r="H29" s="491">
        <v>0</v>
      </c>
      <c r="I29" s="47">
        <v>0</v>
      </c>
      <c r="J29" s="47">
        <v>0</v>
      </c>
      <c r="K29" s="824">
        <v>0</v>
      </c>
      <c r="L29" s="537">
        <v>50000</v>
      </c>
      <c r="M29" s="597">
        <v>130000</v>
      </c>
      <c r="N29" s="373">
        <v>130000</v>
      </c>
      <c r="O29" s="823">
        <v>859999</v>
      </c>
      <c r="P29" s="860"/>
      <c r="Q29" s="860"/>
    </row>
    <row r="30" spans="1:17" ht="29.25" customHeight="1" x14ac:dyDescent="0.2">
      <c r="A30" s="34">
        <v>7</v>
      </c>
      <c r="B30" s="848" t="s">
        <v>554</v>
      </c>
      <c r="C30" s="480" t="s">
        <v>403</v>
      </c>
      <c r="D30" s="487">
        <v>4999998</v>
      </c>
      <c r="E30" s="882">
        <v>4999998</v>
      </c>
      <c r="F30" s="482">
        <v>4999998</v>
      </c>
      <c r="G30" s="824"/>
      <c r="H30" s="852">
        <v>4999998</v>
      </c>
      <c r="I30" s="853">
        <v>4999998</v>
      </c>
      <c r="J30" s="853">
        <v>4999998</v>
      </c>
      <c r="K30" s="854"/>
      <c r="L30" s="855">
        <v>0</v>
      </c>
      <c r="M30" s="597"/>
      <c r="N30" s="373"/>
      <c r="O30" s="823"/>
      <c r="P30" s="860"/>
      <c r="Q30" s="860"/>
    </row>
    <row r="31" spans="1:17" ht="29.25" customHeight="1" x14ac:dyDescent="0.2">
      <c r="A31" s="34">
        <v>8</v>
      </c>
      <c r="B31" s="848" t="s">
        <v>555</v>
      </c>
      <c r="C31" s="480" t="s">
        <v>403</v>
      </c>
      <c r="D31" s="487">
        <v>3037808</v>
      </c>
      <c r="E31" s="882">
        <v>3765216</v>
      </c>
      <c r="F31" s="482">
        <v>3765216</v>
      </c>
      <c r="G31" s="824"/>
      <c r="H31" s="852">
        <v>3037808</v>
      </c>
      <c r="I31" s="853">
        <v>3037808</v>
      </c>
      <c r="J31" s="853">
        <v>3037808</v>
      </c>
      <c r="K31" s="854"/>
      <c r="L31" s="856"/>
      <c r="M31" s="597">
        <v>727409</v>
      </c>
      <c r="N31" s="373">
        <v>727408</v>
      </c>
      <c r="O31" s="823"/>
      <c r="P31" s="860"/>
      <c r="Q31" s="860"/>
    </row>
    <row r="32" spans="1:17" ht="29.25" customHeight="1" x14ac:dyDescent="0.2">
      <c r="A32" s="1014">
        <v>10</v>
      </c>
      <c r="B32" s="66" t="s">
        <v>585</v>
      </c>
      <c r="C32" s="480" t="s">
        <v>403</v>
      </c>
      <c r="D32" s="1015">
        <v>0</v>
      </c>
      <c r="E32" s="1016">
        <v>485000</v>
      </c>
      <c r="F32" s="1017">
        <v>485000</v>
      </c>
      <c r="G32" s="1018">
        <v>148821</v>
      </c>
      <c r="H32" s="1019">
        <v>0</v>
      </c>
      <c r="I32" s="1020">
        <v>0</v>
      </c>
      <c r="J32" s="1020">
        <v>0</v>
      </c>
      <c r="K32" s="1018">
        <v>0</v>
      </c>
      <c r="L32" s="1021">
        <v>0</v>
      </c>
      <c r="M32" s="1022">
        <v>485000</v>
      </c>
      <c r="N32" s="375">
        <v>485000</v>
      </c>
      <c r="O32" s="823">
        <v>148821</v>
      </c>
    </row>
    <row r="33" spans="1:15" ht="29.25" customHeight="1" x14ac:dyDescent="0.2">
      <c r="A33" s="1027">
        <v>11</v>
      </c>
      <c r="B33" s="1028" t="s">
        <v>586</v>
      </c>
      <c r="C33" s="1029" t="s">
        <v>403</v>
      </c>
      <c r="D33" s="47"/>
      <c r="E33" s="853">
        <v>500000</v>
      </c>
      <c r="F33" s="47">
        <v>500000</v>
      </c>
      <c r="G33" s="822"/>
      <c r="H33" s="1030"/>
      <c r="I33" s="47"/>
      <c r="J33" s="47"/>
      <c r="K33" s="822"/>
      <c r="L33" s="48"/>
      <c r="M33" s="48">
        <v>500000</v>
      </c>
      <c r="N33" s="373">
        <v>500000</v>
      </c>
      <c r="O33" s="881"/>
    </row>
    <row r="34" spans="1:15" ht="29.25" customHeight="1" x14ac:dyDescent="0.2">
      <c r="A34" s="1027">
        <v>12</v>
      </c>
      <c r="B34" s="1028" t="s">
        <v>633</v>
      </c>
      <c r="C34" s="1029" t="s">
        <v>403</v>
      </c>
      <c r="D34" s="47"/>
      <c r="E34" s="853"/>
      <c r="F34" s="47">
        <v>6000000</v>
      </c>
      <c r="G34" s="822"/>
      <c r="H34" s="1030"/>
      <c r="I34" s="47"/>
      <c r="J34" s="47"/>
      <c r="K34" s="822"/>
      <c r="L34" s="48"/>
      <c r="M34" s="48"/>
      <c r="N34" s="373">
        <v>6000000</v>
      </c>
      <c r="O34" s="881"/>
    </row>
    <row r="35" spans="1:15" ht="29.25" customHeight="1" x14ac:dyDescent="0.2">
      <c r="A35" s="1027">
        <v>13</v>
      </c>
      <c r="B35" s="1028" t="s">
        <v>634</v>
      </c>
      <c r="C35" s="1029" t="s">
        <v>403</v>
      </c>
      <c r="D35" s="47"/>
      <c r="E35" s="853"/>
      <c r="F35" s="47">
        <v>13654615</v>
      </c>
      <c r="G35" s="822"/>
      <c r="H35" s="1030"/>
      <c r="I35" s="47"/>
      <c r="J35" s="47"/>
      <c r="K35" s="822"/>
      <c r="L35" s="48"/>
      <c r="M35" s="48"/>
      <c r="N35" s="373">
        <v>13654615</v>
      </c>
      <c r="O35" s="881"/>
    </row>
    <row r="36" spans="1:15" ht="29.25" customHeight="1" thickBot="1" x14ac:dyDescent="0.25">
      <c r="A36" s="1027">
        <v>14</v>
      </c>
      <c r="B36" s="1028" t="s">
        <v>635</v>
      </c>
      <c r="C36" s="1029" t="s">
        <v>403</v>
      </c>
      <c r="D36" s="47"/>
      <c r="E36" s="853"/>
      <c r="F36" s="47">
        <v>4583333</v>
      </c>
      <c r="G36" s="822"/>
      <c r="H36" s="1030"/>
      <c r="I36" s="47"/>
      <c r="J36" s="47"/>
      <c r="K36" s="822"/>
      <c r="L36" s="48"/>
      <c r="M36" s="48"/>
      <c r="N36" s="373">
        <v>4583333</v>
      </c>
      <c r="O36" s="881"/>
    </row>
    <row r="37" spans="1:15" ht="29.25" customHeight="1" thickBot="1" x14ac:dyDescent="0.25">
      <c r="A37" s="1133" t="s">
        <v>1</v>
      </c>
      <c r="B37" s="1134"/>
      <c r="C37" s="1023"/>
      <c r="D37" s="1024">
        <f>SUM(D23:D32)</f>
        <v>31075306</v>
      </c>
      <c r="E37" s="1024">
        <f>SUM(E23:E33)</f>
        <v>30070895</v>
      </c>
      <c r="F37" s="1025">
        <f>SUM(F23:F36)</f>
        <v>54308843</v>
      </c>
      <c r="G37" s="1025">
        <f t="shared" ref="G37:L37" si="1">SUM(G23:G32)</f>
        <v>18193406</v>
      </c>
      <c r="H37" s="1024">
        <f t="shared" si="1"/>
        <v>11167750</v>
      </c>
      <c r="I37" s="1024">
        <f t="shared" si="1"/>
        <v>11167750</v>
      </c>
      <c r="J37" s="1024">
        <f t="shared" si="1"/>
        <v>11167750</v>
      </c>
      <c r="K37" s="1024">
        <f t="shared" si="1"/>
        <v>8400000</v>
      </c>
      <c r="L37" s="1024">
        <f t="shared" si="1"/>
        <v>19907556</v>
      </c>
      <c r="M37" s="1026">
        <f>SUM(M22:M33)</f>
        <v>18903146</v>
      </c>
      <c r="N37" s="1032">
        <f>SUM(N23:N36)</f>
        <v>43141093</v>
      </c>
      <c r="O37" s="1031">
        <f>SUM(O23:O32)</f>
        <v>9793406</v>
      </c>
    </row>
    <row r="39" spans="1:15" x14ac:dyDescent="0.2">
      <c r="H39" s="19"/>
      <c r="I39" s="19"/>
      <c r="J39" s="19"/>
      <c r="K39" s="19"/>
      <c r="L39" s="19"/>
    </row>
  </sheetData>
  <mergeCells count="12">
    <mergeCell ref="A1:L1"/>
    <mergeCell ref="A16:B16"/>
    <mergeCell ref="A37:B37"/>
    <mergeCell ref="A18:L18"/>
    <mergeCell ref="D3:E3"/>
    <mergeCell ref="D20:E20"/>
    <mergeCell ref="F3:G3"/>
    <mergeCell ref="F20:G20"/>
    <mergeCell ref="H20:K20"/>
    <mergeCell ref="H3:K3"/>
    <mergeCell ref="L3:O3"/>
    <mergeCell ref="L20:O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49" orientation="portrait" horizontalDpi="300" verticalDpi="300" r:id="rId1"/>
  <headerFooter alignWithMargins="0">
    <oddHeader xml:space="preserve">&amp;CÖNKORMÁNYZATI BERUHÁZÁSOK ÉS FELÚJÍTÁSOK
2020.
&amp;R&amp;"Arial CE,Félkövér dőlt"7. számú melléklet&amp;"Arial CE,Normál"
</oddHead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rgb="FF00B050"/>
  </sheetPr>
  <dimension ref="A1:N22"/>
  <sheetViews>
    <sheetView zoomScaleNormal="100" workbookViewId="0">
      <selection activeCell="F9" sqref="F9:G9"/>
    </sheetView>
  </sheetViews>
  <sheetFormatPr defaultRowHeight="12.75" x14ac:dyDescent="0.2"/>
  <cols>
    <col min="1" max="1" width="6.5703125" style="8" customWidth="1"/>
    <col min="2" max="2" width="26.7109375" style="261" customWidth="1"/>
    <col min="3" max="3" width="28.28515625" style="261" customWidth="1"/>
    <col min="4" max="4" width="5" style="8" customWidth="1"/>
    <col min="5" max="6" width="14.5703125" style="8" customWidth="1"/>
    <col min="7" max="7" width="12.85546875" style="8" customWidth="1"/>
    <col min="8" max="8" width="13.5703125" style="8" hidden="1" customWidth="1"/>
    <col min="9" max="9" width="12.5703125" style="8" hidden="1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689"/>
      <c r="D1" s="1147" t="s">
        <v>531</v>
      </c>
      <c r="E1" s="1147"/>
      <c r="F1" s="9"/>
    </row>
    <row r="2" spans="1:14" x14ac:dyDescent="0.2">
      <c r="B2" s="689"/>
    </row>
    <row r="3" spans="1:14" ht="18" x14ac:dyDescent="0.25">
      <c r="A3" s="1148" t="s">
        <v>463</v>
      </c>
      <c r="B3" s="1148"/>
      <c r="C3" s="1148"/>
      <c r="D3" s="1148"/>
      <c r="E3" s="1148"/>
      <c r="F3" s="691"/>
    </row>
    <row r="4" spans="1:14" ht="18" x14ac:dyDescent="0.25">
      <c r="A4" s="1148" t="s">
        <v>462</v>
      </c>
      <c r="B4" s="1148"/>
      <c r="C4" s="1148"/>
      <c r="D4" s="1148"/>
      <c r="E4" s="1148"/>
      <c r="F4" s="691"/>
    </row>
    <row r="5" spans="1:14" ht="18" x14ac:dyDescent="0.25">
      <c r="A5" s="691"/>
      <c r="B5" s="692"/>
      <c r="C5" s="692"/>
      <c r="D5" s="691"/>
      <c r="E5" s="691"/>
      <c r="F5" s="691"/>
    </row>
    <row r="6" spans="1:14" ht="15.75" x14ac:dyDescent="0.25">
      <c r="A6" s="1149" t="s">
        <v>561</v>
      </c>
      <c r="B6" s="1149"/>
      <c r="C6" s="1149"/>
      <c r="D6" s="1149"/>
      <c r="E6" s="1149"/>
      <c r="F6" s="687"/>
    </row>
    <row r="7" spans="1:14" ht="16.5" thickBot="1" x14ac:dyDescent="0.3">
      <c r="A7" s="690"/>
      <c r="B7" s="689"/>
      <c r="C7" s="688"/>
      <c r="D7" s="687"/>
      <c r="E7" s="686" t="s">
        <v>461</v>
      </c>
      <c r="F7" s="9"/>
      <c r="G7" s="1144" t="s">
        <v>400</v>
      </c>
      <c r="H7" s="1144"/>
      <c r="I7" s="1144"/>
      <c r="J7" s="1144"/>
    </row>
    <row r="8" spans="1:14" ht="45.75" customHeight="1" thickBot="1" x14ac:dyDescent="0.25">
      <c r="A8" s="685" t="s">
        <v>460</v>
      </c>
      <c r="B8" s="682" t="s">
        <v>459</v>
      </c>
      <c r="C8" s="682" t="s">
        <v>458</v>
      </c>
      <c r="D8" s="684" t="s">
        <v>457</v>
      </c>
      <c r="E8" s="683" t="s">
        <v>456</v>
      </c>
      <c r="F8" s="682" t="s">
        <v>215</v>
      </c>
      <c r="G8" s="682" t="s">
        <v>219</v>
      </c>
      <c r="H8" s="682" t="s">
        <v>221</v>
      </c>
      <c r="I8" s="682" t="s">
        <v>236</v>
      </c>
      <c r="J8" s="682" t="s">
        <v>265</v>
      </c>
      <c r="K8" s="53"/>
    </row>
    <row r="9" spans="1:14" ht="30" customHeight="1" thickBot="1" x14ac:dyDescent="0.25">
      <c r="A9" s="681">
        <v>1</v>
      </c>
      <c r="B9" s="678" t="s">
        <v>364</v>
      </c>
      <c r="C9" s="678" t="s">
        <v>582</v>
      </c>
      <c r="D9" s="680" t="s">
        <v>14</v>
      </c>
      <c r="E9" s="679">
        <v>0</v>
      </c>
      <c r="F9" s="679">
        <v>250000</v>
      </c>
      <c r="G9" s="679">
        <v>250000</v>
      </c>
      <c r="H9" s="679">
        <v>61601</v>
      </c>
      <c r="I9" s="679"/>
      <c r="J9" s="679"/>
    </row>
    <row r="10" spans="1:14" ht="30" hidden="1" customHeight="1" thickBot="1" x14ac:dyDescent="0.25">
      <c r="A10" s="671">
        <v>2</v>
      </c>
      <c r="B10" s="678" t="s">
        <v>454</v>
      </c>
      <c r="C10" s="670" t="s">
        <v>455</v>
      </c>
      <c r="D10" s="677" t="s">
        <v>14</v>
      </c>
      <c r="E10" s="674"/>
      <c r="F10" s="674"/>
      <c r="G10" s="674"/>
      <c r="H10" s="674"/>
      <c r="I10" s="674"/>
      <c r="J10" s="674"/>
    </row>
    <row r="11" spans="1:14" ht="30" hidden="1" customHeight="1" x14ac:dyDescent="0.2">
      <c r="A11" s="671">
        <v>3</v>
      </c>
      <c r="B11" s="678" t="s">
        <v>454</v>
      </c>
      <c r="C11" s="670" t="s">
        <v>453</v>
      </c>
      <c r="D11" s="677" t="s">
        <v>14</v>
      </c>
      <c r="E11" s="674"/>
      <c r="F11" s="674"/>
      <c r="G11" s="674"/>
      <c r="H11" s="674"/>
      <c r="I11" s="674"/>
      <c r="J11" s="674"/>
    </row>
    <row r="12" spans="1:14" ht="30" hidden="1" customHeight="1" thickBot="1" x14ac:dyDescent="0.25">
      <c r="A12" s="671">
        <v>2</v>
      </c>
      <c r="B12" s="670" t="s">
        <v>364</v>
      </c>
      <c r="C12" s="676"/>
      <c r="D12" s="675" t="s">
        <v>14</v>
      </c>
      <c r="E12" s="674"/>
      <c r="F12" s="674"/>
      <c r="G12" s="674"/>
      <c r="H12" s="674"/>
      <c r="I12" s="674"/>
      <c r="J12" s="674"/>
      <c r="K12" s="53"/>
      <c r="N12" s="53"/>
    </row>
    <row r="13" spans="1:14" ht="30" hidden="1" customHeight="1" x14ac:dyDescent="0.2">
      <c r="A13" s="671">
        <v>5</v>
      </c>
      <c r="B13" s="670" t="s">
        <v>447</v>
      </c>
      <c r="C13" s="668" t="s">
        <v>452</v>
      </c>
      <c r="D13" s="675" t="s">
        <v>14</v>
      </c>
      <c r="E13" s="674"/>
      <c r="F13" s="674"/>
      <c r="G13" s="674"/>
      <c r="H13" s="674"/>
      <c r="I13" s="674"/>
      <c r="J13" s="674"/>
    </row>
    <row r="14" spans="1:14" ht="30" hidden="1" customHeight="1" x14ac:dyDescent="0.2">
      <c r="A14" s="672">
        <v>4</v>
      </c>
      <c r="B14" s="670" t="s">
        <v>447</v>
      </c>
      <c r="C14" s="668" t="s">
        <v>451</v>
      </c>
      <c r="D14" s="673" t="s">
        <v>14</v>
      </c>
      <c r="E14" s="666"/>
      <c r="F14" s="666"/>
      <c r="G14" s="666"/>
      <c r="H14" s="666"/>
      <c r="I14" s="666"/>
      <c r="J14" s="666"/>
    </row>
    <row r="15" spans="1:14" ht="30" hidden="1" customHeight="1" x14ac:dyDescent="0.2">
      <c r="A15" s="671">
        <v>6</v>
      </c>
      <c r="B15" s="670" t="s">
        <v>447</v>
      </c>
      <c r="C15" s="668" t="s">
        <v>450</v>
      </c>
      <c r="D15" s="673" t="s">
        <v>14</v>
      </c>
      <c r="E15" s="666"/>
      <c r="F15" s="666"/>
      <c r="G15" s="666"/>
      <c r="H15" s="666"/>
      <c r="I15" s="666"/>
      <c r="J15" s="666"/>
    </row>
    <row r="16" spans="1:14" ht="30" hidden="1" customHeight="1" x14ac:dyDescent="0.2">
      <c r="A16" s="672">
        <v>6</v>
      </c>
      <c r="B16" s="670" t="s">
        <v>447</v>
      </c>
      <c r="C16" s="668" t="s">
        <v>449</v>
      </c>
      <c r="D16" s="667" t="s">
        <v>14</v>
      </c>
      <c r="E16" s="666"/>
      <c r="F16" s="666"/>
      <c r="G16" s="666"/>
      <c r="H16" s="666"/>
      <c r="I16" s="666"/>
      <c r="J16" s="666"/>
    </row>
    <row r="17" spans="1:10" ht="36.75" hidden="1" customHeight="1" x14ac:dyDescent="0.2">
      <c r="A17" s="671">
        <v>7</v>
      </c>
      <c r="B17" s="670" t="s">
        <v>447</v>
      </c>
      <c r="C17" s="668" t="s">
        <v>448</v>
      </c>
      <c r="D17" s="667" t="s">
        <v>14</v>
      </c>
      <c r="E17" s="666"/>
      <c r="F17" s="666"/>
      <c r="G17" s="666"/>
      <c r="H17" s="666"/>
      <c r="I17" s="666"/>
      <c r="J17" s="666"/>
    </row>
    <row r="18" spans="1:10" ht="36.75" hidden="1" customHeight="1" x14ac:dyDescent="0.2">
      <c r="A18" s="669">
        <v>8</v>
      </c>
      <c r="B18" s="670" t="s">
        <v>447</v>
      </c>
      <c r="C18" s="668" t="s">
        <v>446</v>
      </c>
      <c r="D18" s="667" t="s">
        <v>14</v>
      </c>
      <c r="E18" s="666"/>
      <c r="F18" s="666"/>
      <c r="G18" s="666"/>
      <c r="H18" s="666"/>
      <c r="I18" s="666"/>
      <c r="J18" s="666"/>
    </row>
    <row r="19" spans="1:10" ht="36.75" hidden="1" customHeight="1" thickBot="1" x14ac:dyDescent="0.25">
      <c r="A19" s="669"/>
      <c r="B19" s="668"/>
      <c r="C19" s="668"/>
      <c r="D19" s="667" t="s">
        <v>15</v>
      </c>
      <c r="E19" s="666"/>
      <c r="F19" s="666"/>
      <c r="G19" s="666"/>
      <c r="H19" s="666"/>
      <c r="I19" s="666"/>
      <c r="J19" s="666"/>
    </row>
    <row r="20" spans="1:10" s="662" customFormat="1" ht="30" customHeight="1" thickBot="1" x14ac:dyDescent="0.25">
      <c r="A20" s="1145" t="s">
        <v>1</v>
      </c>
      <c r="B20" s="1146"/>
      <c r="C20" s="665"/>
      <c r="D20" s="664"/>
      <c r="E20" s="663">
        <f t="shared" ref="E20:J20" si="0">SUM(E9:E19)</f>
        <v>0</v>
      </c>
      <c r="F20" s="663">
        <f t="shared" si="0"/>
        <v>250000</v>
      </c>
      <c r="G20" s="663">
        <f t="shared" si="0"/>
        <v>250000</v>
      </c>
      <c r="H20" s="663">
        <f t="shared" si="0"/>
        <v>61601</v>
      </c>
      <c r="I20" s="663">
        <f t="shared" si="0"/>
        <v>0</v>
      </c>
      <c r="J20" s="663">
        <f t="shared" si="0"/>
        <v>0</v>
      </c>
    </row>
    <row r="22" spans="1:10" x14ac:dyDescent="0.2">
      <c r="E22" s="661"/>
      <c r="F22" s="661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13</vt:i4>
      </vt:variant>
    </vt:vector>
  </HeadingPairs>
  <TitlesOfParts>
    <vt:vector size="32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 .sz.m. Létszám (2)</vt:lpstr>
      <vt:lpstr>7.sz.m.fejlesztés (2)</vt:lpstr>
      <vt:lpstr>7.a.sz.m.intfejl (2)</vt:lpstr>
      <vt:lpstr>8.sz.m.Dologi kiadás (2)</vt:lpstr>
      <vt:lpstr>9.sz.m.szociális kiadások</vt:lpstr>
      <vt:lpstr>10.sz.m.átadott pe (2)</vt:lpstr>
      <vt:lpstr>11. saját bevételek</vt:lpstr>
      <vt:lpstr>12. sz.m. előir felh terv</vt:lpstr>
      <vt:lpstr>13. sz.m. állami</vt:lpstr>
      <vt:lpstr>14. sz.m. közvetett tám.</vt:lpstr>
      <vt:lpstr>15.sz.m.többéves kihatás</vt:lpstr>
      <vt:lpstr>16.sz.m. tartozás</vt:lpstr>
      <vt:lpstr>17.sz m EU</vt:lpstr>
      <vt:lpstr>'1 .sz.m.önk.össz.kiad.'!Nyomtatási_terület</vt:lpstr>
      <vt:lpstr>'1.sz.m-önk.össze.bev'!Nyomtatási_terület</vt:lpstr>
      <vt:lpstr>'10.sz.m.átadott pe (2)'!Nyomtatási_terület</vt:lpstr>
      <vt:lpstr>'12.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 .sz.m. Létszám (2)'!Nyomtatási_terület</vt:lpstr>
      <vt:lpstr>'7.a.sz.m.intfejl (2)'!Nyomtatási_terület</vt:lpstr>
      <vt:lpstr>'7.sz.m.fejlesztés (2)'!Nyomtatási_terület</vt:lpstr>
      <vt:lpstr>'8.sz.m.Dologi kiadás (2)'!Nyomtatási_terület</vt:lpstr>
      <vt:lpstr>'9.sz.m.szociális kiadások'!Nyomtatási_terület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bognarb</cp:lastModifiedBy>
  <cp:lastPrinted>2020-12-10T14:27:39Z</cp:lastPrinted>
  <dcterms:created xsi:type="dcterms:W3CDTF">2000-01-07T08:44:52Z</dcterms:created>
  <dcterms:modified xsi:type="dcterms:W3CDTF">2020-12-17T08:18:16Z</dcterms:modified>
</cp:coreProperties>
</file>