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840" yWindow="-252" windowWidth="18252" windowHeight="7800" tabRatio="727" firstSheet="1" activeTab="31"/>
  </bookViews>
  <sheets>
    <sheet name="ÖSSZEFÜGGÉSEK" sheetId="75" state="hidden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state="hidden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134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state="hidden" r:id="rId21"/>
    <sheet name="9.2.3. sz. mell" sheetId="124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9.4. sz. mell " sheetId="129" r:id="rId27"/>
    <sheet name="9.4.1. sz. mell " sheetId="132" r:id="rId28"/>
    <sheet name="9.5. sz. mell  " sheetId="131" r:id="rId29"/>
    <sheet name="9.5.1. sz. mell" sheetId="130" r:id="rId30"/>
    <sheet name="10.sz.mell" sheetId="89" r:id="rId31"/>
    <sheet name="Munka1" sheetId="94" r:id="rId32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Titles" localSheetId="26">'9.4. sz. mell '!$1:$6</definedName>
    <definedName name="_xlnm.Print_Titles" localSheetId="27">'9.4.1. sz. mell '!$1:$6</definedName>
    <definedName name="_xlnm.Print_Titles" localSheetId="28">'9.5. sz. mell  '!$1:$6</definedName>
    <definedName name="_xlnm.Print_Titles" localSheetId="29">'9.5.1. sz. mell'!$1:$6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</definedNames>
  <calcPr calcId="125725"/>
</workbook>
</file>

<file path=xl/calcChain.xml><?xml version="1.0" encoding="utf-8"?>
<calcChain xmlns="http://schemas.openxmlformats.org/spreadsheetml/2006/main">
  <c r="C115" i="119"/>
  <c r="C116" i="1"/>
  <c r="C116" i="3" s="1"/>
  <c r="C115"/>
  <c r="E5" i="63"/>
  <c r="B5"/>
  <c r="C115" i="116"/>
  <c r="C115" i="1"/>
  <c r="E6" i="61"/>
  <c r="E11" i="73"/>
  <c r="D124" i="134"/>
  <c r="D114"/>
  <c r="C114"/>
  <c r="B114"/>
  <c r="E113"/>
  <c r="E112"/>
  <c r="E111"/>
  <c r="E110"/>
  <c r="E109"/>
  <c r="E108"/>
  <c r="E107"/>
  <c r="E114" s="1"/>
  <c r="D104"/>
  <c r="C104"/>
  <c r="B104"/>
  <c r="E103"/>
  <c r="E102"/>
  <c r="E101"/>
  <c r="E100"/>
  <c r="E99"/>
  <c r="E98"/>
  <c r="E97"/>
  <c r="D91"/>
  <c r="C91"/>
  <c r="B91"/>
  <c r="E90"/>
  <c r="E89"/>
  <c r="E88"/>
  <c r="E87"/>
  <c r="E86"/>
  <c r="E85"/>
  <c r="E84"/>
  <c r="E91" s="1"/>
  <c r="D81"/>
  <c r="C81"/>
  <c r="B81"/>
  <c r="E80"/>
  <c r="E79"/>
  <c r="E78"/>
  <c r="E77"/>
  <c r="E76"/>
  <c r="E75"/>
  <c r="E74"/>
  <c r="D68"/>
  <c r="C68"/>
  <c r="B68"/>
  <c r="E67"/>
  <c r="E66"/>
  <c r="E65"/>
  <c r="E64"/>
  <c r="E63"/>
  <c r="E62"/>
  <c r="E61"/>
  <c r="E68" s="1"/>
  <c r="D58"/>
  <c r="C58"/>
  <c r="B58"/>
  <c r="E57"/>
  <c r="E56"/>
  <c r="E55"/>
  <c r="E54"/>
  <c r="E53"/>
  <c r="E52"/>
  <c r="E51"/>
  <c r="D45"/>
  <c r="C45"/>
  <c r="B45"/>
  <c r="E44"/>
  <c r="E43"/>
  <c r="E42"/>
  <c r="E41"/>
  <c r="E40"/>
  <c r="E39"/>
  <c r="E38"/>
  <c r="E45" s="1"/>
  <c r="D35"/>
  <c r="C35"/>
  <c r="B35"/>
  <c r="E34"/>
  <c r="E33"/>
  <c r="E32"/>
  <c r="E31"/>
  <c r="E30"/>
  <c r="E29"/>
  <c r="E28"/>
  <c r="D22"/>
  <c r="C22"/>
  <c r="B22"/>
  <c r="E21"/>
  <c r="E20"/>
  <c r="E19"/>
  <c r="E18"/>
  <c r="E17"/>
  <c r="E16"/>
  <c r="E15"/>
  <c r="E22" s="1"/>
  <c r="D12"/>
  <c r="C12"/>
  <c r="B12"/>
  <c r="E11"/>
  <c r="E10"/>
  <c r="E9"/>
  <c r="E8"/>
  <c r="E7"/>
  <c r="E6"/>
  <c r="E5"/>
  <c r="D4"/>
  <c r="D14" s="1"/>
  <c r="D27" s="1"/>
  <c r="D37" s="1"/>
  <c r="D50" s="1"/>
  <c r="D60" s="1"/>
  <c r="D73" s="1"/>
  <c r="D83" s="1"/>
  <c r="D96" s="1"/>
  <c r="D106" s="1"/>
  <c r="C4"/>
  <c r="C14" s="1"/>
  <c r="C27" s="1"/>
  <c r="C37" s="1"/>
  <c r="C50" s="1"/>
  <c r="C60" s="1"/>
  <c r="C73" s="1"/>
  <c r="C83" s="1"/>
  <c r="C96" s="1"/>
  <c r="C106" s="1"/>
  <c r="B4"/>
  <c r="B14" s="1"/>
  <c r="B27" s="1"/>
  <c r="B37" s="1"/>
  <c r="B50" s="1"/>
  <c r="B60" s="1"/>
  <c r="B73" s="1"/>
  <c r="B83" s="1"/>
  <c r="B96" s="1"/>
  <c r="B106" s="1"/>
  <c r="E12" l="1"/>
  <c r="E35"/>
  <c r="E58"/>
  <c r="E81"/>
  <c r="E104"/>
  <c r="E7" i="64"/>
  <c r="B7"/>
  <c r="C11" i="119" l="1"/>
  <c r="C117" i="116" l="1"/>
  <c r="C114" s="1"/>
  <c r="C98"/>
  <c r="C97"/>
  <c r="C96"/>
  <c r="C95"/>
  <c r="C94"/>
  <c r="C145"/>
  <c r="C140"/>
  <c r="C133"/>
  <c r="C129"/>
  <c r="C111"/>
  <c r="C36"/>
  <c r="C8"/>
  <c r="C6"/>
  <c r="C28"/>
  <c r="C79"/>
  <c r="C75"/>
  <c r="C72"/>
  <c r="C67"/>
  <c r="C63"/>
  <c r="C57"/>
  <c r="C52"/>
  <c r="C46"/>
  <c r="C34"/>
  <c r="C27"/>
  <c r="C26" s="1"/>
  <c r="C25"/>
  <c r="C19"/>
  <c r="C12"/>
  <c r="C5"/>
  <c r="C3"/>
  <c r="C91" s="1"/>
  <c r="C145" i="118"/>
  <c r="C140"/>
  <c r="C133"/>
  <c r="C129"/>
  <c r="C114"/>
  <c r="C95"/>
  <c r="C94"/>
  <c r="C93" s="1"/>
  <c r="C128" s="1"/>
  <c r="C79"/>
  <c r="C75"/>
  <c r="C72"/>
  <c r="C67"/>
  <c r="C63"/>
  <c r="C57"/>
  <c r="C52"/>
  <c r="C46"/>
  <c r="C34"/>
  <c r="C28"/>
  <c r="C27" s="1"/>
  <c r="C26" s="1"/>
  <c r="C19"/>
  <c r="C12"/>
  <c r="C8"/>
  <c r="C6"/>
  <c r="C3"/>
  <c r="C91" s="1"/>
  <c r="E5" i="64"/>
  <c r="E12" i="63"/>
  <c r="E11"/>
  <c r="E10"/>
  <c r="E9"/>
  <c r="E8"/>
  <c r="E7"/>
  <c r="E6"/>
  <c r="C51" i="130"/>
  <c r="C45"/>
  <c r="C37"/>
  <c r="C30"/>
  <c r="C26"/>
  <c r="C20"/>
  <c r="C8"/>
  <c r="C36" s="1"/>
  <c r="C41" s="1"/>
  <c r="C51" i="132"/>
  <c r="C45"/>
  <c r="C37"/>
  <c r="C30"/>
  <c r="C26"/>
  <c r="C20"/>
  <c r="C8"/>
  <c r="C51" i="125"/>
  <c r="C45"/>
  <c r="C37"/>
  <c r="C30"/>
  <c r="C26"/>
  <c r="C20"/>
  <c r="C8"/>
  <c r="C52" i="124"/>
  <c r="C46"/>
  <c r="C58" s="1"/>
  <c r="C38"/>
  <c r="C31"/>
  <c r="C26"/>
  <c r="C20"/>
  <c r="C8"/>
  <c r="C52" i="122"/>
  <c r="C46"/>
  <c r="C58" s="1"/>
  <c r="C38"/>
  <c r="C31"/>
  <c r="C26"/>
  <c r="C20"/>
  <c r="C8"/>
  <c r="C97" i="119"/>
  <c r="C95"/>
  <c r="C94"/>
  <c r="C143"/>
  <c r="C31"/>
  <c r="C98"/>
  <c r="C96"/>
  <c r="C116"/>
  <c r="C111"/>
  <c r="C143" i="3"/>
  <c r="C51" i="131"/>
  <c r="C45"/>
  <c r="C37"/>
  <c r="C30"/>
  <c r="C26"/>
  <c r="C20"/>
  <c r="C8"/>
  <c r="C51" i="129"/>
  <c r="C45"/>
  <c r="C37"/>
  <c r="C30"/>
  <c r="C26"/>
  <c r="C20"/>
  <c r="C8"/>
  <c r="C111" i="3"/>
  <c r="C96" i="120"/>
  <c r="C37" i="122" l="1"/>
  <c r="C42" s="1"/>
  <c r="C153" i="116"/>
  <c r="C36" i="131"/>
  <c r="C41" s="1"/>
  <c r="C57" i="130"/>
  <c r="C86" i="118"/>
  <c r="C93" i="116"/>
  <c r="C128" s="1"/>
  <c r="C154" s="1"/>
  <c r="C57" i="129"/>
  <c r="C37" i="124"/>
  <c r="C42" s="1"/>
  <c r="C57" i="125"/>
  <c r="C57" i="132"/>
  <c r="C36" i="129"/>
  <c r="C41" s="1"/>
  <c r="C36" i="125"/>
  <c r="C41" s="1"/>
  <c r="C36" i="132"/>
  <c r="C41" s="1"/>
  <c r="C153" i="118"/>
  <c r="C154" s="1"/>
  <c r="C86" i="116"/>
  <c r="C62"/>
  <c r="C87" s="1"/>
  <c r="C5" i="118"/>
  <c r="C62" s="1"/>
  <c r="C57" i="131"/>
  <c r="C87" i="118" l="1"/>
  <c r="C25" i="1"/>
  <c r="B5" i="64"/>
  <c r="F5" s="1"/>
  <c r="B12" i="63"/>
  <c r="B11"/>
  <c r="B10"/>
  <c r="B9"/>
  <c r="B8"/>
  <c r="B7"/>
  <c r="B6"/>
  <c r="A1" i="78"/>
  <c r="C111" i="1"/>
  <c r="E112"/>
  <c r="G40"/>
  <c r="H39"/>
  <c r="H38"/>
  <c r="H37"/>
  <c r="H36"/>
  <c r="H35"/>
  <c r="H34"/>
  <c r="F33"/>
  <c r="H33" s="1"/>
  <c r="F32"/>
  <c r="H32" s="1"/>
  <c r="F31"/>
  <c r="H31" s="1"/>
  <c r="F30"/>
  <c r="H30" s="1"/>
  <c r="F29"/>
  <c r="H29" s="1"/>
  <c r="H28"/>
  <c r="H27"/>
  <c r="F26"/>
  <c r="H26" s="1"/>
  <c r="H25"/>
  <c r="H24"/>
  <c r="H23"/>
  <c r="H22"/>
  <c r="H20"/>
  <c r="C28" i="3" l="1"/>
  <c r="C28" i="119"/>
  <c r="H40" i="1"/>
  <c r="F40"/>
  <c r="C8" l="1"/>
  <c r="C18" i="73"/>
  <c r="C146" i="121"/>
  <c r="C140"/>
  <c r="C146" i="120"/>
  <c r="C140"/>
  <c r="C146" i="119"/>
  <c r="C140"/>
  <c r="C140" i="3"/>
  <c r="C51" i="127"/>
  <c r="C45"/>
  <c r="C57" s="1"/>
  <c r="C51" i="126"/>
  <c r="C45"/>
  <c r="C57" s="1"/>
  <c r="C51" i="105"/>
  <c r="C57" s="1"/>
  <c r="C45"/>
  <c r="C52" i="123"/>
  <c r="C46"/>
  <c r="C58"/>
  <c r="C1" i="127"/>
  <c r="C1" i="126"/>
  <c r="C37" i="127"/>
  <c r="C30"/>
  <c r="C26"/>
  <c r="C20"/>
  <c r="C8"/>
  <c r="C36"/>
  <c r="C41" s="1"/>
  <c r="C37" i="126"/>
  <c r="C30"/>
  <c r="C26"/>
  <c r="C20"/>
  <c r="C8"/>
  <c r="C1" i="123"/>
  <c r="C38"/>
  <c r="C31"/>
  <c r="C26"/>
  <c r="C20"/>
  <c r="C8"/>
  <c r="C133" i="121"/>
  <c r="C129"/>
  <c r="C114"/>
  <c r="C93"/>
  <c r="C82"/>
  <c r="C78"/>
  <c r="C75"/>
  <c r="C70"/>
  <c r="C66"/>
  <c r="C60"/>
  <c r="C55"/>
  <c r="C49"/>
  <c r="C37"/>
  <c r="C30"/>
  <c r="C29" s="1"/>
  <c r="C22"/>
  <c r="C15"/>
  <c r="C8"/>
  <c r="C133" i="120"/>
  <c r="C129"/>
  <c r="C154" s="1"/>
  <c r="C114"/>
  <c r="C93"/>
  <c r="C82"/>
  <c r="C78"/>
  <c r="C75"/>
  <c r="C70"/>
  <c r="C66"/>
  <c r="C89"/>
  <c r="C60"/>
  <c r="C55"/>
  <c r="C49"/>
  <c r="C37"/>
  <c r="C30"/>
  <c r="C29" s="1"/>
  <c r="C22"/>
  <c r="C15"/>
  <c r="C8"/>
  <c r="C133" i="119"/>
  <c r="C129"/>
  <c r="C114"/>
  <c r="C93"/>
  <c r="C82"/>
  <c r="C78"/>
  <c r="C75"/>
  <c r="C70"/>
  <c r="C66"/>
  <c r="C60"/>
  <c r="C55"/>
  <c r="C49"/>
  <c r="C37"/>
  <c r="C30"/>
  <c r="C29" s="1"/>
  <c r="C22"/>
  <c r="C15"/>
  <c r="C8"/>
  <c r="C159" i="118"/>
  <c r="C145" i="117"/>
  <c r="C140"/>
  <c r="C133"/>
  <c r="C129"/>
  <c r="C114"/>
  <c r="C93"/>
  <c r="C79"/>
  <c r="C75"/>
  <c r="C72"/>
  <c r="C67"/>
  <c r="C63"/>
  <c r="C57"/>
  <c r="C52"/>
  <c r="C46"/>
  <c r="C34"/>
  <c r="C27"/>
  <c r="C26" s="1"/>
  <c r="C19"/>
  <c r="C12"/>
  <c r="C5"/>
  <c r="C3"/>
  <c r="C91" s="1"/>
  <c r="C159" i="116"/>
  <c r="C26" i="79"/>
  <c r="C146" i="3"/>
  <c r="C133"/>
  <c r="C93"/>
  <c r="C30"/>
  <c r="C29" s="1"/>
  <c r="F3" i="64"/>
  <c r="E29" i="73"/>
  <c r="C145" i="1"/>
  <c r="C133"/>
  <c r="C93"/>
  <c r="C27"/>
  <c r="A20" i="89"/>
  <c r="F3" i="63"/>
  <c r="D3"/>
  <c r="D3" i="64" s="1"/>
  <c r="C4" i="62"/>
  <c r="D4" s="1"/>
  <c r="E4" s="1"/>
  <c r="A12" i="75"/>
  <c r="A11" i="76" s="1"/>
  <c r="F1" i="61"/>
  <c r="F1" i="73"/>
  <c r="C3" i="1"/>
  <c r="E3" i="63" s="1"/>
  <c r="E3" i="64" s="1"/>
  <c r="A4" i="76"/>
  <c r="C37" i="105"/>
  <c r="C30"/>
  <c r="C26"/>
  <c r="C20"/>
  <c r="C8"/>
  <c r="C52" i="79"/>
  <c r="C38"/>
  <c r="C31"/>
  <c r="C20"/>
  <c r="C129" i="3"/>
  <c r="C154" s="1"/>
  <c r="C114"/>
  <c r="C82"/>
  <c r="C78"/>
  <c r="C75"/>
  <c r="C70"/>
  <c r="C66"/>
  <c r="C89" s="1"/>
  <c r="C60"/>
  <c r="C55"/>
  <c r="C49"/>
  <c r="C37"/>
  <c r="C22"/>
  <c r="C15"/>
  <c r="C65" s="1"/>
  <c r="C8"/>
  <c r="E17" i="61"/>
  <c r="C17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D14" i="76" s="1"/>
  <c r="C18" i="61"/>
  <c r="C30" s="1"/>
  <c r="C33" s="1"/>
  <c r="E18" i="73"/>
  <c r="E30" s="1"/>
  <c r="C19"/>
  <c r="C24" i="61"/>
  <c r="C24" i="73"/>
  <c r="C46" i="79"/>
  <c r="C58" s="1"/>
  <c r="C8"/>
  <c r="E16" i="89"/>
  <c r="G16" s="1"/>
  <c r="F16"/>
  <c r="D16"/>
  <c r="C16"/>
  <c r="G15"/>
  <c r="G14"/>
  <c r="G13"/>
  <c r="G12"/>
  <c r="G11"/>
  <c r="G10"/>
  <c r="C8" i="78"/>
  <c r="C11" i="77"/>
  <c r="C11" i="62"/>
  <c r="D11"/>
  <c r="E11"/>
  <c r="F8"/>
  <c r="F9"/>
  <c r="F11" s="1"/>
  <c r="F10"/>
  <c r="F7"/>
  <c r="F6"/>
  <c r="F6" i="64"/>
  <c r="F7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4"/>
  <c r="F15"/>
  <c r="F16"/>
  <c r="F17"/>
  <c r="F19"/>
  <c r="F20"/>
  <c r="F21"/>
  <c r="F22"/>
  <c r="B23"/>
  <c r="D23"/>
  <c r="E23"/>
  <c r="C91" i="1"/>
  <c r="C3" i="77"/>
  <c r="C128" i="3"/>
  <c r="C153" i="1"/>
  <c r="B14" i="76" s="1"/>
  <c r="E14" l="1"/>
  <c r="C37" i="79"/>
  <c r="C42" s="1"/>
  <c r="C29" i="73"/>
  <c r="D6" i="76"/>
  <c r="C36" i="105"/>
  <c r="C41" s="1"/>
  <c r="C153" i="117"/>
  <c r="C154" i="119"/>
  <c r="C154" i="121"/>
  <c r="C37" i="123"/>
  <c r="C42" s="1"/>
  <c r="C155" i="3"/>
  <c r="C86" i="1"/>
  <c r="B7" i="76" s="1"/>
  <c r="C128" i="117"/>
  <c r="C154" s="1"/>
  <c r="C65" i="120"/>
  <c r="C90" s="1"/>
  <c r="C128" i="121"/>
  <c r="C36" i="126"/>
  <c r="C41" s="1"/>
  <c r="E31" i="61"/>
  <c r="D15" i="76" s="1"/>
  <c r="C86" i="117"/>
  <c r="C159" s="1"/>
  <c r="C89" i="119"/>
  <c r="C128" i="120"/>
  <c r="C155" s="1"/>
  <c r="C89" i="121"/>
  <c r="C128" i="1"/>
  <c r="C154" s="1"/>
  <c r="B15" i="76" s="1"/>
  <c r="E32" i="61"/>
  <c r="C31" i="73"/>
  <c r="E31"/>
  <c r="F24" i="64"/>
  <c r="F23" i="63"/>
  <c r="C65" i="121"/>
  <c r="C90" s="1"/>
  <c r="C128" i="119"/>
  <c r="C65"/>
  <c r="C90" s="1"/>
  <c r="C90" i="3"/>
  <c r="D13" i="76"/>
  <c r="E33" i="61"/>
  <c r="C31"/>
  <c r="C32"/>
  <c r="B13" i="76"/>
  <c r="C62" i="1"/>
  <c r="C87" s="1"/>
  <c r="B8" i="76" s="1"/>
  <c r="C158" i="118"/>
  <c r="C62" i="117"/>
  <c r="C155" i="121"/>
  <c r="C32" i="73"/>
  <c r="C30"/>
  <c r="E32"/>
  <c r="D7" i="76"/>
  <c r="E7" s="1"/>
  <c r="C159" i="1"/>
  <c r="C4" i="73"/>
  <c r="C155" i="119" l="1"/>
  <c r="D8" i="76"/>
  <c r="E8" s="1"/>
  <c r="E13"/>
  <c r="E15"/>
  <c r="C158" i="116"/>
  <c r="C158" i="1"/>
  <c r="B6" i="76"/>
  <c r="E6" s="1"/>
  <c r="C87" i="117"/>
  <c r="C158"/>
  <c r="E4" i="61"/>
  <c r="E4" i="73"/>
  <c r="C4" i="61"/>
</calcChain>
</file>

<file path=xl/sharedStrings.xml><?xml version="1.0" encoding="utf-8"?>
<sst xmlns="http://schemas.openxmlformats.org/spreadsheetml/2006/main" count="4317" uniqueCount="580">
  <si>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</si>
  <si>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</si>
  <si>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</si>
  <si>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</si>
  <si>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</si>
  <si>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</si>
  <si>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</si>
  <si>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</si>
  <si>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</si>
  <si>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</si>
  <si>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</si>
  <si>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</si>
  <si>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</si>
  <si>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</si>
  <si>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</si>
  <si>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</si>
  <si>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</si>
  <si>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</si>
  <si>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</si>
  <si>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</si>
  <si>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</si>
  <si>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</si>
  <si>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</si>
  <si>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</si>
  <si>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</si>
  <si>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</si>
  <si>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</si>
  <si>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</si>
  <si>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</si>
  <si>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</si>
  <si>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</si>
  <si>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</si>
  <si>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</si>
  <si>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</si>
  <si>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</si>
  <si>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</si>
  <si>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</si>
  <si>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</si>
  <si>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</si>
  <si>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</si>
  <si>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</si>
  <si>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</si>
  <si>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</si>
  <si>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</si>
  <si>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</si>
  <si>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</si>
  <si>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</si>
  <si>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</si>
  <si>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</si>
  <si>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</si>
  <si>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</si>
  <si>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</si>
  <si>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</si>
  <si>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</si>
  <si>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</si>
  <si>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</si>
  <si>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</si>
  <si>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</si>
  <si>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</si>
  <si>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</si>
  <si>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</si>
  <si>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</si>
  <si>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</si>
  <si>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</si>
  <si>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</si>
  <si>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</si>
  <si>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</si>
  <si>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</si>
  <si>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</si>
  <si>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</si>
  <si>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</si>
  <si>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</si>
  <si>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</si>
  <si>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</si>
  <si>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</si>
  <si>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</si>
  <si>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</si>
  <si>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</si>
  <si>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</si>
  <si>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</si>
  <si>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</si>
  <si>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</si>
  <si>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</si>
  <si>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</si>
  <si>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</si>
  <si>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</si>
  <si>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</si>
  <si>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</si>
  <si>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</si>
  <si>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</si>
  <si>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</si>
  <si>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</si>
  <si>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</si>
  <si>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</si>
  <si>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</si>
  <si>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</si>
  <si>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</si>
  <si>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</si>
  <si>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</si>
  <si>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</si>
  <si>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</si>
  <si>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</si>
  <si>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</si>
  <si>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</si>
  <si>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</si>
  <si>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</si>
  <si>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</si>
  <si>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</si>
  <si>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</si>
  <si>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</si>
  <si>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</si>
  <si>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</si>
  <si>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</si>
  <si>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</si>
  <si>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</si>
  <si>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</si>
  <si>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</si>
  <si>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</si>
  <si>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</si>
  <si>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</si>
  <si>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</si>
  <si>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</si>
  <si>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</si>
  <si>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</si>
  <si>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</si>
  <si>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</si>
  <si>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</si>
  <si>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</si>
  <si>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</si>
  <si>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</si>
  <si>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</si>
  <si>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</si>
  <si>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</si>
  <si>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</si>
  <si>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</si>
  <si>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</si>
  <si>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</si>
  <si>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</si>
  <si>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</si>
  <si>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</si>
  <si>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</si>
  <si>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</si>
  <si>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</si>
  <si>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</si>
  <si>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</si>
  <si>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</si>
  <si>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</si>
  <si>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</si>
  <si>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</si>
  <si>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</si>
  <si>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</si>
  <si>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</si>
  <si>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</si>
  <si>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</si>
  <si>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</si>
  <si>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</si>
  <si>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</si>
  <si>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</si>
  <si>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</si>
  <si>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</si>
  <si>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</si>
  <si>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</si>
  <si>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</si>
  <si>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</si>
  <si>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</si>
  <si>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</si>
  <si>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</si>
  <si>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</si>
  <si>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</si>
  <si>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</si>
  <si>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</si>
  <si>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</si>
  <si>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</si>
  <si>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</si>
  <si>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</si>
  <si>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</si>
  <si>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</si>
  <si>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</si>
  <si>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</si>
  <si>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</si>
  <si>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</si>
  <si>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</si>
  <si>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</si>
  <si>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</si>
  <si>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</si>
  <si>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</si>
  <si>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</si>
  <si>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</si>
  <si>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</si>
  <si>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</si>
  <si>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</si>
  <si>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</si>
  <si>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</si>
  <si>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</si>
  <si>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</si>
  <si>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</si>
  <si>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</si>
  <si>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</si>
  <si>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</si>
  <si>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</si>
  <si>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</si>
  <si>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</si>
  <si>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</si>
  <si>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</si>
  <si>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</si>
  <si>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</si>
  <si>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</si>
  <si>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</si>
  <si>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</si>
  <si>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</si>
  <si>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</si>
  <si>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</si>
  <si>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</si>
  <si>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</si>
  <si>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</si>
  <si>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</si>
  <si>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</si>
  <si>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</si>
  <si>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</si>
  <si>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</si>
  <si>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</si>
  <si>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</si>
  <si>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</si>
  <si>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</si>
  <si>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</si>
  <si>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</si>
  <si>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</si>
  <si>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</si>
  <si>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</si>
  <si>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</si>
  <si>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</si>
  <si>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</si>
  <si>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</si>
  <si>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</si>
  <si>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</si>
  <si>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</si>
  <si>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</si>
  <si>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</si>
  <si>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</si>
  <si>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</si>
  <si>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</si>
  <si>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</si>
  <si>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</si>
  <si>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</si>
  <si>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</si>
  <si>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</si>
  <si>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</si>
  <si>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</si>
  <si>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</si>
  <si>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</si>
  <si>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</si>
  <si>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</si>
  <si>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</si>
  <si>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</si>
  <si>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</si>
  <si>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</si>
  <si>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</si>
  <si>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</si>
  <si>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</si>
  <si>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</si>
  <si>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</si>
  <si>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</si>
  <si>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</si>
  <si>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</si>
  <si>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</si>
  <si>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</si>
  <si>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</si>
  <si>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</si>
  <si>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</si>
  <si>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</si>
  <si>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</si>
  <si>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</si>
  <si>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</si>
  <si>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</si>
  <si>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</si>
  <si>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</si>
  <si>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</si>
  <si>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</si>
  <si>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</si>
  <si>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</si>
  <si>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</si>
  <si>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</si>
  <si>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</si>
  <si>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</si>
  <si>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</si>
  <si>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</si>
  <si>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</si>
  <si>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</si>
  <si>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</si>
  <si>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</si>
  <si>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</si>
  <si>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</si>
  <si>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</si>
  <si>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</si>
  <si>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</si>
  <si>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</si>
  <si>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</si>
  <si>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</si>
  <si>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</si>
  <si>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</si>
  <si>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</si>
  <si>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</si>
  <si>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</si>
  <si>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</si>
  <si>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</si>
  <si>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</si>
  <si>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</si>
  <si>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</si>
  <si>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</si>
  <si>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</si>
  <si>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</si>
  <si>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</si>
  <si>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</si>
  <si>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</si>
  <si>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</si>
  <si>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</si>
  <si>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</si>
  <si>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</si>
  <si>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</si>
  <si>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</si>
  <si>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</si>
  <si>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</si>
  <si>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</si>
  <si>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</si>
  <si>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</si>
  <si>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</si>
  <si>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</si>
  <si>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</si>
  <si>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</si>
  <si>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</si>
  <si>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</si>
  <si>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</si>
  <si>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</si>
  <si>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</si>
  <si>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</si>
  <si>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</si>
  <si>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</si>
  <si>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</si>
  <si>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</si>
  <si>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</si>
  <si>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</si>
  <si>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</si>
  <si>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</si>
  <si>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</si>
  <si>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</si>
  <si>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</si>
  <si>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</si>
  <si>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</si>
  <si>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</si>
  <si>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</si>
  <si>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</si>
  <si>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</si>
  <si>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</si>
  <si>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</si>
  <si>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</si>
  <si>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</si>
  <si>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</si>
  <si>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</si>
  <si>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</si>
  <si>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</si>
  <si>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</si>
  <si>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</si>
  <si>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</si>
  <si>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</si>
  <si>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</si>
  <si>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</si>
  <si>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</si>
  <si>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</si>
  <si>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</si>
  <si>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</si>
  <si>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</si>
  <si>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</si>
  <si>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</si>
  <si>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</si>
  <si>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</si>
  <si>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</si>
  <si>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</si>
  <si>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</si>
  <si>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</si>
  <si>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</si>
  <si>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</si>
  <si>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</si>
  <si>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</si>
  <si>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</si>
  <si>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</si>
  <si>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</si>
  <si>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</si>
  <si>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</si>
  <si>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</si>
  <si>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</si>
  <si>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</si>
  <si>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</si>
  <si>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</si>
  <si>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</si>
  <si>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</si>
  <si>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</si>
  <si>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</si>
  <si>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</si>
  <si>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</si>
  <si>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</si>
  <si>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</si>
  <si>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</si>
  <si>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</si>
  <si>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</si>
  <si>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</si>
  <si>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</si>
  <si>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</si>
  <si>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</si>
  <si>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</si>
  <si>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</si>
  <si>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</si>
  <si>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</si>
  <si>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</si>
  <si>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</si>
  <si>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</si>
  <si>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</si>
  <si>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</si>
  <si>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</si>
  <si>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</si>
  <si>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</si>
  <si>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</si>
  <si>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</si>
  <si>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</si>
  <si>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</si>
  <si>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</si>
  <si>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</si>
  <si>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</si>
  <si>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</si>
  <si>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</si>
  <si>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</si>
  <si>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</si>
  <si>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</si>
  <si>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</si>
  <si>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</si>
  <si>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</si>
  <si>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</si>
  <si>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</si>
  <si>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</si>
  <si>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</si>
  <si>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</si>
  <si>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</si>
  <si>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</si>
  <si>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</si>
  <si>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</si>
  <si>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</si>
  <si>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</si>
  <si>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</si>
  <si>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</si>
  <si>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</si>
  <si>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</si>
  <si>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</si>
  <si>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</si>
  <si>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</si>
  <si>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</si>
  <si>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</si>
  <si>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</si>
  <si>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</si>
  <si>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</si>
  <si>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</si>
  <si>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</si>
  <si>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</si>
  <si>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</si>
  <si>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</si>
  <si>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</si>
  <si>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</si>
  <si>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</si>
  <si>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</si>
  <si>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</si>
  <si>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</si>
  <si>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</si>
  <si>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</si>
  <si>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</si>
  <si>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</si>
  <si>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</si>
  <si>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</si>
  <si>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</si>
  <si>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</si>
  <si>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</si>
  <si>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</si>
  <si>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</si>
  <si>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</si>
  <si>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</si>
  <si>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</si>
  <si>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</si>
  <si>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</si>
  <si>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</si>
  <si>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</si>
  <si>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</si>
  <si>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</si>
  <si>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</si>
  <si>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</si>
  <si>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</si>
  <si>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</si>
  <si>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</si>
  <si>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</si>
  <si>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</si>
  <si>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</si>
  <si>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</si>
  <si>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</si>
  <si>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</si>
  <si>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</si>
  <si>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</si>
  <si>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</si>
  <si>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Gyermekjólét, étkeztetés, hsg.</t>
  </si>
  <si>
    <t>Segélyek, egyéb szoc.ellátás</t>
  </si>
  <si>
    <t>Egyéb működési célú támogatások bevételei OEP finanszírozás</t>
  </si>
  <si>
    <t>Pályázatok</t>
  </si>
  <si>
    <t>Kiadás</t>
  </si>
  <si>
    <t>Pályázati támogatás</t>
  </si>
  <si>
    <t>Saját forrás</t>
  </si>
  <si>
    <t xml:space="preserve">KEOP-1.2.0/09-11-2013-0041. Szennyvízelvelezés és tisztítás megvalósítása </t>
  </si>
  <si>
    <t>K62</t>
  </si>
  <si>
    <t>Fordított áfa</t>
  </si>
  <si>
    <t>K67</t>
  </si>
  <si>
    <t>Napelemrendszer telepítése a Borsodnádasi Általános Iskola KEOP-2014-4.10.0/N</t>
  </si>
  <si>
    <t>Áfa</t>
  </si>
  <si>
    <t xml:space="preserve">LEADER Molnárkalács ház </t>
  </si>
  <si>
    <t>Mintakészítés</t>
  </si>
  <si>
    <t>K64</t>
  </si>
  <si>
    <t>LEADER Piactér</t>
  </si>
  <si>
    <t>BM 4/2014. (I.31.) Sportközpont</t>
  </si>
  <si>
    <t>Sporteszközök beszerzése</t>
  </si>
  <si>
    <t>28/2014.(IV.1.) BM r. Térfigyelő kamerarendszer kiépítése</t>
  </si>
  <si>
    <t>LEADER Helytörténeti pályázat</t>
  </si>
  <si>
    <t>áfa</t>
  </si>
  <si>
    <t>Szépkorúak Háza</t>
  </si>
  <si>
    <t>Táncsics úti óvoda felújítása</t>
  </si>
  <si>
    <t>K71</t>
  </si>
  <si>
    <t>K74</t>
  </si>
  <si>
    <t xml:space="preserve">Egyéb civilszervezetek támogatása </t>
  </si>
  <si>
    <t>Kerékpársport támogatása</t>
  </si>
  <si>
    <t>Funkcionális Sportegyesület</t>
  </si>
  <si>
    <t>RNÖ támogatása</t>
  </si>
  <si>
    <t>ENITABUSZ</t>
  </si>
  <si>
    <t>ÉRV lakossági foly.hull. Árt.</t>
  </si>
  <si>
    <t>Idősek Napja támogatás</t>
  </si>
  <si>
    <t xml:space="preserve">   - Észak-borsodi LEADER Unió Helyi Közösség Egyesület tagdíj </t>
  </si>
  <si>
    <t xml:space="preserve">   - Ózdi Többcélú Kistérségi Társulás tagdíj</t>
  </si>
  <si>
    <t xml:space="preserve">   - Polgárőr Egyesület</t>
  </si>
  <si>
    <t xml:space="preserve">   - Önkéntes Tűzoltó Egyesület</t>
  </si>
  <si>
    <t xml:space="preserve">   - BLASE Sportegyesület működési támogatás</t>
  </si>
  <si>
    <t xml:space="preserve">   -BLASE Sportegyesület pályázati önerő támogatás</t>
  </si>
  <si>
    <t>Összesen 1.17.sor</t>
  </si>
  <si>
    <t>Kamatbevétel</t>
  </si>
  <si>
    <t>Pályázati ÁFA visszaigénylés</t>
  </si>
  <si>
    <t>Borsodnádasd  Önkormányzat adósságot keletkeztető ügyletekből és kezességvállalásokból fennálló kötelezettségei</t>
  </si>
  <si>
    <t>Borsodnádasd  Önkormányzat saját bevételeinek részletezése az adósságot keletkeztető ügyletből származó tárgyévi fizetési kötelezettség megállapításához</t>
  </si>
  <si>
    <t>Önkormányzati szolgálati lakások felújítása</t>
  </si>
  <si>
    <t xml:space="preserve">   - BLASE Egyesület pályázati önerő támogatása</t>
  </si>
  <si>
    <t>Polgármesteri hivatal</t>
  </si>
  <si>
    <t>Polgármesteri  hivatal</t>
  </si>
  <si>
    <t>Borsodnádasdi Szociális Alapszolgáltatási Központ</t>
  </si>
  <si>
    <t>Közösségi Ház és Könyvtár</t>
  </si>
  <si>
    <t>Mesekert Óvoda</t>
  </si>
  <si>
    <t>05</t>
  </si>
  <si>
    <t>9 fő</t>
  </si>
  <si>
    <t>2015.</t>
  </si>
  <si>
    <t>2015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</si>
  <si>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</si>
  <si>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</si>
  <si>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2"/>
        <rFont val="Times New Roman CE"/>
        <charset val="238"/>
      </rPr>
      <t>(1.1+…+1.5.+1.18.)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</si>
  <si>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</si>
  <si>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r>
      <t xml:space="preserve">   Működési költségvetés kiadásai </t>
    </r>
    <r>
      <rPr>
        <sz val="9"/>
        <rFont val="Times New Roman CE"/>
        <charset val="238"/>
      </rPr>
      <t>(1.1+…+1.5.+1.18.)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</si>
  <si>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</si>
  <si>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Előző év felhalmozási maradványának igénybevétele</t>
  </si>
  <si>
    <t>Városrendezési terv</t>
  </si>
  <si>
    <t>Kateszteri térkép</t>
  </si>
  <si>
    <t>Szociális bérlakás</t>
  </si>
  <si>
    <t>Számítástechnikai fejlesztés Polg.hiv.</t>
  </si>
  <si>
    <t>Iskolai kazán kapacitás növelése iskola és ph.</t>
  </si>
  <si>
    <t>Óvoda tetőszigetelés</t>
  </si>
  <si>
    <t>Közösségi ház és Könyvtár pincéjének szigetelése</t>
  </si>
  <si>
    <t>BNSZAK konyha bojlercsere</t>
  </si>
  <si>
    <t>BNSZAK konyha eszközbeszerzés</t>
  </si>
  <si>
    <t>Szennyvízelvezetés és tisztítás megvalósítása pályázat KEHOP-2.2.1-14</t>
  </si>
  <si>
    <t>Forintban!</t>
  </si>
  <si>
    <t>Napelem rendszer telepítése a Borsodnádasdi Általános Iskolára KEOP-2014-4.10.0/N</t>
  </si>
  <si>
    <t>LEADER Molnárkalácsház pályázat</t>
  </si>
  <si>
    <t>LEADER Piactér pályázat</t>
  </si>
  <si>
    <t>Önkormányzaton kívüli EU-s projektekhez történő hozzájárulás 2015. évi előirányzat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</si>
</sst>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5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9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0"/>
      <name val="Arial"/>
      <family val="2"/>
      <charset val="238"/>
    </font>
    <font>
      <sz val="10"/>
      <color rgb="FF0000FF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48" fillId="0" borderId="0"/>
    <xf numFmtId="0" fontId="56" fillId="0" borderId="0"/>
  </cellStyleXfs>
  <cellXfs count="69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3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6" fillId="0" borderId="42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3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5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4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6" xfId="1" applyNumberFormat="1" applyFont="1" applyFill="1" applyBorder="1" applyProtection="1">
      <protection locked="0"/>
    </xf>
    <xf numFmtId="165" fontId="30" fillId="0" borderId="43" xfId="1" applyNumberFormat="1" applyFont="1" applyFill="1" applyBorder="1" applyProtection="1">
      <protection locked="0"/>
    </xf>
    <xf numFmtId="165" fontId="30" fillId="0" borderId="38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4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0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0" fillId="0" borderId="23" xfId="4" applyFont="1" applyFill="1" applyBorder="1" applyAlignment="1" applyProtection="1">
      <alignment vertical="center" wrapTex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7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3" fontId="49" fillId="0" borderId="2" xfId="5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48" fillId="0" borderId="2" xfId="5" applyNumberFormat="1" applyFont="1" applyBorder="1" applyAlignment="1">
      <alignment wrapText="1"/>
    </xf>
    <xf numFmtId="3" fontId="48" fillId="0" borderId="2" xfId="5" applyNumberFormat="1" applyBorder="1"/>
    <xf numFmtId="3" fontId="0" fillId="0" borderId="2" xfId="0" applyNumberFormat="1" applyBorder="1"/>
    <xf numFmtId="0" fontId="0" fillId="0" borderId="2" xfId="0" applyBorder="1"/>
    <xf numFmtId="0" fontId="50" fillId="0" borderId="2" xfId="0" applyFont="1" applyBorder="1"/>
    <xf numFmtId="3" fontId="50" fillId="0" borderId="2" xfId="0" applyNumberFormat="1" applyFont="1" applyBorder="1"/>
    <xf numFmtId="0" fontId="48" fillId="0" borderId="0" xfId="5"/>
    <xf numFmtId="0" fontId="51" fillId="0" borderId="0" xfId="5" applyFont="1" applyAlignment="1">
      <alignment vertical="center" wrapText="1"/>
    </xf>
    <xf numFmtId="167" fontId="48" fillId="0" borderId="0" xfId="5" applyNumberFormat="1" applyFont="1" applyBorder="1" applyAlignment="1">
      <alignment wrapText="1"/>
    </xf>
    <xf numFmtId="164" fontId="4" fillId="0" borderId="40" xfId="0" applyNumberFormat="1" applyFont="1" applyFill="1" applyBorder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7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16" xfId="0" applyNumberFormat="1" applyFont="1" applyFill="1" applyBorder="1" applyAlignment="1" applyProtection="1">
      <alignment horizontal="right"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3" fontId="51" fillId="0" borderId="8" xfId="5" applyNumberFormat="1" applyFont="1" applyBorder="1" applyAlignment="1">
      <alignment wrapText="1"/>
    </xf>
    <xf numFmtId="3" fontId="51" fillId="0" borderId="8" xfId="5" applyNumberFormat="1" applyFont="1" applyBorder="1" applyAlignment="1">
      <alignment horizontal="left" vertical="center" wrapText="1"/>
    </xf>
    <xf numFmtId="3" fontId="48" fillId="0" borderId="8" xfId="5" applyNumberFormat="1" applyFont="1" applyBorder="1" applyAlignment="1">
      <alignment wrapText="1"/>
    </xf>
    <xf numFmtId="164" fontId="0" fillId="0" borderId="45" xfId="0" applyNumberFormat="1" applyFill="1" applyBorder="1" applyAlignment="1">
      <alignment horizontal="center" vertical="center" wrapText="1"/>
    </xf>
    <xf numFmtId="3" fontId="48" fillId="0" borderId="10" xfId="5" applyNumberFormat="1" applyFont="1" applyBorder="1" applyAlignment="1">
      <alignment wrapText="1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 vertical="center" wrapText="1"/>
    </xf>
    <xf numFmtId="0" fontId="4" fillId="0" borderId="21" xfId="4" applyFont="1" applyFill="1" applyBorder="1" applyAlignment="1" applyProtection="1">
      <alignment horizontal="center" vertical="center" wrapText="1"/>
    </xf>
    <xf numFmtId="0" fontId="4" fillId="0" borderId="15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0" fontId="4" fillId="0" borderId="13" xfId="4" applyFont="1" applyFill="1" applyBorder="1" applyAlignment="1" applyProtection="1">
      <alignment horizontal="left" vertical="center" wrapText="1" indent="1"/>
    </xf>
    <xf numFmtId="0" fontId="4" fillId="0" borderId="14" xfId="4" applyFont="1" applyFill="1" applyBorder="1" applyAlignment="1" applyProtection="1">
      <alignment horizontal="lef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</xf>
    <xf numFmtId="49" fontId="15" fillId="0" borderId="9" xfId="4" applyNumberFormat="1" applyFont="1" applyFill="1" applyBorder="1" applyAlignment="1" applyProtection="1">
      <alignment horizontal="left" vertical="center" wrapText="1" indent="1"/>
    </xf>
    <xf numFmtId="0" fontId="52" fillId="0" borderId="3" xfId="0" applyFont="1" applyBorder="1" applyAlignment="1" applyProtection="1">
      <alignment horizontal="left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Fill="1" applyBorder="1" applyAlignment="1" applyProtection="1">
      <alignment horizontal="left" vertical="center" wrapText="1" indent="1"/>
    </xf>
    <xf numFmtId="0" fontId="52" fillId="0" borderId="2" xfId="0" applyFont="1" applyBorder="1" applyAlignment="1" applyProtection="1">
      <alignment horizontal="left" wrapText="1" indent="1"/>
    </xf>
    <xf numFmtId="164" fontId="1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2" xfId="0" applyFont="1" applyBorder="1" applyAlignment="1" applyProtection="1">
      <alignment horizontal="left" vertical="center" wrapText="1" indent="1"/>
    </xf>
    <xf numFmtId="49" fontId="15" fillId="0" borderId="10" xfId="4" applyNumberFormat="1" applyFont="1" applyFill="1" applyBorder="1" applyAlignment="1" applyProtection="1">
      <alignment horizontal="left" vertical="center" wrapText="1" indent="1"/>
    </xf>
    <xf numFmtId="0" fontId="52" fillId="0" borderId="6" xfId="0" applyFont="1" applyBorder="1" applyAlignment="1" applyProtection="1">
      <alignment horizontal="left" vertical="center" wrapText="1" indent="1"/>
    </xf>
    <xf numFmtId="0" fontId="45" fillId="0" borderId="14" xfId="0" applyFont="1" applyBorder="1" applyAlignment="1" applyProtection="1">
      <alignment horizontal="lef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6" xfId="0" applyFont="1" applyBorder="1" applyAlignment="1" applyProtection="1">
      <alignment horizontal="left" wrapText="1" indent="1"/>
    </xf>
    <xf numFmtId="164" fontId="32" fillId="0" borderId="21" xfId="4" applyNumberFormat="1" applyFont="1" applyFill="1" applyBorder="1" applyAlignment="1" applyProtection="1">
      <alignment horizontal="right" vertical="center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</xf>
    <xf numFmtId="0" fontId="52" fillId="0" borderId="2" xfId="0" quotePrefix="1" applyFont="1" applyBorder="1" applyAlignment="1" applyProtection="1">
      <alignment horizontal="left" wrapText="1" indent="1"/>
    </xf>
    <xf numFmtId="164" fontId="1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4" applyFont="1" applyFill="1" applyBorder="1" applyAlignment="1" applyProtection="1">
      <alignment horizontal="left" vertical="center" wrapText="1"/>
    </xf>
    <xf numFmtId="0" fontId="45" fillId="0" borderId="13" xfId="0" applyFont="1" applyBorder="1" applyAlignment="1" applyProtection="1">
      <alignment vertical="center" wrapText="1"/>
    </xf>
    <xf numFmtId="0" fontId="52" fillId="0" borderId="6" xfId="0" applyFont="1" applyBorder="1" applyAlignment="1" applyProtection="1">
      <alignment vertical="center" wrapText="1"/>
    </xf>
    <xf numFmtId="0" fontId="52" fillId="0" borderId="9" xfId="0" applyFont="1" applyBorder="1" applyAlignment="1" applyProtection="1">
      <alignment wrapText="1"/>
    </xf>
    <xf numFmtId="0" fontId="52" fillId="0" borderId="8" xfId="0" applyFont="1" applyBorder="1" applyAlignment="1" applyProtection="1">
      <alignment wrapText="1"/>
    </xf>
    <xf numFmtId="0" fontId="52" fillId="0" borderId="10" xfId="0" applyFont="1" applyBorder="1" applyAlignment="1" applyProtection="1">
      <alignment wrapTex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4" xfId="0" applyFont="1" applyBorder="1" applyAlignment="1" applyProtection="1">
      <alignment wrapText="1"/>
    </xf>
    <xf numFmtId="0" fontId="45" fillId="0" borderId="22" xfId="0" applyFont="1" applyBorder="1" applyAlignment="1" applyProtection="1">
      <alignment vertical="center" wrapText="1"/>
    </xf>
    <xf numFmtId="0" fontId="45" fillId="0" borderId="23" xfId="0" applyFont="1" applyBorder="1" applyAlignment="1" applyProtection="1">
      <alignment wrapText="1"/>
    </xf>
    <xf numFmtId="0" fontId="4" fillId="0" borderId="15" xfId="4" applyFont="1" applyFill="1" applyBorder="1" applyAlignment="1" applyProtection="1">
      <alignment horizontal="left" vertical="center" wrapText="1" indent="1"/>
    </xf>
    <xf numFmtId="0" fontId="4" fillId="0" borderId="19" xfId="4" applyFont="1" applyFill="1" applyBorder="1" applyAlignment="1" applyProtection="1">
      <alignment vertical="center" wrapText="1"/>
    </xf>
    <xf numFmtId="164" fontId="4" fillId="0" borderId="32" xfId="4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Alignment="1" applyProtection="1">
      <alignment horizontal="left" vertical="center" wrapText="1" indent="1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6"/>
    </xf>
    <xf numFmtId="0" fontId="15" fillId="0" borderId="2" xfId="4" applyFont="1" applyFill="1" applyBorder="1" applyAlignment="1" applyProtection="1">
      <alignment horizontal="left" indent="6"/>
    </xf>
    <xf numFmtId="0" fontId="15" fillId="0" borderId="2" xfId="4" applyFont="1" applyFill="1" applyBorder="1" applyAlignment="1" applyProtection="1">
      <alignment horizontal="left" vertical="center" wrapText="1" indent="6"/>
    </xf>
    <xf numFmtId="49" fontId="15" fillId="0" borderId="7" xfId="4" applyNumberFormat="1" applyFont="1" applyFill="1" applyBorder="1" applyAlignment="1" applyProtection="1">
      <alignment horizontal="left" vertical="center" wrapText="1" indent="1"/>
    </xf>
    <xf numFmtId="49" fontId="15" fillId="0" borderId="12" xfId="4" applyNumberFormat="1" applyFont="1" applyFill="1" applyBorder="1" applyAlignment="1" applyProtection="1">
      <alignment horizontal="left" vertical="center" wrapText="1" indent="1"/>
    </xf>
    <xf numFmtId="0" fontId="15" fillId="0" borderId="30" xfId="4" applyFont="1" applyFill="1" applyBorder="1" applyAlignment="1" applyProtection="1">
      <alignment horizontal="left" vertical="center" wrapText="1" indent="7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2" xfId="4" applyFont="1" applyFill="1" applyBorder="1" applyAlignment="1" applyProtection="1">
      <alignment horizontal="left" vertical="center" wrapText="1" indent="1"/>
    </xf>
    <xf numFmtId="0" fontId="4" fillId="0" borderId="23" xfId="4" applyFont="1" applyFill="1" applyBorder="1" applyAlignment="1" applyProtection="1">
      <alignment vertical="center" wrapText="1"/>
    </xf>
    <xf numFmtId="164" fontId="4" fillId="0" borderId="24" xfId="4" applyNumberFormat="1" applyFont="1" applyFill="1" applyBorder="1" applyAlignment="1" applyProtection="1">
      <alignment horizontal="righ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1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4" applyFont="1" applyFill="1" applyBorder="1" applyAlignment="1" applyProtection="1">
      <alignment horizontal="left" vertical="center" wrapText="1" indent="6"/>
    </xf>
    <xf numFmtId="164" fontId="1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1"/>
    </xf>
    <xf numFmtId="0" fontId="15" fillId="0" borderId="1" xfId="4" applyFont="1" applyFill="1" applyBorder="1" applyAlignment="1" applyProtection="1">
      <alignment horizontal="left" vertical="center" wrapText="1" indent="1"/>
    </xf>
    <xf numFmtId="164" fontId="45" fillId="0" borderId="21" xfId="0" applyNumberFormat="1" applyFont="1" applyBorder="1" applyAlignment="1" applyProtection="1">
      <alignment horizontal="right" vertical="center" wrapText="1" indent="1"/>
    </xf>
    <xf numFmtId="164" fontId="45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45" fillId="0" borderId="21" xfId="0" quotePrefix="1" applyNumberFormat="1" applyFont="1" applyBorder="1" applyAlignment="1" applyProtection="1">
      <alignment horizontal="right" vertical="center" wrapText="1" indent="1"/>
    </xf>
    <xf numFmtId="0" fontId="45" fillId="0" borderId="22" xfId="0" applyFont="1" applyBorder="1" applyAlignment="1" applyProtection="1">
      <alignment horizontal="left" vertical="center" wrapText="1" indent="1"/>
    </xf>
    <xf numFmtId="0" fontId="45" fillId="0" borderId="23" xfId="0" applyFont="1" applyBorder="1" applyAlignment="1" applyProtection="1">
      <alignment horizontal="left" vertical="center" wrapText="1" indent="1"/>
    </xf>
    <xf numFmtId="0" fontId="5" fillId="0" borderId="21" xfId="4" applyFont="1" applyFill="1" applyBorder="1" applyAlignment="1" applyProtection="1">
      <alignment horizontal="center" vertical="center" wrapText="1"/>
    </xf>
    <xf numFmtId="0" fontId="5" fillId="0" borderId="32" xfId="4" applyFont="1" applyFill="1" applyBorder="1" applyAlignment="1" applyProtection="1">
      <alignment horizontal="center" vertical="center" wrapText="1"/>
    </xf>
    <xf numFmtId="164" fontId="5" fillId="0" borderId="21" xfId="4" applyNumberFormat="1" applyFont="1" applyFill="1" applyBorder="1" applyAlignment="1" applyProtection="1">
      <alignment horizontal="right" vertical="center" wrapText="1" indent="1"/>
    </xf>
    <xf numFmtId="164" fontId="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1" xfId="4" applyNumberFormat="1" applyFont="1" applyFill="1" applyBorder="1" applyAlignment="1" applyProtection="1">
      <alignment horizontal="right" vertical="center" wrapText="1" indent="1"/>
    </xf>
    <xf numFmtId="164" fontId="2" fillId="0" borderId="29" xfId="4" applyNumberFormat="1" applyFont="1" applyFill="1" applyBorder="1" applyAlignment="1" applyProtection="1">
      <alignment horizontal="right" vertical="center" wrapText="1" indent="1"/>
    </xf>
    <xf numFmtId="164" fontId="4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4" applyNumberFormat="1" applyFont="1" applyFill="1" applyBorder="1" applyAlignment="1" applyProtection="1">
      <alignment horizontal="right" vertical="center" wrapText="1" indent="1"/>
    </xf>
    <xf numFmtId="0" fontId="11" fillId="0" borderId="33" xfId="0" applyFont="1" applyFill="1" applyBorder="1" applyAlignment="1" applyProtection="1">
      <alignment horizontal="right"/>
    </xf>
    <xf numFmtId="164" fontId="5" fillId="0" borderId="32" xfId="4" applyNumberFormat="1" applyFont="1" applyFill="1" applyBorder="1" applyAlignment="1" applyProtection="1">
      <alignment horizontal="right" vertical="center" wrapText="1" indent="1"/>
    </xf>
    <xf numFmtId="164" fontId="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4" xfId="4" applyNumberFormat="1" applyFont="1" applyFill="1" applyBorder="1" applyAlignment="1" applyProtection="1">
      <alignment horizontal="right" vertical="center" wrapText="1" indent="1"/>
    </xf>
    <xf numFmtId="164" fontId="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1" xfId="0" applyNumberFormat="1" applyFont="1" applyBorder="1" applyAlignment="1" applyProtection="1">
      <alignment horizontal="right" vertical="center" wrapText="1" indent="1"/>
    </xf>
    <xf numFmtId="164" fontId="5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53" fillId="0" borderId="21" xfId="0" quotePrefix="1" applyNumberFormat="1" applyFont="1" applyBorder="1" applyAlignment="1" applyProtection="1">
      <alignment horizontal="right" vertical="center" wrapText="1" indent="1"/>
    </xf>
    <xf numFmtId="0" fontId="42" fillId="0" borderId="0" xfId="4" applyFont="1" applyFill="1" applyAlignment="1" applyProtection="1">
      <alignment horizontal="right" vertical="center" indent="1"/>
    </xf>
    <xf numFmtId="0" fontId="11" fillId="0" borderId="33" xfId="0" applyFont="1" applyFill="1" applyBorder="1" applyAlignment="1" applyProtection="1">
      <alignment horizontal="right" vertical="center"/>
    </xf>
    <xf numFmtId="0" fontId="7" fillId="0" borderId="13" xfId="4" applyFont="1" applyFill="1" applyBorder="1" applyAlignment="1" applyProtection="1">
      <alignment horizontal="center" vertical="center" wrapText="1"/>
    </xf>
    <xf numFmtId="0" fontId="7" fillId="0" borderId="14" xfId="4" applyFont="1" applyFill="1" applyBorder="1" applyAlignment="1" applyProtection="1">
      <alignment horizontal="center" vertical="center" wrapText="1"/>
    </xf>
    <xf numFmtId="0" fontId="7" fillId="0" borderId="21" xfId="4" applyFont="1" applyFill="1" applyBorder="1" applyAlignment="1" applyProtection="1">
      <alignment horizontal="center" vertical="center" wrapText="1"/>
    </xf>
    <xf numFmtId="0" fontId="7" fillId="0" borderId="15" xfId="4" applyFont="1" applyFill="1" applyBorder="1" applyAlignment="1" applyProtection="1">
      <alignment horizontal="center" vertical="center" wrapText="1"/>
    </xf>
    <xf numFmtId="0" fontId="7" fillId="0" borderId="19" xfId="4" applyFont="1" applyFill="1" applyBorder="1" applyAlignment="1" applyProtection="1">
      <alignment horizontal="center" vertical="center" wrapText="1"/>
    </xf>
    <xf numFmtId="0" fontId="7" fillId="0" borderId="32" xfId="4" applyFont="1" applyFill="1" applyBorder="1" applyAlignment="1" applyProtection="1">
      <alignment horizontal="center" vertical="center" wrapText="1"/>
    </xf>
    <xf numFmtId="0" fontId="7" fillId="0" borderId="13" xfId="4" applyFont="1" applyFill="1" applyBorder="1" applyAlignment="1" applyProtection="1">
      <alignment horizontal="left" vertical="center" wrapText="1" indent="1"/>
    </xf>
    <xf numFmtId="0" fontId="7" fillId="0" borderId="14" xfId="4" applyFont="1" applyFill="1" applyBorder="1" applyAlignment="1" applyProtection="1">
      <alignment horizontal="left" vertical="center" wrapText="1" indent="1"/>
    </xf>
    <xf numFmtId="164" fontId="7" fillId="0" borderId="21" xfId="4" applyNumberFormat="1" applyFont="1" applyFill="1" applyBorder="1" applyAlignment="1" applyProtection="1">
      <alignment horizontal="right" vertical="center" wrapText="1" indent="1"/>
    </xf>
    <xf numFmtId="49" fontId="3" fillId="0" borderId="9" xfId="4" applyNumberFormat="1" applyFont="1" applyFill="1" applyBorder="1" applyAlignment="1" applyProtection="1">
      <alignment horizontal="left" vertical="center" wrapText="1" indent="1"/>
    </xf>
    <xf numFmtId="0" fontId="54" fillId="0" borderId="3" xfId="0" applyFont="1" applyBorder="1" applyAlignment="1" applyProtection="1">
      <alignment horizontal="left" wrapText="1" indent="1"/>
    </xf>
    <xf numFmtId="164" fontId="3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8" xfId="4" applyNumberFormat="1" applyFont="1" applyFill="1" applyBorder="1" applyAlignment="1" applyProtection="1">
      <alignment horizontal="left" vertical="center" wrapText="1" indent="1"/>
    </xf>
    <xf numFmtId="0" fontId="54" fillId="0" borderId="2" xfId="0" applyFont="1" applyBorder="1" applyAlignment="1" applyProtection="1">
      <alignment horizontal="left" wrapText="1" indent="1"/>
    </xf>
    <xf numFmtId="164" fontId="3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2" xfId="0" applyFont="1" applyBorder="1" applyAlignment="1" applyProtection="1">
      <alignment horizontal="left" vertical="center" wrapText="1" indent="1"/>
    </xf>
    <xf numFmtId="49" fontId="3" fillId="0" borderId="10" xfId="4" applyNumberFormat="1" applyFont="1" applyFill="1" applyBorder="1" applyAlignment="1" applyProtection="1">
      <alignment horizontal="left" vertical="center" wrapText="1" indent="1"/>
    </xf>
    <xf numFmtId="0" fontId="54" fillId="0" borderId="6" xfId="0" applyFont="1" applyBorder="1" applyAlignment="1" applyProtection="1">
      <alignment horizontal="left" vertical="center" wrapText="1" indent="1"/>
    </xf>
    <xf numFmtId="0" fontId="16" fillId="0" borderId="14" xfId="0" applyFont="1" applyBorder="1" applyAlignment="1" applyProtection="1">
      <alignment horizontal="left" vertical="center" wrapText="1" indent="1"/>
    </xf>
    <xf numFmtId="164" fontId="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6" xfId="0" applyFont="1" applyBorder="1" applyAlignment="1" applyProtection="1">
      <alignment horizontal="left" wrapText="1" indent="1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3" fillId="0" borderId="29" xfId="4" applyNumberFormat="1" applyFont="1" applyFill="1" applyBorder="1" applyAlignment="1" applyProtection="1">
      <alignment horizontal="right" vertical="center" wrapText="1" indent="1"/>
    </xf>
    <xf numFmtId="0" fontId="54" fillId="0" borderId="2" xfId="0" quotePrefix="1" applyFont="1" applyBorder="1" applyAlignment="1" applyProtection="1">
      <alignment horizontal="left" wrapText="1" indent="1"/>
    </xf>
    <xf numFmtId="164" fontId="1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4" applyFont="1" applyFill="1" applyBorder="1" applyAlignment="1" applyProtection="1">
      <alignment horizontal="left" vertical="center" wrapText="1"/>
    </xf>
    <xf numFmtId="0" fontId="16" fillId="0" borderId="13" xfId="0" applyFont="1" applyBorder="1" applyAlignment="1" applyProtection="1">
      <alignment vertical="center" wrapText="1"/>
    </xf>
    <xf numFmtId="0" fontId="54" fillId="0" borderId="6" xfId="0" applyFont="1" applyBorder="1" applyAlignment="1" applyProtection="1">
      <alignment vertical="center" wrapText="1"/>
    </xf>
    <xf numFmtId="0" fontId="54" fillId="0" borderId="9" xfId="0" applyFont="1" applyBorder="1" applyAlignment="1" applyProtection="1">
      <alignment wrapText="1"/>
    </xf>
    <xf numFmtId="0" fontId="54" fillId="0" borderId="8" xfId="0" applyFont="1" applyBorder="1" applyAlignment="1" applyProtection="1">
      <alignment wrapText="1"/>
    </xf>
    <xf numFmtId="0" fontId="54" fillId="0" borderId="10" xfId="0" applyFont="1" applyBorder="1" applyAlignment="1" applyProtection="1">
      <alignment wrapText="1"/>
    </xf>
    <xf numFmtId="164" fontId="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wrapText="1"/>
    </xf>
    <xf numFmtId="0" fontId="16" fillId="0" borderId="22" xfId="0" applyFont="1" applyBorder="1" applyAlignment="1" applyProtection="1">
      <alignment vertical="center" wrapText="1"/>
    </xf>
    <xf numFmtId="0" fontId="16" fillId="0" borderId="23" xfId="0" applyFont="1" applyBorder="1" applyAlignment="1" applyProtection="1">
      <alignment wrapText="1"/>
    </xf>
    <xf numFmtId="0" fontId="41" fillId="0" borderId="33" xfId="0" applyFont="1" applyFill="1" applyBorder="1" applyAlignment="1" applyProtection="1">
      <alignment horizontal="right"/>
    </xf>
    <xf numFmtId="0" fontId="7" fillId="0" borderId="15" xfId="4" applyFont="1" applyFill="1" applyBorder="1" applyAlignment="1" applyProtection="1">
      <alignment horizontal="left" vertical="center" wrapText="1" indent="1"/>
    </xf>
    <xf numFmtId="0" fontId="7" fillId="0" borderId="19" xfId="4" applyFont="1" applyFill="1" applyBorder="1" applyAlignment="1" applyProtection="1">
      <alignment vertical="center" wrapText="1"/>
    </xf>
    <xf numFmtId="164" fontId="7" fillId="0" borderId="32" xfId="4" applyNumberFormat="1" applyFont="1" applyFill="1" applyBorder="1" applyAlignment="1" applyProtection="1">
      <alignment horizontal="right" vertical="center" wrapText="1" indent="1"/>
    </xf>
    <xf numFmtId="49" fontId="3" fillId="0" borderId="11" xfId="4" applyNumberFormat="1" applyFont="1" applyFill="1" applyBorder="1" applyAlignment="1" applyProtection="1">
      <alignment horizontal="left" vertical="center" wrapText="1" indent="1"/>
    </xf>
    <xf numFmtId="0" fontId="3" fillId="0" borderId="4" xfId="4" applyFont="1" applyFill="1" applyBorder="1" applyAlignment="1" applyProtection="1">
      <alignment horizontal="left" vertical="center" wrapText="1" indent="1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4" applyFont="1" applyFill="1" applyBorder="1" applyAlignment="1" applyProtection="1">
      <alignment horizontal="left" vertical="center" wrapText="1" indent="1"/>
    </xf>
    <xf numFmtId="0" fontId="3" fillId="0" borderId="5" xfId="4" applyFont="1" applyFill="1" applyBorder="1" applyAlignment="1" applyProtection="1">
      <alignment horizontal="left" vertical="center" wrapText="1" indent="1"/>
    </xf>
    <xf numFmtId="0" fontId="3" fillId="0" borderId="0" xfId="4" applyFont="1" applyFill="1" applyBorder="1" applyAlignment="1" applyProtection="1">
      <alignment horizontal="left" vertical="center" wrapText="1" indent="1"/>
    </xf>
    <xf numFmtId="0" fontId="3" fillId="0" borderId="6" xfId="4" applyFont="1" applyFill="1" applyBorder="1" applyAlignment="1" applyProtection="1">
      <alignment horizontal="left" vertical="center" wrapText="1" indent="6"/>
    </xf>
    <xf numFmtId="0" fontId="3" fillId="0" borderId="2" xfId="4" applyFont="1" applyFill="1" applyBorder="1" applyAlignment="1" applyProtection="1">
      <alignment horizontal="left" indent="6"/>
    </xf>
    <xf numFmtId="0" fontId="3" fillId="0" borderId="2" xfId="4" applyFont="1" applyFill="1" applyBorder="1" applyAlignment="1" applyProtection="1">
      <alignment horizontal="left" vertical="center" wrapText="1" indent="6"/>
    </xf>
    <xf numFmtId="49" fontId="3" fillId="0" borderId="7" xfId="4" applyNumberFormat="1" applyFont="1" applyFill="1" applyBorder="1" applyAlignment="1" applyProtection="1">
      <alignment horizontal="left" vertical="center" wrapText="1" indent="1"/>
    </xf>
    <xf numFmtId="49" fontId="3" fillId="0" borderId="12" xfId="4" applyNumberFormat="1" applyFont="1" applyFill="1" applyBorder="1" applyAlignment="1" applyProtection="1">
      <alignment horizontal="left" vertical="center" wrapText="1" indent="1"/>
    </xf>
    <xf numFmtId="0" fontId="3" fillId="0" borderId="30" xfId="4" applyFont="1" applyFill="1" applyBorder="1" applyAlignment="1" applyProtection="1">
      <alignment horizontal="left" vertical="center" wrapText="1" indent="7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4" applyFont="1" applyFill="1" applyBorder="1" applyAlignment="1" applyProtection="1">
      <alignment horizontal="left" vertical="center" wrapText="1" indent="1"/>
    </xf>
    <xf numFmtId="0" fontId="7" fillId="0" borderId="23" xfId="4" applyFont="1" applyFill="1" applyBorder="1" applyAlignment="1" applyProtection="1">
      <alignment vertical="center" wrapText="1"/>
    </xf>
    <xf numFmtId="164" fontId="7" fillId="0" borderId="24" xfId="4" applyNumberFormat="1" applyFont="1" applyFill="1" applyBorder="1" applyAlignment="1" applyProtection="1">
      <alignment horizontal="right" vertical="center" wrapText="1" indent="1"/>
    </xf>
    <xf numFmtId="0" fontId="3" fillId="0" borderId="6" xfId="4" applyFont="1" applyFill="1" applyBorder="1" applyAlignment="1" applyProtection="1">
      <alignment horizontal="left" vertical="center" wrapText="1" indent="1"/>
    </xf>
    <xf numFmtId="164" fontId="3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" xfId="4" applyFont="1" applyFill="1" applyBorder="1" applyAlignment="1" applyProtection="1">
      <alignment horizontal="left" vertical="center" wrapText="1" indent="6"/>
    </xf>
    <xf numFmtId="164" fontId="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4" applyFont="1" applyFill="1" applyBorder="1" applyAlignment="1" applyProtection="1">
      <alignment horizontal="left" vertical="center" wrapText="1" indent="1"/>
    </xf>
    <xf numFmtId="0" fontId="3" fillId="0" borderId="3" xfId="4" applyFont="1" applyFill="1" applyBorder="1" applyAlignment="1" applyProtection="1">
      <alignment horizontal="left" vertical="center" wrapText="1" indent="1"/>
    </xf>
    <xf numFmtId="0" fontId="3" fillId="0" borderId="1" xfId="4" applyFont="1" applyFill="1" applyBorder="1" applyAlignment="1" applyProtection="1">
      <alignment horizontal="left" vertical="center" wrapText="1" indent="1"/>
    </xf>
    <xf numFmtId="164" fontId="16" fillId="0" borderId="21" xfId="0" applyNumberFormat="1" applyFont="1" applyBorder="1" applyAlignment="1" applyProtection="1">
      <alignment horizontal="right" vertical="center" wrapText="1" indent="1"/>
    </xf>
    <xf numFmtId="164" fontId="16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1" xfId="0" quotePrefix="1" applyNumberFormat="1" applyFont="1" applyBorder="1" applyAlignment="1" applyProtection="1">
      <alignment horizontal="righ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6" fillId="0" borderId="23" xfId="0" applyFont="1" applyBorder="1" applyAlignment="1" applyProtection="1">
      <alignment horizontal="left" vertical="center" wrapText="1" indent="1"/>
    </xf>
    <xf numFmtId="0" fontId="41" fillId="0" borderId="33" xfId="0" applyFont="1" applyFill="1" applyBorder="1" applyAlignment="1" applyProtection="1">
      <alignment horizontal="right" vertical="center"/>
    </xf>
    <xf numFmtId="0" fontId="7" fillId="0" borderId="14" xfId="4" applyFont="1" applyFill="1" applyBorder="1" applyAlignment="1" applyProtection="1">
      <alignment vertical="center" wrapText="1"/>
    </xf>
    <xf numFmtId="0" fontId="8" fillId="0" borderId="13" xfId="4" applyFont="1" applyFill="1" applyBorder="1" applyAlignment="1" applyProtection="1">
      <alignment horizontal="left" vertical="center" wrapText="1" indent="1"/>
    </xf>
    <xf numFmtId="0" fontId="8" fillId="0" borderId="14" xfId="4" applyFont="1" applyFill="1" applyBorder="1" applyAlignment="1" applyProtection="1">
      <alignment horizontal="left" vertical="center" wrapText="1" indent="1"/>
    </xf>
    <xf numFmtId="49" fontId="19" fillId="0" borderId="9" xfId="4" applyNumberFormat="1" applyFont="1" applyFill="1" applyBorder="1" applyAlignment="1" applyProtection="1">
      <alignment horizontal="left" vertical="center" wrapText="1" indent="1"/>
    </xf>
    <xf numFmtId="0" fontId="40" fillId="0" borderId="3" xfId="0" applyFont="1" applyBorder="1" applyAlignment="1" applyProtection="1">
      <alignment horizontal="left" wrapText="1" indent="1"/>
    </xf>
    <xf numFmtId="49" fontId="19" fillId="0" borderId="8" xfId="4" applyNumberFormat="1" applyFont="1" applyFill="1" applyBorder="1" applyAlignment="1" applyProtection="1">
      <alignment horizontal="left" vertical="center" wrapText="1" indent="1"/>
    </xf>
    <xf numFmtId="0" fontId="40" fillId="0" borderId="2" xfId="0" applyFont="1" applyBorder="1" applyAlignment="1" applyProtection="1">
      <alignment horizontal="left" wrapText="1" indent="1"/>
    </xf>
    <xf numFmtId="0" fontId="40" fillId="0" borderId="2" xfId="0" applyFont="1" applyBorder="1" applyAlignment="1" applyProtection="1">
      <alignment horizontal="left" vertical="center" wrapText="1" indent="1"/>
    </xf>
    <xf numFmtId="49" fontId="19" fillId="0" borderId="10" xfId="4" applyNumberFormat="1" applyFont="1" applyFill="1" applyBorder="1" applyAlignment="1" applyProtection="1">
      <alignment horizontal="left" vertical="center" wrapText="1" indent="1"/>
    </xf>
    <xf numFmtId="0" fontId="40" fillId="0" borderId="6" xfId="0" applyFont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0" fontId="40" fillId="0" borderId="6" xfId="0" applyFont="1" applyBorder="1" applyAlignment="1" applyProtection="1">
      <alignment horizontal="left" wrapText="1" indent="1"/>
    </xf>
    <xf numFmtId="0" fontId="40" fillId="0" borderId="2" xfId="0" quotePrefix="1" applyFont="1" applyBorder="1" applyAlignment="1" applyProtection="1">
      <alignment horizontal="left" wrapText="1" indent="1"/>
    </xf>
    <xf numFmtId="0" fontId="8" fillId="0" borderId="13" xfId="4" applyFont="1" applyFill="1" applyBorder="1" applyAlignment="1" applyProtection="1">
      <alignment horizontal="left" vertical="center" wrapText="1"/>
    </xf>
    <xf numFmtId="0" fontId="26" fillId="0" borderId="13" xfId="0" applyFont="1" applyBorder="1" applyAlignment="1" applyProtection="1">
      <alignment vertical="center" wrapText="1"/>
    </xf>
    <xf numFmtId="0" fontId="40" fillId="0" borderId="6" xfId="0" applyFont="1" applyBorder="1" applyAlignment="1" applyProtection="1">
      <alignment vertical="center" wrapText="1"/>
    </xf>
    <xf numFmtId="0" fontId="40" fillId="0" borderId="9" xfId="0" applyFont="1" applyBorder="1" applyAlignment="1" applyProtection="1">
      <alignment wrapText="1"/>
    </xf>
    <xf numFmtId="0" fontId="40" fillId="0" borderId="8" xfId="0" applyFont="1" applyBorder="1" applyAlignment="1" applyProtection="1">
      <alignment wrapText="1"/>
    </xf>
    <xf numFmtId="0" fontId="40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22" xfId="0" applyFont="1" applyBorder="1" applyAlignment="1" applyProtection="1">
      <alignment vertical="center" wrapText="1"/>
    </xf>
    <xf numFmtId="0" fontId="26" fillId="0" borderId="23" xfId="0" applyFont="1" applyBorder="1" applyAlignment="1" applyProtection="1">
      <alignment wrapText="1"/>
    </xf>
    <xf numFmtId="0" fontId="8" fillId="0" borderId="0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vertical="center" wrapText="1"/>
    </xf>
    <xf numFmtId="0" fontId="8" fillId="0" borderId="15" xfId="4" applyFont="1" applyFill="1" applyBorder="1" applyAlignment="1" applyProtection="1">
      <alignment horizontal="left" vertical="center" wrapText="1" indent="1"/>
    </xf>
    <xf numFmtId="0" fontId="8" fillId="0" borderId="19" xfId="4" applyFont="1" applyFill="1" applyBorder="1" applyAlignment="1" applyProtection="1">
      <alignment vertical="center" wrapText="1"/>
    </xf>
    <xf numFmtId="49" fontId="19" fillId="0" borderId="11" xfId="4" applyNumberFormat="1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vertical="center" wrapText="1" indent="1"/>
    </xf>
    <xf numFmtId="0" fontId="19" fillId="0" borderId="5" xfId="4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9" fillId="0" borderId="6" xfId="4" applyFont="1" applyFill="1" applyBorder="1" applyAlignment="1" applyProtection="1">
      <alignment horizontal="left" vertical="center" wrapText="1" indent="6"/>
    </xf>
    <xf numFmtId="0" fontId="19" fillId="0" borderId="2" xfId="4" applyFont="1" applyFill="1" applyBorder="1" applyAlignment="1" applyProtection="1">
      <alignment horizontal="left" indent="6"/>
    </xf>
    <xf numFmtId="0" fontId="19" fillId="0" borderId="2" xfId="4" applyFont="1" applyFill="1" applyBorder="1" applyAlignment="1" applyProtection="1">
      <alignment horizontal="left" vertical="center" wrapText="1" indent="6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49" fontId="19" fillId="0" borderId="12" xfId="4" applyNumberFormat="1" applyFont="1" applyFill="1" applyBorder="1" applyAlignment="1" applyProtection="1">
      <alignment horizontal="left" vertical="center" wrapText="1" indent="1"/>
    </xf>
    <xf numFmtId="0" fontId="19" fillId="0" borderId="30" xfId="4" applyFont="1" applyFill="1" applyBorder="1" applyAlignment="1" applyProtection="1">
      <alignment horizontal="left" vertical="center" wrapText="1" indent="7"/>
    </xf>
    <xf numFmtId="0" fontId="8" fillId="0" borderId="22" xfId="4" applyFont="1" applyFill="1" applyBorder="1" applyAlignment="1" applyProtection="1">
      <alignment horizontal="left" vertical="center" wrapText="1" indent="1"/>
    </xf>
    <xf numFmtId="0" fontId="8" fillId="0" borderId="23" xfId="4" applyFont="1" applyFill="1" applyBorder="1" applyAlignment="1" applyProtection="1">
      <alignment vertical="center" wrapText="1"/>
    </xf>
    <xf numFmtId="0" fontId="19" fillId="0" borderId="6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6"/>
    </xf>
    <xf numFmtId="0" fontId="31" fillId="0" borderId="14" xfId="4" applyFont="1" applyFill="1" applyBorder="1" applyAlignment="1" applyProtection="1">
      <alignment horizontal="left" vertical="center" wrapText="1" indent="1"/>
    </xf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1" xfId="4" applyFont="1" applyFill="1" applyBorder="1" applyAlignment="1" applyProtection="1">
      <alignment horizontal="left" vertical="center" wrapText="1" indent="1"/>
    </xf>
    <xf numFmtId="0" fontId="26" fillId="0" borderId="22" xfId="0" applyFont="1" applyBorder="1" applyAlignment="1" applyProtection="1">
      <alignment horizontal="left" vertical="center" wrapText="1" indent="1"/>
    </xf>
    <xf numFmtId="0" fontId="38" fillId="0" borderId="0" xfId="4" applyFont="1" applyFill="1" applyProtection="1"/>
    <xf numFmtId="0" fontId="8" fillId="0" borderId="14" xfId="4" applyFont="1" applyFill="1" applyBorder="1" applyAlignment="1" applyProtection="1">
      <alignment vertical="center" wrapText="1"/>
    </xf>
    <xf numFmtId="164" fontId="0" fillId="0" borderId="45" xfId="0" applyNumberFormat="1" applyFill="1" applyBorder="1" applyAlignment="1">
      <alignment horizontal="left" vertical="center" wrapText="1"/>
    </xf>
    <xf numFmtId="164" fontId="12" fillId="0" borderId="45" xfId="0" applyNumberFormat="1" applyFont="1" applyFill="1" applyBorder="1" applyAlignment="1">
      <alignment horizontal="left" vertical="center" wrapText="1"/>
    </xf>
    <xf numFmtId="164" fontId="0" fillId="0" borderId="8" xfId="0" applyNumberFormat="1" applyFill="1" applyBorder="1" applyAlignment="1">
      <alignment horizontal="left" vertical="center" wrapText="1"/>
    </xf>
    <xf numFmtId="0" fontId="57" fillId="0" borderId="0" xfId="0" applyFont="1" applyFill="1" applyProtection="1"/>
    <xf numFmtId="0" fontId="0" fillId="0" borderId="2" xfId="0" applyFill="1" applyBorder="1"/>
    <xf numFmtId="49" fontId="31" fillId="0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vertical="center"/>
    </xf>
    <xf numFmtId="3" fontId="12" fillId="0" borderId="0" xfId="0" applyNumberFormat="1" applyFont="1" applyFill="1" applyBorder="1" applyAlignment="1" applyProtection="1">
      <alignment vertical="center"/>
    </xf>
    <xf numFmtId="49" fontId="32" fillId="0" borderId="0" xfId="0" applyNumberFormat="1" applyFont="1" applyFill="1" applyBorder="1" applyAlignment="1" applyProtection="1">
      <alignment vertical="center"/>
    </xf>
    <xf numFmtId="0" fontId="24" fillId="0" borderId="0" xfId="4" applyFont="1" applyFill="1" applyAlignment="1" applyProtection="1">
      <alignment horizontal="center"/>
    </xf>
    <xf numFmtId="164" fontId="36" fillId="0" borderId="33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2" fillId="0" borderId="0" xfId="4" applyFont="1" applyFill="1" applyAlignment="1" applyProtection="1">
      <alignment horizontal="center" wrapText="1"/>
    </xf>
    <xf numFmtId="0" fontId="19" fillId="0" borderId="45" xfId="4" applyFont="1" applyFill="1" applyBorder="1" applyAlignment="1" applyProtection="1">
      <alignment horizontal="center" wrapText="1"/>
    </xf>
    <xf numFmtId="164" fontId="36" fillId="0" borderId="33" xfId="4" applyNumberFormat="1" applyFont="1" applyFill="1" applyBorder="1" applyAlignment="1" applyProtection="1">
      <alignment horizontal="left"/>
    </xf>
    <xf numFmtId="164" fontId="8" fillId="0" borderId="0" xfId="4" applyNumberFormat="1" applyFont="1" applyFill="1" applyBorder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/>
    </xf>
    <xf numFmtId="164" fontId="55" fillId="0" borderId="33" xfId="4" applyNumberFormat="1" applyFont="1" applyFill="1" applyBorder="1" applyAlignment="1" applyProtection="1">
      <alignment horizontal="left" vertical="center"/>
    </xf>
    <xf numFmtId="164" fontId="55" fillId="0" borderId="33" xfId="4" applyNumberFormat="1" applyFont="1" applyFill="1" applyBorder="1" applyAlignment="1" applyProtection="1">
      <alignment horizontal="left"/>
    </xf>
    <xf numFmtId="164" fontId="31" fillId="0" borderId="51" xfId="0" applyNumberFormat="1" applyFont="1" applyFill="1" applyBorder="1" applyAlignment="1" applyProtection="1">
      <alignment horizontal="center" vertical="center" wrapText="1"/>
    </xf>
    <xf numFmtId="164" fontId="31" fillId="0" borderId="5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7" fillId="0" borderId="48" xfId="0" applyNumberFormat="1" applyFont="1" applyFill="1" applyBorder="1" applyAlignment="1" applyProtection="1">
      <alignment horizontal="center" vertical="center" wrapText="1"/>
    </xf>
    <xf numFmtId="164" fontId="31" fillId="0" borderId="53" xfId="0" applyNumberFormat="1" applyFont="1" applyFill="1" applyBorder="1" applyAlignment="1" applyProtection="1">
      <alignment horizontal="center" vertical="center" wrapText="1"/>
    </xf>
    <xf numFmtId="164" fontId="31" fillId="0" borderId="54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48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55" xfId="0" applyFont="1" applyFill="1" applyBorder="1" applyAlignment="1" applyProtection="1">
      <alignment horizontal="center"/>
    </xf>
    <xf numFmtId="0" fontId="31" fillId="0" borderId="48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57" fillId="0" borderId="33" xfId="0" applyFont="1" applyFill="1" applyBorder="1" applyAlignment="1" applyProtection="1">
      <alignment horizontal="left" wrapText="1"/>
    </xf>
    <xf numFmtId="0" fontId="30" fillId="0" borderId="50" xfId="0" applyFont="1" applyFill="1" applyBorder="1" applyAlignment="1" applyProtection="1">
      <alignment horizontal="left" indent="1"/>
      <protection locked="0"/>
    </xf>
    <xf numFmtId="0" fontId="30" fillId="0" borderId="57" xfId="0" applyFont="1" applyFill="1" applyBorder="1" applyAlignment="1" applyProtection="1">
      <alignment horizontal="left" indent="1"/>
      <protection locked="0"/>
    </xf>
    <xf numFmtId="0" fontId="30" fillId="0" borderId="58" xfId="0" applyFont="1" applyFill="1" applyBorder="1" applyAlignment="1" applyProtection="1">
      <alignment horizontal="left" indent="1"/>
      <protection locked="0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36" xfId="0" applyFont="1" applyFill="1" applyBorder="1" applyAlignment="1" applyProtection="1">
      <alignment horizontal="left" indent="1"/>
      <protection locked="0"/>
    </xf>
    <xf numFmtId="0" fontId="30" fillId="0" borderId="37" xfId="0" applyFont="1" applyFill="1" applyBorder="1" applyAlignment="1" applyProtection="1">
      <alignment horizontal="left" indent="1"/>
      <protection locked="0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31" fillId="0" borderId="40" xfId="0" applyFont="1" applyFill="1" applyBorder="1" applyAlignment="1" applyProtection="1">
      <alignment horizontal="left" indent="1"/>
    </xf>
    <xf numFmtId="0" fontId="31" fillId="0" borderId="41" xfId="0" applyFont="1" applyFill="1" applyBorder="1" applyAlignment="1" applyProtection="1">
      <alignment horizontal="left" indent="1"/>
    </xf>
    <xf numFmtId="0" fontId="31" fillId="0" borderId="39" xfId="0" applyFont="1" applyFill="1" applyBorder="1" applyAlignment="1" applyProtection="1">
      <alignment horizontal="left" indent="1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</cellXfs>
  <cellStyles count="7">
    <cellStyle name="Excel Built-in Normal" xfId="5"/>
    <cellStyle name="Ezres" xfId="1" builtinId="3"/>
    <cellStyle name="Hiperhivatkozás" xfId="2"/>
    <cellStyle name="Már látott hiperhivatkozás" xfId="3"/>
    <cellStyle name="Normál" xfId="0" builtinId="0"/>
    <cellStyle name="Normál 2" xfId="6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C13" sqref="C13"/>
    </sheetView>
  </sheetViews>
  <sheetFormatPr defaultRowHeight="13.2"/>
  <cols>
    <col min="1" max="1" width="48.44140625" customWidth="1"/>
    <col min="2" max="2" width="73.44140625" customWidth="1"/>
    <col min="3" max="3" width="16.77734375" customWidth="1"/>
  </cols>
  <sheetData>
    <row r="2" spans="1:2">
      <c r="A2" t="s">
        <v>111</v>
      </c>
    </row>
    <row r="4" spans="1:2">
      <c r="A4" s="81"/>
      <c r="B4" s="81"/>
    </row>
    <row r="5" spans="1:2" s="92" customFormat="1" ht="15.6">
      <c r="A5" s="59" t="s">
        <v>393</v>
      </c>
      <c r="B5" s="91"/>
    </row>
    <row r="6" spans="1:2">
      <c r="A6" s="81"/>
      <c r="B6" s="81"/>
    </row>
    <row r="7" spans="1:2">
      <c r="A7" s="81" t="s">
        <v>497</v>
      </c>
      <c r="B7" s="81" t="s">
        <v>452</v>
      </c>
    </row>
    <row r="8" spans="1:2">
      <c r="A8" s="81" t="s">
        <v>498</v>
      </c>
      <c r="B8" s="81" t="s">
        <v>453</v>
      </c>
    </row>
    <row r="9" spans="1:2">
      <c r="A9" s="81" t="s">
        <v>499</v>
      </c>
      <c r="B9" s="81" t="s">
        <v>454</v>
      </c>
    </row>
    <row r="10" spans="1:2">
      <c r="A10" s="81"/>
      <c r="B10" s="81"/>
    </row>
    <row r="11" spans="1:2">
      <c r="A11" s="81"/>
      <c r="B11" s="81"/>
    </row>
    <row r="12" spans="1:2" s="92" customFormat="1" ht="15.6">
      <c r="A12" s="59" t="str">
        <f>+CONCATENATE(LEFT(A5,4),". évi előirányzat KIADÁSOK")</f>
        <v>2015. évi előirányzat KIADÁSOK</v>
      </c>
      <c r="B12" s="91"/>
    </row>
    <row r="13" spans="1:2">
      <c r="A13" s="81"/>
      <c r="B13" s="81"/>
    </row>
    <row r="14" spans="1:2">
      <c r="A14" s="81" t="s">
        <v>500</v>
      </c>
      <c r="B14" s="81" t="s">
        <v>455</v>
      </c>
    </row>
    <row r="15" spans="1:2">
      <c r="A15" s="81" t="s">
        <v>501</v>
      </c>
      <c r="B15" s="81" t="s">
        <v>456</v>
      </c>
    </row>
    <row r="16" spans="1:2">
      <c r="A16" s="81" t="s">
        <v>502</v>
      </c>
      <c r="B16" s="81" t="s">
        <v>457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</sheetPr>
  <dimension ref="A1:D12"/>
  <sheetViews>
    <sheetView view="pageLayout" zoomScaleNormal="100" workbookViewId="0">
      <selection activeCell="B8" sqref="B8"/>
    </sheetView>
  </sheetViews>
  <sheetFormatPr defaultColWidth="9.33203125" defaultRowHeight="13.8"/>
  <cols>
    <col min="1" max="1" width="5.6640625" style="93" customWidth="1"/>
    <col min="2" max="2" width="68.6640625" style="93" customWidth="1"/>
    <col min="3" max="3" width="19.44140625" style="93" customWidth="1"/>
    <col min="4" max="16384" width="9.33203125" style="93"/>
  </cols>
  <sheetData>
    <row r="1" spans="1:4" ht="33" customHeight="1">
      <c r="A1" s="655" t="s">
        <v>546</v>
      </c>
      <c r="B1" s="655"/>
      <c r="C1" s="655"/>
    </row>
    <row r="2" spans="1:4" ht="15.9" customHeight="1" thickBot="1">
      <c r="A2" s="94"/>
      <c r="B2" s="94"/>
      <c r="C2" s="105" t="s">
        <v>44</v>
      </c>
      <c r="D2" s="100"/>
    </row>
    <row r="3" spans="1:4" ht="26.25" customHeight="1" thickBot="1">
      <c r="A3" s="123" t="s">
        <v>7</v>
      </c>
      <c r="B3" s="124" t="s">
        <v>147</v>
      </c>
      <c r="C3" s="125" t="str">
        <f>+'1.1.sz.mell.'!C3</f>
        <v>2015. évi előirányzat</v>
      </c>
    </row>
    <row r="4" spans="1:4" ht="14.4" thickBot="1">
      <c r="A4" s="126" t="s">
        <v>458</v>
      </c>
      <c r="B4" s="127" t="s">
        <v>459</v>
      </c>
      <c r="C4" s="128" t="s">
        <v>460</v>
      </c>
    </row>
    <row r="5" spans="1:4">
      <c r="A5" s="129" t="s">
        <v>9</v>
      </c>
      <c r="B5" s="278" t="s">
        <v>466</v>
      </c>
      <c r="C5" s="275">
        <v>39000</v>
      </c>
    </row>
    <row r="6" spans="1:4" ht="24">
      <c r="A6" s="130" t="s">
        <v>10</v>
      </c>
      <c r="B6" s="299" t="s">
        <v>202</v>
      </c>
      <c r="C6" s="276"/>
    </row>
    <row r="7" spans="1:4">
      <c r="A7" s="130" t="s">
        <v>11</v>
      </c>
      <c r="B7" s="300" t="s">
        <v>467</v>
      </c>
      <c r="C7" s="276"/>
    </row>
    <row r="8" spans="1:4" ht="24">
      <c r="A8" s="130" t="s">
        <v>12</v>
      </c>
      <c r="B8" s="300" t="s">
        <v>204</v>
      </c>
      <c r="C8" s="276"/>
    </row>
    <row r="9" spans="1:4">
      <c r="A9" s="131" t="s">
        <v>13</v>
      </c>
      <c r="B9" s="300" t="s">
        <v>203</v>
      </c>
      <c r="C9" s="277">
        <v>800</v>
      </c>
    </row>
    <row r="10" spans="1:4" ht="14.4" thickBot="1">
      <c r="A10" s="130" t="s">
        <v>14</v>
      </c>
      <c r="B10" s="301" t="s">
        <v>468</v>
      </c>
      <c r="C10" s="276"/>
    </row>
    <row r="11" spans="1:4" ht="14.4" thickBot="1">
      <c r="A11" s="664" t="s">
        <v>150</v>
      </c>
      <c r="B11" s="665"/>
      <c r="C11" s="132">
        <f>SUM(C5:C10)</f>
        <v>39800</v>
      </c>
    </row>
    <row r="12" spans="1:4" ht="23.25" customHeight="1">
      <c r="A12" s="666" t="s">
        <v>177</v>
      </c>
      <c r="B12" s="666"/>
      <c r="C12" s="666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1/2015. (II.13.)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D8"/>
  <sheetViews>
    <sheetView view="pageLayout" zoomScaleNormal="100" workbookViewId="0">
      <selection activeCell="B5" sqref="B5"/>
    </sheetView>
  </sheetViews>
  <sheetFormatPr defaultColWidth="9.33203125" defaultRowHeight="13.8"/>
  <cols>
    <col min="1" max="1" width="5.6640625" style="93" customWidth="1"/>
    <col min="2" max="2" width="66.77734375" style="93" customWidth="1"/>
    <col min="3" max="3" width="27" style="93" customWidth="1"/>
    <col min="4" max="16384" width="9.33203125" style="93"/>
  </cols>
  <sheetData>
    <row r="1" spans="1:4" ht="33" customHeight="1">
      <c r="A1" s="655" t="str">
        <f>+CONCATENATE("Borsodnádasd Önkormányzat ",CONCATENATE(LEFT(ÖSSZEFÜGGÉSEK!A5,4),". évi adósságot keletkeztető fejlesztési céljai"))</f>
        <v>Borsodnádasd Önkormányzat 2015. évi adósságot keletkeztető fejlesztési céljai</v>
      </c>
      <c r="B1" s="655"/>
      <c r="C1" s="655"/>
    </row>
    <row r="2" spans="1:4" ht="15.9" customHeight="1" thickBot="1">
      <c r="A2" s="94"/>
      <c r="B2" s="94"/>
      <c r="C2" s="105" t="s">
        <v>44</v>
      </c>
      <c r="D2" s="100"/>
    </row>
    <row r="3" spans="1:4" ht="26.25" customHeight="1" thickBot="1">
      <c r="A3" s="123" t="s">
        <v>7</v>
      </c>
      <c r="B3" s="124" t="s">
        <v>151</v>
      </c>
      <c r="C3" s="125" t="s">
        <v>175</v>
      </c>
    </row>
    <row r="4" spans="1:4" ht="14.4" thickBot="1">
      <c r="A4" s="126" t="s">
        <v>458</v>
      </c>
      <c r="B4" s="127" t="s">
        <v>459</v>
      </c>
      <c r="C4" s="128" t="s">
        <v>460</v>
      </c>
    </row>
    <row r="5" spans="1:4">
      <c r="A5" s="129" t="s">
        <v>9</v>
      </c>
      <c r="B5" s="136"/>
      <c r="C5" s="133">
        <v>0</v>
      </c>
    </row>
    <row r="6" spans="1:4">
      <c r="A6" s="130" t="s">
        <v>10</v>
      </c>
      <c r="B6" s="137"/>
      <c r="C6" s="134">
        <v>0</v>
      </c>
    </row>
    <row r="7" spans="1:4" ht="14.4" thickBot="1">
      <c r="A7" s="131" t="s">
        <v>11</v>
      </c>
      <c r="B7" s="138"/>
      <c r="C7" s="135">
        <v>0</v>
      </c>
    </row>
    <row r="8" spans="1:4" s="372" customFormat="1" ht="17.25" customHeight="1" thickBot="1">
      <c r="A8" s="373" t="s">
        <v>12</v>
      </c>
      <c r="B8" s="80" t="s">
        <v>152</v>
      </c>
      <c r="C8" s="132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1/2015. (II.13.)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</sheetPr>
  <dimension ref="A1:F24"/>
  <sheetViews>
    <sheetView view="pageLayout" zoomScaleNormal="100" zoomScaleSheetLayoutView="78" workbookViewId="0">
      <selection activeCell="D5" sqref="D5"/>
    </sheetView>
  </sheetViews>
  <sheetFormatPr defaultColWidth="9.33203125" defaultRowHeight="13.2"/>
  <cols>
    <col min="1" max="1" width="48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77734375" style="42" customWidth="1"/>
    <col min="7" max="8" width="12.77734375" style="30" customWidth="1"/>
    <col min="9" max="9" width="13.77734375" style="30" customWidth="1"/>
    <col min="10" max="16384" width="9.33203125" style="30"/>
  </cols>
  <sheetData>
    <row r="1" spans="1:6" ht="25.5" customHeight="1">
      <c r="A1" s="667" t="s">
        <v>0</v>
      </c>
      <c r="B1" s="667"/>
      <c r="C1" s="667"/>
      <c r="D1" s="667"/>
      <c r="E1" s="667"/>
      <c r="F1" s="667"/>
    </row>
    <row r="2" spans="1:6" ht="22.5" customHeight="1" thickBot="1">
      <c r="A2" s="139"/>
      <c r="B2" s="42"/>
      <c r="C2" s="42"/>
      <c r="D2" s="42"/>
      <c r="E2" s="42"/>
      <c r="F2" s="37" t="s">
        <v>52</v>
      </c>
    </row>
    <row r="3" spans="1:6" s="32" customFormat="1" ht="44.25" customHeight="1" thickBot="1">
      <c r="A3" s="140" t="s">
        <v>56</v>
      </c>
      <c r="B3" s="141" t="s">
        <v>57</v>
      </c>
      <c r="C3" s="141" t="s">
        <v>58</v>
      </c>
      <c r="D3" s="141" t="str">
        <f>+CONCATENATE("Felhasználás   ",LEFT(ÖSSZEFÜGGÉSEK!A5,4)-1,". XII. 31-ig")</f>
        <v>Felhasználás   2014. XII. 31-ig</v>
      </c>
      <c r="E3" s="141" t="str">
        <f>+'1.1.sz.mell.'!C3</f>
        <v>2015. évi előirányzat</v>
      </c>
      <c r="F3" s="38" t="str">
        <f>+CONCATENATE(LEFT(ÖSSZEFÜGGÉSEK!A5,4),". utáni szükséglet")</f>
        <v>2015. utáni szükséglet</v>
      </c>
    </row>
    <row r="4" spans="1:6" s="42" customFormat="1" ht="12" customHeight="1" thickBot="1">
      <c r="A4" s="39" t="s">
        <v>458</v>
      </c>
      <c r="B4" s="40" t="s">
        <v>459</v>
      </c>
      <c r="C4" s="40" t="s">
        <v>460</v>
      </c>
      <c r="D4" s="40" t="s">
        <v>462</v>
      </c>
      <c r="E4" s="40" t="s">
        <v>461</v>
      </c>
      <c r="F4" s="41" t="s">
        <v>464</v>
      </c>
    </row>
    <row r="5" spans="1:6" ht="33.75" customHeight="1">
      <c r="A5" s="415" t="s">
        <v>510</v>
      </c>
      <c r="B5" s="404">
        <f>1664603+449443-87058</f>
        <v>2026988</v>
      </c>
      <c r="C5" s="405" t="s">
        <v>556</v>
      </c>
      <c r="D5" s="404"/>
      <c r="E5" s="404">
        <f>1664603+449443-87058</f>
        <v>2026988</v>
      </c>
      <c r="F5" s="406">
        <f t="shared" ref="F5:F22" si="0">B5-D5-E5</f>
        <v>0</v>
      </c>
    </row>
    <row r="6" spans="1:6" s="402" customFormat="1" ht="34.5" customHeight="1">
      <c r="A6" s="416" t="s">
        <v>514</v>
      </c>
      <c r="B6" s="407">
        <f>15640+4222</f>
        <v>19862</v>
      </c>
      <c r="C6" s="405" t="s">
        <v>556</v>
      </c>
      <c r="D6" s="407"/>
      <c r="E6" s="407">
        <f>15640+4222</f>
        <v>19862</v>
      </c>
      <c r="F6" s="408">
        <f t="shared" si="0"/>
        <v>0</v>
      </c>
    </row>
    <row r="7" spans="1:6" ht="15.9" customHeight="1">
      <c r="A7" s="417" t="s">
        <v>516</v>
      </c>
      <c r="B7" s="404">
        <f>17542+600+4898</f>
        <v>23040</v>
      </c>
      <c r="C7" s="405" t="s">
        <v>556</v>
      </c>
      <c r="D7" s="404"/>
      <c r="E7" s="404">
        <f>17542+600+4898</f>
        <v>23040</v>
      </c>
      <c r="F7" s="406">
        <f t="shared" si="0"/>
        <v>0</v>
      </c>
    </row>
    <row r="8" spans="1:6" ht="15.9" customHeight="1">
      <c r="A8" s="417" t="s">
        <v>519</v>
      </c>
      <c r="B8" s="404">
        <f>7656+2067</f>
        <v>9723</v>
      </c>
      <c r="C8" s="405" t="s">
        <v>556</v>
      </c>
      <c r="D8" s="404"/>
      <c r="E8" s="404">
        <f>7656+2067</f>
        <v>9723</v>
      </c>
      <c r="F8" s="406">
        <f t="shared" si="0"/>
        <v>0</v>
      </c>
    </row>
    <row r="9" spans="1:6" ht="15.9" customHeight="1">
      <c r="A9" s="417" t="s">
        <v>520</v>
      </c>
      <c r="B9" s="404">
        <f>14436+3937+4961</f>
        <v>23334</v>
      </c>
      <c r="C9" s="405" t="s">
        <v>556</v>
      </c>
      <c r="D9" s="404"/>
      <c r="E9" s="404">
        <f>14436+3937+4961</f>
        <v>23334</v>
      </c>
      <c r="F9" s="406">
        <f t="shared" si="0"/>
        <v>0</v>
      </c>
    </row>
    <row r="10" spans="1:6" ht="15.9" customHeight="1">
      <c r="A10" s="417" t="s">
        <v>522</v>
      </c>
      <c r="B10" s="404">
        <f>7453+2012</f>
        <v>9465</v>
      </c>
      <c r="C10" s="405" t="s">
        <v>556</v>
      </c>
      <c r="D10" s="404"/>
      <c r="E10" s="404">
        <f>7453+2012</f>
        <v>9465</v>
      </c>
      <c r="F10" s="406">
        <f t="shared" si="0"/>
        <v>0</v>
      </c>
    </row>
    <row r="11" spans="1:6" ht="15.9" customHeight="1">
      <c r="A11" s="417" t="s">
        <v>523</v>
      </c>
      <c r="B11" s="404">
        <f>66730+18017</f>
        <v>84747</v>
      </c>
      <c r="C11" s="405" t="s">
        <v>556</v>
      </c>
      <c r="D11" s="404"/>
      <c r="E11" s="404">
        <f>66730+18017</f>
        <v>84747</v>
      </c>
      <c r="F11" s="406">
        <f t="shared" si="0"/>
        <v>0</v>
      </c>
    </row>
    <row r="12" spans="1:6" ht="15.9" customHeight="1">
      <c r="A12" s="417" t="s">
        <v>525</v>
      </c>
      <c r="B12" s="404">
        <f>14740+3979</f>
        <v>18719</v>
      </c>
      <c r="C12" s="405" t="s">
        <v>556</v>
      </c>
      <c r="D12" s="404"/>
      <c r="E12" s="404">
        <f>14740+3979</f>
        <v>18719</v>
      </c>
      <c r="F12" s="406">
        <f t="shared" si="0"/>
        <v>0</v>
      </c>
    </row>
    <row r="13" spans="1:6" ht="15.9" customHeight="1">
      <c r="A13" s="417" t="s">
        <v>565</v>
      </c>
      <c r="B13" s="404">
        <v>10000</v>
      </c>
      <c r="C13" s="405" t="s">
        <v>557</v>
      </c>
      <c r="D13" s="404"/>
      <c r="E13" s="404">
        <v>10000</v>
      </c>
      <c r="F13" s="406"/>
    </row>
    <row r="14" spans="1:6" ht="15.9" customHeight="1">
      <c r="A14" s="631" t="s">
        <v>566</v>
      </c>
      <c r="B14" s="404">
        <v>1027</v>
      </c>
      <c r="C14" s="405" t="s">
        <v>557</v>
      </c>
      <c r="D14" s="404"/>
      <c r="E14" s="404">
        <v>1027</v>
      </c>
      <c r="F14" s="406">
        <f t="shared" si="0"/>
        <v>0</v>
      </c>
    </row>
    <row r="15" spans="1:6" ht="15.9" customHeight="1">
      <c r="A15" s="632" t="s">
        <v>567</v>
      </c>
      <c r="B15" s="404">
        <v>5000</v>
      </c>
      <c r="C15" s="405" t="s">
        <v>557</v>
      </c>
      <c r="D15" s="404"/>
      <c r="E15" s="404">
        <v>5000</v>
      </c>
      <c r="F15" s="406">
        <f t="shared" si="0"/>
        <v>0</v>
      </c>
    </row>
    <row r="16" spans="1:6" ht="15.9" customHeight="1">
      <c r="A16" s="417" t="s">
        <v>568</v>
      </c>
      <c r="B16" s="404">
        <v>1000</v>
      </c>
      <c r="C16" s="405" t="s">
        <v>557</v>
      </c>
      <c r="D16" s="404"/>
      <c r="E16" s="404">
        <v>1000</v>
      </c>
      <c r="F16" s="406">
        <f t="shared" si="0"/>
        <v>0</v>
      </c>
    </row>
    <row r="17" spans="1:6" ht="15.9" customHeight="1">
      <c r="A17" s="630" t="s">
        <v>573</v>
      </c>
      <c r="B17" s="404">
        <v>277</v>
      </c>
      <c r="C17" s="405" t="s">
        <v>557</v>
      </c>
      <c r="D17" s="404"/>
      <c r="E17" s="404">
        <v>277</v>
      </c>
      <c r="F17" s="406">
        <f t="shared" si="0"/>
        <v>0</v>
      </c>
    </row>
    <row r="18" spans="1:6" ht="15.9" customHeight="1">
      <c r="A18" s="417"/>
      <c r="B18" s="404"/>
      <c r="C18" s="405"/>
      <c r="D18" s="404"/>
      <c r="E18" s="404"/>
      <c r="F18" s="406"/>
    </row>
    <row r="19" spans="1:6" ht="15.9" customHeight="1">
      <c r="A19" s="418"/>
      <c r="B19" s="404"/>
      <c r="C19" s="405"/>
      <c r="D19" s="404"/>
      <c r="E19" s="404"/>
      <c r="F19" s="406">
        <f t="shared" si="0"/>
        <v>0</v>
      </c>
    </row>
    <row r="20" spans="1:6" ht="15.9" customHeight="1">
      <c r="A20" s="417"/>
      <c r="B20" s="404"/>
      <c r="C20" s="405"/>
      <c r="D20" s="404"/>
      <c r="E20" s="404"/>
      <c r="F20" s="406">
        <f t="shared" si="0"/>
        <v>0</v>
      </c>
    </row>
    <row r="21" spans="1:6" ht="15.9" customHeight="1">
      <c r="A21" s="418"/>
      <c r="B21" s="404"/>
      <c r="C21" s="405"/>
      <c r="D21" s="404"/>
      <c r="E21" s="404"/>
      <c r="F21" s="406">
        <f t="shared" si="0"/>
        <v>0</v>
      </c>
    </row>
    <row r="22" spans="1:6" ht="15.9" customHeight="1" thickBot="1">
      <c r="A22" s="419"/>
      <c r="B22" s="409"/>
      <c r="C22" s="410"/>
      <c r="D22" s="409"/>
      <c r="E22" s="409"/>
      <c r="F22" s="411">
        <f t="shared" si="0"/>
        <v>0</v>
      </c>
    </row>
    <row r="23" spans="1:6" s="45" customFormat="1" ht="18" customHeight="1" thickBot="1">
      <c r="A23" s="401"/>
      <c r="B23" s="412">
        <f>SUM(B5:B22)</f>
        <v>2233182</v>
      </c>
      <c r="C23" s="413"/>
      <c r="D23" s="412">
        <f>SUM(D5:D22)</f>
        <v>0</v>
      </c>
      <c r="E23" s="412">
        <f>SUM(E5:E22)</f>
        <v>2233182</v>
      </c>
      <c r="F23" s="414">
        <f>SUM(F5:F22)</f>
        <v>0</v>
      </c>
    </row>
    <row r="24" spans="1:6" ht="15.6">
      <c r="A24" s="400"/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1" orientation="landscape" horizontalDpi="300" verticalDpi="300" r:id="rId1"/>
  <headerFooter alignWithMargins="0">
    <oddHeader>&amp;R&amp;"Times New Roman CE,Félkövér dőlt"&amp;11 6. melléklet az 1/2015. (II.13.)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</sheetPr>
  <dimension ref="A1:F24"/>
  <sheetViews>
    <sheetView view="pageLayout" zoomScaleNormal="100" zoomScaleSheetLayoutView="91" workbookViewId="0">
      <selection activeCell="E5" sqref="E5"/>
    </sheetView>
  </sheetViews>
  <sheetFormatPr defaultColWidth="9.33203125" defaultRowHeight="13.2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77734375" style="30" customWidth="1"/>
    <col min="7" max="8" width="12.77734375" style="30" customWidth="1"/>
    <col min="9" max="9" width="13.77734375" style="30" customWidth="1"/>
    <col min="10" max="16384" width="9.33203125" style="30"/>
  </cols>
  <sheetData>
    <row r="1" spans="1:6" ht="24.75" customHeight="1">
      <c r="A1" s="667" t="s">
        <v>1</v>
      </c>
      <c r="B1" s="667"/>
      <c r="C1" s="667"/>
      <c r="D1" s="667"/>
      <c r="E1" s="667"/>
      <c r="F1" s="667"/>
    </row>
    <row r="2" spans="1:6" ht="23.25" customHeight="1" thickBot="1">
      <c r="A2" s="139"/>
      <c r="B2" s="42"/>
      <c r="C2" s="42"/>
      <c r="D2" s="42"/>
      <c r="E2" s="42"/>
      <c r="F2" s="37" t="s">
        <v>52</v>
      </c>
    </row>
    <row r="3" spans="1:6" s="32" customFormat="1" ht="48.75" customHeight="1" thickBot="1">
      <c r="A3" s="140" t="s">
        <v>59</v>
      </c>
      <c r="B3" s="141" t="s">
        <v>57</v>
      </c>
      <c r="C3" s="141" t="s">
        <v>58</v>
      </c>
      <c r="D3" s="141" t="str">
        <f>+'6.sz.mell.'!D3</f>
        <v>Felhasználás   2014. XII. 31-ig</v>
      </c>
      <c r="E3" s="141" t="str">
        <f>+'6.sz.mell.'!E3</f>
        <v>2015. évi előirányzat</v>
      </c>
      <c r="F3" s="38" t="str">
        <f>+CONCATENATE(LEFT(ÖSSZEFÜGGÉSEK!A5,4),". utáni szükséglet ",CHAR(10),"(F=B - D - E)")</f>
        <v>2015. utáni szükséglet 
(F=B - D - E)</v>
      </c>
    </row>
    <row r="4" spans="1:6" s="42" customFormat="1" ht="15" customHeight="1" thickBot="1">
      <c r="A4" s="39" t="s">
        <v>458</v>
      </c>
      <c r="B4" s="40" t="s">
        <v>459</v>
      </c>
      <c r="C4" s="40" t="s">
        <v>460</v>
      </c>
      <c r="D4" s="40" t="s">
        <v>462</v>
      </c>
      <c r="E4" s="40" t="s">
        <v>461</v>
      </c>
      <c r="F4" s="41" t="s">
        <v>463</v>
      </c>
    </row>
    <row r="5" spans="1:6" ht="15.9" customHeight="1">
      <c r="A5" s="417" t="s">
        <v>526</v>
      </c>
      <c r="B5" s="23">
        <f>2100+567</f>
        <v>2667</v>
      </c>
      <c r="C5" s="374" t="s">
        <v>557</v>
      </c>
      <c r="D5" s="23"/>
      <c r="E5" s="23">
        <f>2100+567</f>
        <v>2667</v>
      </c>
      <c r="F5" s="43">
        <f t="shared" ref="F5" si="0">B5-D5-E5</f>
        <v>0</v>
      </c>
    </row>
    <row r="6" spans="1:6" ht="15.9" customHeight="1">
      <c r="A6" s="46" t="s">
        <v>547</v>
      </c>
      <c r="B6" s="47">
        <v>2000</v>
      </c>
      <c r="C6" s="374" t="s">
        <v>557</v>
      </c>
      <c r="D6" s="47"/>
      <c r="E6" s="47">
        <v>2000</v>
      </c>
      <c r="F6" s="48">
        <f t="shared" ref="F6:F23" si="1">B6-D6-E6</f>
        <v>0</v>
      </c>
    </row>
    <row r="7" spans="1:6" ht="15.9" customHeight="1">
      <c r="A7" s="46" t="s">
        <v>569</v>
      </c>
      <c r="B7" s="47">
        <f>650+570</f>
        <v>1220</v>
      </c>
      <c r="C7" s="374" t="s">
        <v>557</v>
      </c>
      <c r="D7" s="47"/>
      <c r="E7" s="47">
        <f>650+570</f>
        <v>1220</v>
      </c>
      <c r="F7" s="48">
        <f t="shared" si="1"/>
        <v>0</v>
      </c>
    </row>
    <row r="8" spans="1:6" ht="15.9" customHeight="1">
      <c r="A8" s="46" t="s">
        <v>570</v>
      </c>
      <c r="B8" s="47">
        <v>800</v>
      </c>
      <c r="C8" s="375" t="s">
        <v>557</v>
      </c>
      <c r="D8" s="47"/>
      <c r="E8" s="47">
        <v>800</v>
      </c>
      <c r="F8" s="48"/>
    </row>
    <row r="9" spans="1:6" ht="15.9" customHeight="1">
      <c r="A9" s="46" t="s">
        <v>571</v>
      </c>
      <c r="B9" s="47">
        <v>6000</v>
      </c>
      <c r="C9" s="375" t="s">
        <v>557</v>
      </c>
      <c r="D9" s="47"/>
      <c r="E9" s="47">
        <v>6000</v>
      </c>
      <c r="F9" s="48"/>
    </row>
    <row r="10" spans="1:6" ht="15.9" customHeight="1">
      <c r="A10" s="46" t="s">
        <v>572</v>
      </c>
      <c r="B10" s="47">
        <v>304</v>
      </c>
      <c r="C10" s="375" t="s">
        <v>557</v>
      </c>
      <c r="D10" s="47"/>
      <c r="E10" s="47">
        <v>304</v>
      </c>
      <c r="F10" s="48">
        <f t="shared" si="1"/>
        <v>0</v>
      </c>
    </row>
    <row r="11" spans="1:6" ht="15.9" customHeight="1">
      <c r="A11" s="46"/>
      <c r="B11" s="47"/>
      <c r="C11" s="375"/>
      <c r="D11" s="47"/>
      <c r="E11" s="47"/>
      <c r="F11" s="48">
        <f t="shared" si="1"/>
        <v>0</v>
      </c>
    </row>
    <row r="12" spans="1:6" ht="15.9" customHeight="1">
      <c r="A12" s="46"/>
      <c r="B12" s="47"/>
      <c r="C12" s="375"/>
      <c r="D12" s="47"/>
      <c r="E12" s="47"/>
      <c r="F12" s="48">
        <f t="shared" si="1"/>
        <v>0</v>
      </c>
    </row>
    <row r="13" spans="1:6" ht="15.9" customHeight="1">
      <c r="A13" s="46"/>
      <c r="B13" s="47"/>
      <c r="C13" s="375"/>
      <c r="D13" s="47"/>
      <c r="E13" s="47"/>
      <c r="F13" s="48">
        <f t="shared" si="1"/>
        <v>0</v>
      </c>
    </row>
    <row r="14" spans="1:6" ht="15.9" customHeight="1">
      <c r="A14" s="46"/>
      <c r="B14" s="47"/>
      <c r="C14" s="375"/>
      <c r="D14" s="47"/>
      <c r="E14" s="47"/>
      <c r="F14" s="48">
        <f t="shared" si="1"/>
        <v>0</v>
      </c>
    </row>
    <row r="15" spans="1:6" ht="15.9" customHeight="1">
      <c r="A15" s="46"/>
      <c r="B15" s="47"/>
      <c r="C15" s="375"/>
      <c r="D15" s="47"/>
      <c r="E15" s="47"/>
      <c r="F15" s="48">
        <f t="shared" si="1"/>
        <v>0</v>
      </c>
    </row>
    <row r="16" spans="1:6" ht="15.9" customHeight="1">
      <c r="A16" s="46"/>
      <c r="B16" s="47"/>
      <c r="C16" s="375"/>
      <c r="D16" s="47"/>
      <c r="E16" s="47"/>
      <c r="F16" s="48">
        <f t="shared" si="1"/>
        <v>0</v>
      </c>
    </row>
    <row r="17" spans="1:6" ht="15.9" customHeight="1">
      <c r="A17" s="46"/>
      <c r="B17" s="47"/>
      <c r="C17" s="375"/>
      <c r="D17" s="47"/>
      <c r="E17" s="47"/>
      <c r="F17" s="48">
        <f t="shared" si="1"/>
        <v>0</v>
      </c>
    </row>
    <row r="18" spans="1:6" ht="15.9" customHeight="1">
      <c r="A18" s="46"/>
      <c r="B18" s="47"/>
      <c r="C18" s="375"/>
      <c r="D18" s="47"/>
      <c r="E18" s="47"/>
      <c r="F18" s="48">
        <f t="shared" si="1"/>
        <v>0</v>
      </c>
    </row>
    <row r="19" spans="1:6" ht="15.9" customHeight="1">
      <c r="A19" s="46"/>
      <c r="B19" s="47"/>
      <c r="C19" s="375"/>
      <c r="D19" s="47"/>
      <c r="E19" s="47"/>
      <c r="F19" s="48">
        <f t="shared" si="1"/>
        <v>0</v>
      </c>
    </row>
    <row r="20" spans="1:6" ht="15.9" customHeight="1">
      <c r="A20" s="46"/>
      <c r="B20" s="47"/>
      <c r="C20" s="375"/>
      <c r="D20" s="47"/>
      <c r="E20" s="47"/>
      <c r="F20" s="48">
        <f t="shared" si="1"/>
        <v>0</v>
      </c>
    </row>
    <row r="21" spans="1:6" ht="15.9" customHeight="1">
      <c r="A21" s="46"/>
      <c r="B21" s="47"/>
      <c r="C21" s="375"/>
      <c r="D21" s="47"/>
      <c r="E21" s="47"/>
      <c r="F21" s="48">
        <f t="shared" si="1"/>
        <v>0</v>
      </c>
    </row>
    <row r="22" spans="1:6" ht="15.9" customHeight="1">
      <c r="A22" s="46"/>
      <c r="B22" s="47"/>
      <c r="C22" s="375"/>
      <c r="D22" s="47"/>
      <c r="E22" s="47"/>
      <c r="F22" s="48">
        <f t="shared" si="1"/>
        <v>0</v>
      </c>
    </row>
    <row r="23" spans="1:6" ht="15.9" customHeight="1" thickBot="1">
      <c r="A23" s="49"/>
      <c r="B23" s="50"/>
      <c r="C23" s="376"/>
      <c r="D23" s="50"/>
      <c r="E23" s="50"/>
      <c r="F23" s="51">
        <f t="shared" si="1"/>
        <v>0</v>
      </c>
    </row>
    <row r="24" spans="1:6" s="45" customFormat="1" ht="18" customHeight="1" thickBot="1">
      <c r="A24" s="142" t="s">
        <v>55</v>
      </c>
      <c r="B24" s="143">
        <f>SUM(B5:B23)</f>
        <v>12991</v>
      </c>
      <c r="C24" s="71"/>
      <c r="D24" s="143">
        <f>SUM(D5:D23)</f>
        <v>0</v>
      </c>
      <c r="E24" s="143">
        <f>SUM(E5:E23)</f>
        <v>12991</v>
      </c>
      <c r="F24" s="52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1/2015. (II.13.)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</sheetPr>
  <dimension ref="A1:H124"/>
  <sheetViews>
    <sheetView view="pageLayout" zoomScaleNormal="100" workbookViewId="0">
      <selection activeCell="D6" sqref="D6"/>
    </sheetView>
  </sheetViews>
  <sheetFormatPr defaultColWidth="9.33203125" defaultRowHeight="13.2"/>
  <cols>
    <col min="1" max="1" width="38.6640625" style="34" customWidth="1"/>
    <col min="2" max="5" width="13.77734375" style="34" customWidth="1"/>
    <col min="6" max="16384" width="9.33203125" style="34"/>
  </cols>
  <sheetData>
    <row r="1" spans="1:5">
      <c r="A1" s="153"/>
      <c r="B1" s="153"/>
      <c r="C1" s="153"/>
      <c r="D1" s="153"/>
      <c r="E1" s="153"/>
    </row>
    <row r="2" spans="1:5" ht="15.6">
      <c r="A2" s="154" t="s">
        <v>98</v>
      </c>
      <c r="B2" s="673"/>
      <c r="C2" s="673"/>
      <c r="D2" s="673"/>
      <c r="E2" s="673"/>
    </row>
    <row r="3" spans="1:5" ht="20.25" customHeight="1" thickBot="1">
      <c r="A3" s="633" t="s">
        <v>574</v>
      </c>
      <c r="B3" s="153"/>
      <c r="C3" s="153"/>
      <c r="D3" s="674" t="s">
        <v>575</v>
      </c>
      <c r="E3" s="674"/>
    </row>
    <row r="4" spans="1:5" ht="15" customHeight="1" thickBot="1">
      <c r="A4" s="155" t="s">
        <v>91</v>
      </c>
      <c r="B4" s="156" t="str">
        <f>CONCATENATE((LEFT(ÖSSZEFÜGGÉSEK!A5,4)),".")</f>
        <v>2015.</v>
      </c>
      <c r="C4" s="156" t="str">
        <f>CONCATENATE((LEFT(ÖSSZEFÜGGÉSEK!A5,4))+1,".")</f>
        <v>2016.</v>
      </c>
      <c r="D4" s="156" t="str">
        <f>CONCATENATE((LEFT(ÖSSZEFÜGGÉSEK!A5,4))+1,". után")</f>
        <v>2016. után</v>
      </c>
      <c r="E4" s="157" t="s">
        <v>41</v>
      </c>
    </row>
    <row r="5" spans="1:5">
      <c r="A5" s="158" t="s">
        <v>92</v>
      </c>
      <c r="B5" s="60">
        <v>86975522</v>
      </c>
      <c r="C5" s="60">
        <v>10966431</v>
      </c>
      <c r="D5" s="60"/>
      <c r="E5" s="159">
        <f t="shared" ref="E5:E11" si="0">SUM(B5:D5)</f>
        <v>97941953</v>
      </c>
    </row>
    <row r="6" spans="1:5">
      <c r="A6" s="160" t="s">
        <v>105</v>
      </c>
      <c r="B6" s="61"/>
      <c r="C6" s="61"/>
      <c r="D6" s="61"/>
      <c r="E6" s="161">
        <f t="shared" si="0"/>
        <v>0</v>
      </c>
    </row>
    <row r="7" spans="1:5">
      <c r="A7" s="162" t="s">
        <v>93</v>
      </c>
      <c r="B7" s="62">
        <v>1577627777</v>
      </c>
      <c r="C7" s="62">
        <v>198917414</v>
      </c>
      <c r="D7" s="62"/>
      <c r="E7" s="163">
        <f t="shared" si="0"/>
        <v>1776545191</v>
      </c>
    </row>
    <row r="8" spans="1:5">
      <c r="A8" s="162" t="s">
        <v>106</v>
      </c>
      <c r="B8" s="62"/>
      <c r="C8" s="62"/>
      <c r="D8" s="62"/>
      <c r="E8" s="163">
        <f t="shared" si="0"/>
        <v>0</v>
      </c>
    </row>
    <row r="9" spans="1:5">
      <c r="A9" s="162" t="s">
        <v>94</v>
      </c>
      <c r="B9" s="62"/>
      <c r="C9" s="62"/>
      <c r="D9" s="62"/>
      <c r="E9" s="163">
        <f t="shared" si="0"/>
        <v>0</v>
      </c>
    </row>
    <row r="10" spans="1:5">
      <c r="A10" s="162" t="s">
        <v>95</v>
      </c>
      <c r="B10" s="62"/>
      <c r="C10" s="62"/>
      <c r="D10" s="62"/>
      <c r="E10" s="163">
        <f t="shared" si="0"/>
        <v>0</v>
      </c>
    </row>
    <row r="11" spans="1:5" ht="13.8" thickBot="1">
      <c r="A11" s="63"/>
      <c r="B11" s="64"/>
      <c r="C11" s="64"/>
      <c r="D11" s="64"/>
      <c r="E11" s="163">
        <f t="shared" si="0"/>
        <v>0</v>
      </c>
    </row>
    <row r="12" spans="1:5" ht="13.8" thickBot="1">
      <c r="A12" s="164" t="s">
        <v>97</v>
      </c>
      <c r="B12" s="165">
        <f>B5+SUM(B7:B11)</f>
        <v>1664603299</v>
      </c>
      <c r="C12" s="165">
        <f>C5+SUM(C7:C11)</f>
        <v>209883845</v>
      </c>
      <c r="D12" s="165">
        <f>D5+SUM(D7:D11)</f>
        <v>0</v>
      </c>
      <c r="E12" s="166">
        <f>E5+SUM(E7:E11)</f>
        <v>1874487144</v>
      </c>
    </row>
    <row r="13" spans="1:5" ht="13.8" thickBot="1">
      <c r="A13" s="36"/>
      <c r="B13" s="36"/>
      <c r="C13" s="36"/>
      <c r="D13" s="36"/>
      <c r="E13" s="36"/>
    </row>
    <row r="14" spans="1:5" ht="15" customHeight="1" thickBot="1">
      <c r="A14" s="155" t="s">
        <v>96</v>
      </c>
      <c r="B14" s="156" t="str">
        <f>+B4</f>
        <v>2015.</v>
      </c>
      <c r="C14" s="156" t="str">
        <f>+C4</f>
        <v>2016.</v>
      </c>
      <c r="D14" s="156" t="str">
        <f>+D4</f>
        <v>2016. után</v>
      </c>
      <c r="E14" s="157" t="s">
        <v>41</v>
      </c>
    </row>
    <row r="15" spans="1:5">
      <c r="A15" s="158" t="s">
        <v>101</v>
      </c>
      <c r="B15" s="60"/>
      <c r="C15" s="60"/>
      <c r="D15" s="60"/>
      <c r="E15" s="159">
        <f t="shared" ref="E15:E21" si="1">SUM(B15:D15)</f>
        <v>0</v>
      </c>
    </row>
    <row r="16" spans="1:5">
      <c r="A16" s="167" t="s">
        <v>102</v>
      </c>
      <c r="B16" s="62">
        <v>1500753299</v>
      </c>
      <c r="C16" s="62">
        <v>193233845</v>
      </c>
      <c r="D16" s="62"/>
      <c r="E16" s="163">
        <f t="shared" si="1"/>
        <v>1693987144</v>
      </c>
    </row>
    <row r="17" spans="1:5">
      <c r="A17" s="162" t="s">
        <v>103</v>
      </c>
      <c r="B17" s="62">
        <v>163850000</v>
      </c>
      <c r="C17" s="62">
        <v>16650000</v>
      </c>
      <c r="D17" s="62"/>
      <c r="E17" s="163">
        <f t="shared" si="1"/>
        <v>180500000</v>
      </c>
    </row>
    <row r="18" spans="1:5">
      <c r="A18" s="162" t="s">
        <v>104</v>
      </c>
      <c r="B18" s="62"/>
      <c r="C18" s="62"/>
      <c r="D18" s="62"/>
      <c r="E18" s="163">
        <f t="shared" si="1"/>
        <v>0</v>
      </c>
    </row>
    <row r="19" spans="1:5">
      <c r="A19" s="65"/>
      <c r="B19" s="62"/>
      <c r="C19" s="62"/>
      <c r="D19" s="62"/>
      <c r="E19" s="163">
        <f t="shared" si="1"/>
        <v>0</v>
      </c>
    </row>
    <row r="20" spans="1:5">
      <c r="A20" s="65"/>
      <c r="B20" s="62"/>
      <c r="C20" s="62"/>
      <c r="D20" s="62"/>
      <c r="E20" s="163">
        <f t="shared" si="1"/>
        <v>0</v>
      </c>
    </row>
    <row r="21" spans="1:5" ht="13.8" thickBot="1">
      <c r="A21" s="63"/>
      <c r="B21" s="64"/>
      <c r="C21" s="64"/>
      <c r="D21" s="64"/>
      <c r="E21" s="163">
        <f t="shared" si="1"/>
        <v>0</v>
      </c>
    </row>
    <row r="22" spans="1:5" ht="13.8" thickBot="1">
      <c r="A22" s="164" t="s">
        <v>42</v>
      </c>
      <c r="B22" s="165">
        <f>SUM(B15:B21)</f>
        <v>1664603299</v>
      </c>
      <c r="C22" s="165">
        <f>SUM(C15:C21)</f>
        <v>209883845</v>
      </c>
      <c r="D22" s="165">
        <f>SUM(D15:D21)</f>
        <v>0</v>
      </c>
      <c r="E22" s="166">
        <f>SUM(E15:E21)</f>
        <v>1874487144</v>
      </c>
    </row>
    <row r="23" spans="1:5">
      <c r="A23" s="153"/>
      <c r="B23" s="153"/>
      <c r="C23" s="153"/>
      <c r="D23" s="153"/>
      <c r="E23" s="153"/>
    </row>
    <row r="24" spans="1:5">
      <c r="A24" s="153"/>
      <c r="B24" s="153"/>
      <c r="C24" s="153"/>
      <c r="D24" s="153"/>
      <c r="E24" s="153"/>
    </row>
    <row r="25" spans="1:5" ht="15.6">
      <c r="A25" s="154" t="s">
        <v>98</v>
      </c>
      <c r="B25" s="673"/>
      <c r="C25" s="673"/>
      <c r="D25" s="673"/>
      <c r="E25" s="673"/>
    </row>
    <row r="26" spans="1:5" ht="32.25" customHeight="1" thickBot="1">
      <c r="A26" s="675" t="s">
        <v>576</v>
      </c>
      <c r="B26" s="675"/>
      <c r="C26" s="675"/>
      <c r="D26" s="674" t="s">
        <v>575</v>
      </c>
      <c r="E26" s="674"/>
    </row>
    <row r="27" spans="1:5" ht="13.8" thickBot="1">
      <c r="A27" s="155" t="s">
        <v>91</v>
      </c>
      <c r="B27" s="156" t="str">
        <f>+B14</f>
        <v>2015.</v>
      </c>
      <c r="C27" s="156" t="str">
        <f>+C14</f>
        <v>2016.</v>
      </c>
      <c r="D27" s="156" t="str">
        <f>+D14</f>
        <v>2016. után</v>
      </c>
      <c r="E27" s="157" t="s">
        <v>41</v>
      </c>
    </row>
    <row r="28" spans="1:5">
      <c r="A28" s="158" t="s">
        <v>92</v>
      </c>
      <c r="B28" s="60">
        <v>0</v>
      </c>
      <c r="C28" s="60">
        <v>0</v>
      </c>
      <c r="D28" s="60"/>
      <c r="E28" s="159">
        <f t="shared" ref="E28:E34" si="2">SUM(B28:D28)</f>
        <v>0</v>
      </c>
    </row>
    <row r="29" spans="1:5">
      <c r="A29" s="160" t="s">
        <v>105</v>
      </c>
      <c r="B29" s="61"/>
      <c r="C29" s="61"/>
      <c r="D29" s="61"/>
      <c r="E29" s="161">
        <f t="shared" si="2"/>
        <v>0</v>
      </c>
    </row>
    <row r="30" spans="1:5">
      <c r="A30" s="162" t="s">
        <v>93</v>
      </c>
      <c r="B30" s="62">
        <v>19862800</v>
      </c>
      <c r="D30" s="62"/>
      <c r="E30" s="163">
        <f>SUM(B30:D30)</f>
        <v>19862800</v>
      </c>
    </row>
    <row r="31" spans="1:5">
      <c r="A31" s="162" t="s">
        <v>106</v>
      </c>
      <c r="B31" s="62"/>
      <c r="C31" s="62"/>
      <c r="D31" s="62"/>
      <c r="E31" s="163">
        <f t="shared" si="2"/>
        <v>0</v>
      </c>
    </row>
    <row r="32" spans="1:5">
      <c r="A32" s="162" t="s">
        <v>94</v>
      </c>
      <c r="B32" s="62"/>
      <c r="C32" s="62"/>
      <c r="D32" s="62"/>
      <c r="E32" s="163">
        <f t="shared" si="2"/>
        <v>0</v>
      </c>
    </row>
    <row r="33" spans="1:5">
      <c r="A33" s="162" t="s">
        <v>95</v>
      </c>
      <c r="B33" s="62"/>
      <c r="C33" s="62"/>
      <c r="D33" s="62"/>
      <c r="E33" s="163">
        <f t="shared" si="2"/>
        <v>0</v>
      </c>
    </row>
    <row r="34" spans="1:5" ht="13.8" thickBot="1">
      <c r="A34" s="63"/>
      <c r="B34" s="64"/>
      <c r="C34" s="64"/>
      <c r="D34" s="64"/>
      <c r="E34" s="163">
        <f t="shared" si="2"/>
        <v>0</v>
      </c>
    </row>
    <row r="35" spans="1:5" ht="13.8" thickBot="1">
      <c r="A35" s="164" t="s">
        <v>97</v>
      </c>
      <c r="B35" s="165">
        <f>B28+SUM(B30:B34)</f>
        <v>19862800</v>
      </c>
      <c r="C35" s="165">
        <f>C28+SUM(C30:C34)</f>
        <v>0</v>
      </c>
      <c r="D35" s="165">
        <f>D28+SUM(D30:D34)</f>
        <v>0</v>
      </c>
      <c r="E35" s="166">
        <f>E28+SUM(E30:E34)</f>
        <v>19862800</v>
      </c>
    </row>
    <row r="36" spans="1:5" ht="13.8" thickBot="1">
      <c r="A36" s="36"/>
      <c r="B36" s="36"/>
      <c r="C36" s="36"/>
      <c r="D36" s="36"/>
      <c r="E36" s="36"/>
    </row>
    <row r="37" spans="1:5" ht="13.8" thickBot="1">
      <c r="A37" s="155" t="s">
        <v>96</v>
      </c>
      <c r="B37" s="156" t="str">
        <f>+B27</f>
        <v>2015.</v>
      </c>
      <c r="C37" s="156" t="str">
        <f>+C27</f>
        <v>2016.</v>
      </c>
      <c r="D37" s="156" t="str">
        <f>+D27</f>
        <v>2016. után</v>
      </c>
      <c r="E37" s="157" t="s">
        <v>41</v>
      </c>
    </row>
    <row r="38" spans="1:5">
      <c r="A38" s="158" t="s">
        <v>101</v>
      </c>
      <c r="B38" s="60"/>
      <c r="C38" s="60"/>
      <c r="D38" s="60"/>
      <c r="E38" s="159">
        <f t="shared" ref="E38:E44" si="3">SUM(B38:D38)</f>
        <v>0</v>
      </c>
    </row>
    <row r="39" spans="1:5">
      <c r="A39" s="167" t="s">
        <v>102</v>
      </c>
      <c r="B39" s="62">
        <v>17519650</v>
      </c>
      <c r="C39" s="634"/>
      <c r="D39" s="62"/>
      <c r="E39" s="163">
        <f>SUM(B39:D39)</f>
        <v>17519650</v>
      </c>
    </row>
    <row r="40" spans="1:5">
      <c r="A40" s="162" t="s">
        <v>103</v>
      </c>
      <c r="B40" s="62">
        <v>2343150</v>
      </c>
      <c r="C40" s="634"/>
      <c r="D40" s="62"/>
      <c r="E40" s="163">
        <f>SUM(B40:D40)</f>
        <v>2343150</v>
      </c>
    </row>
    <row r="41" spans="1:5">
      <c r="A41" s="162" t="s">
        <v>104</v>
      </c>
      <c r="B41" s="62"/>
      <c r="C41" s="62"/>
      <c r="D41" s="62"/>
      <c r="E41" s="163">
        <f t="shared" si="3"/>
        <v>0</v>
      </c>
    </row>
    <row r="42" spans="1:5">
      <c r="A42" s="65"/>
      <c r="B42" s="62"/>
      <c r="C42" s="62"/>
      <c r="D42" s="62"/>
      <c r="E42" s="163">
        <f t="shared" si="3"/>
        <v>0</v>
      </c>
    </row>
    <row r="43" spans="1:5">
      <c r="A43" s="65"/>
      <c r="B43" s="62"/>
      <c r="C43" s="62"/>
      <c r="D43" s="62"/>
      <c r="E43" s="163">
        <f t="shared" si="3"/>
        <v>0</v>
      </c>
    </row>
    <row r="44" spans="1:5" ht="13.8" thickBot="1">
      <c r="A44" s="63"/>
      <c r="B44" s="64"/>
      <c r="C44" s="64"/>
      <c r="D44" s="64"/>
      <c r="E44" s="163">
        <f t="shared" si="3"/>
        <v>0</v>
      </c>
    </row>
    <row r="45" spans="1:5" ht="13.8" thickBot="1">
      <c r="A45" s="164" t="s">
        <v>42</v>
      </c>
      <c r="B45" s="165">
        <f>SUM(B38:B44)</f>
        <v>19862800</v>
      </c>
      <c r="C45" s="165">
        <f>SUM(C38:C44)</f>
        <v>0</v>
      </c>
      <c r="D45" s="165">
        <f>SUM(D38:D44)</f>
        <v>0</v>
      </c>
      <c r="E45" s="166">
        <f>SUM(E38:E44)</f>
        <v>19862800</v>
      </c>
    </row>
    <row r="46" spans="1:5">
      <c r="A46" s="635"/>
      <c r="B46" s="636"/>
      <c r="C46" s="636"/>
      <c r="D46" s="636"/>
      <c r="E46" s="636"/>
    </row>
    <row r="47" spans="1:5">
      <c r="A47" s="635"/>
      <c r="B47" s="636"/>
      <c r="C47" s="636"/>
      <c r="D47" s="636"/>
      <c r="E47" s="636"/>
    </row>
    <row r="48" spans="1:5" ht="15.6">
      <c r="A48" s="154" t="s">
        <v>98</v>
      </c>
      <c r="B48" s="673"/>
      <c r="C48" s="673"/>
      <c r="D48" s="673"/>
      <c r="E48" s="673"/>
    </row>
    <row r="49" spans="1:5" ht="14.4" thickBot="1">
      <c r="A49" s="633" t="s">
        <v>577</v>
      </c>
      <c r="B49" s="153"/>
      <c r="C49" s="153"/>
      <c r="D49" s="674" t="s">
        <v>575</v>
      </c>
      <c r="E49" s="674"/>
    </row>
    <row r="50" spans="1:5" ht="13.8" thickBot="1">
      <c r="A50" s="155" t="s">
        <v>91</v>
      </c>
      <c r="B50" s="156" t="str">
        <f>+B37</f>
        <v>2015.</v>
      </c>
      <c r="C50" s="156" t="str">
        <f>+C37</f>
        <v>2016.</v>
      </c>
      <c r="D50" s="156" t="str">
        <f>+D37</f>
        <v>2016. után</v>
      </c>
      <c r="E50" s="157" t="s">
        <v>41</v>
      </c>
    </row>
    <row r="51" spans="1:5">
      <c r="A51" s="158" t="s">
        <v>92</v>
      </c>
      <c r="B51" s="60">
        <v>4736211</v>
      </c>
      <c r="C51" s="60"/>
      <c r="D51" s="60"/>
      <c r="E51" s="159">
        <f t="shared" ref="E51:E57" si="4">SUM(B51:D51)</f>
        <v>4736211</v>
      </c>
    </row>
    <row r="52" spans="1:5">
      <c r="A52" s="160" t="s">
        <v>105</v>
      </c>
      <c r="B52" s="61"/>
      <c r="C52" s="61"/>
      <c r="D52" s="61"/>
      <c r="E52" s="161">
        <f t="shared" si="4"/>
        <v>0</v>
      </c>
    </row>
    <row r="53" spans="1:5">
      <c r="A53" s="162" t="s">
        <v>93</v>
      </c>
      <c r="B53" s="62">
        <v>17541522</v>
      </c>
      <c r="C53" s="62"/>
      <c r="D53" s="62"/>
      <c r="E53" s="163">
        <f t="shared" si="4"/>
        <v>17541522</v>
      </c>
    </row>
    <row r="54" spans="1:5">
      <c r="A54" s="162" t="s">
        <v>106</v>
      </c>
      <c r="B54" s="62"/>
      <c r="C54" s="62"/>
      <c r="D54" s="62"/>
      <c r="E54" s="163">
        <f t="shared" si="4"/>
        <v>0</v>
      </c>
    </row>
    <row r="55" spans="1:5">
      <c r="A55" s="162" t="s">
        <v>94</v>
      </c>
      <c r="B55" s="62"/>
      <c r="C55" s="62"/>
      <c r="D55" s="62"/>
      <c r="E55" s="163">
        <f t="shared" si="4"/>
        <v>0</v>
      </c>
    </row>
    <row r="56" spans="1:5">
      <c r="A56" s="162" t="s">
        <v>95</v>
      </c>
      <c r="B56" s="62"/>
      <c r="C56" s="62"/>
      <c r="D56" s="62"/>
      <c r="E56" s="163">
        <f t="shared" si="4"/>
        <v>0</v>
      </c>
    </row>
    <row r="57" spans="1:5" ht="13.8" thickBot="1">
      <c r="A57" s="63"/>
      <c r="B57" s="64"/>
      <c r="C57" s="64"/>
      <c r="D57" s="64"/>
      <c r="E57" s="163">
        <f t="shared" si="4"/>
        <v>0</v>
      </c>
    </row>
    <row r="58" spans="1:5" ht="13.8" thickBot="1">
      <c r="A58" s="164" t="s">
        <v>97</v>
      </c>
      <c r="B58" s="165">
        <f>B51+SUM(B53:B57)</f>
        <v>22277733</v>
      </c>
      <c r="C58" s="165">
        <f>C51+SUM(C53:C57)</f>
        <v>0</v>
      </c>
      <c r="D58" s="165">
        <f>D51+SUM(D53:D57)</f>
        <v>0</v>
      </c>
      <c r="E58" s="166">
        <f>E51+SUM(E53:E57)</f>
        <v>22277733</v>
      </c>
    </row>
    <row r="59" spans="1:5" ht="13.8" thickBot="1">
      <c r="A59" s="36"/>
      <c r="B59" s="36"/>
      <c r="C59" s="36"/>
      <c r="D59" s="36"/>
      <c r="E59" s="36"/>
    </row>
    <row r="60" spans="1:5" ht="13.8" thickBot="1">
      <c r="A60" s="155" t="s">
        <v>96</v>
      </c>
      <c r="B60" s="156" t="str">
        <f>+B50</f>
        <v>2015.</v>
      </c>
      <c r="C60" s="156" t="str">
        <f>+C50</f>
        <v>2016.</v>
      </c>
      <c r="D60" s="156" t="str">
        <f>+D50</f>
        <v>2016. után</v>
      </c>
      <c r="E60" s="157" t="s">
        <v>41</v>
      </c>
    </row>
    <row r="61" spans="1:5">
      <c r="A61" s="158" t="s">
        <v>101</v>
      </c>
      <c r="B61" s="60"/>
      <c r="C61" s="60"/>
      <c r="D61" s="60"/>
      <c r="E61" s="159">
        <f t="shared" ref="E61:E67" si="5">SUM(B61:D61)</f>
        <v>0</v>
      </c>
    </row>
    <row r="62" spans="1:5">
      <c r="A62" s="167" t="s">
        <v>102</v>
      </c>
      <c r="B62" s="62">
        <v>19394833</v>
      </c>
      <c r="C62" s="62"/>
      <c r="D62" s="62"/>
      <c r="E62" s="163">
        <f t="shared" si="5"/>
        <v>19394833</v>
      </c>
    </row>
    <row r="63" spans="1:5">
      <c r="A63" s="162" t="s">
        <v>103</v>
      </c>
      <c r="B63" s="62">
        <v>2882900</v>
      </c>
      <c r="C63" s="62"/>
      <c r="D63" s="62"/>
      <c r="E63" s="163">
        <f t="shared" si="5"/>
        <v>2882900</v>
      </c>
    </row>
    <row r="64" spans="1:5">
      <c r="A64" s="162" t="s">
        <v>104</v>
      </c>
      <c r="B64" s="62"/>
      <c r="C64" s="62"/>
      <c r="D64" s="62"/>
      <c r="E64" s="163">
        <f t="shared" si="5"/>
        <v>0</v>
      </c>
    </row>
    <row r="65" spans="1:5">
      <c r="A65" s="65"/>
      <c r="B65" s="62"/>
      <c r="C65" s="62"/>
      <c r="D65" s="62"/>
      <c r="E65" s="163">
        <f t="shared" si="5"/>
        <v>0</v>
      </c>
    </row>
    <row r="66" spans="1:5">
      <c r="A66" s="65"/>
      <c r="B66" s="62"/>
      <c r="C66" s="62"/>
      <c r="D66" s="62"/>
      <c r="E66" s="163">
        <f t="shared" si="5"/>
        <v>0</v>
      </c>
    </row>
    <row r="67" spans="1:5" ht="13.8" thickBot="1">
      <c r="A67" s="63"/>
      <c r="B67" s="64"/>
      <c r="C67" s="64"/>
      <c r="D67" s="64"/>
      <c r="E67" s="163">
        <f t="shared" si="5"/>
        <v>0</v>
      </c>
    </row>
    <row r="68" spans="1:5" ht="13.8" thickBot="1">
      <c r="A68" s="164" t="s">
        <v>42</v>
      </c>
      <c r="B68" s="165">
        <f>SUM(B61:B67)</f>
        <v>22277733</v>
      </c>
      <c r="C68" s="165">
        <f>SUM(C61:C67)</f>
        <v>0</v>
      </c>
      <c r="D68" s="165">
        <f>SUM(D61:D67)</f>
        <v>0</v>
      </c>
      <c r="E68" s="166">
        <f>SUM(E61:E67)</f>
        <v>22277733</v>
      </c>
    </row>
    <row r="69" spans="1:5">
      <c r="A69" s="635"/>
      <c r="B69" s="636"/>
      <c r="C69" s="636"/>
      <c r="D69" s="636"/>
      <c r="E69" s="636"/>
    </row>
    <row r="70" spans="1:5">
      <c r="A70" s="635"/>
      <c r="B70" s="636"/>
      <c r="C70" s="636"/>
      <c r="D70" s="636"/>
      <c r="E70" s="636"/>
    </row>
    <row r="71" spans="1:5" ht="15.6">
      <c r="A71" s="154" t="s">
        <v>98</v>
      </c>
      <c r="B71" s="673"/>
      <c r="C71" s="673"/>
      <c r="D71" s="673"/>
      <c r="E71" s="673"/>
    </row>
    <row r="72" spans="1:5" ht="14.4" thickBot="1">
      <c r="A72" s="633" t="s">
        <v>578</v>
      </c>
      <c r="B72" s="153"/>
      <c r="C72" s="153"/>
      <c r="D72" s="674" t="s">
        <v>575</v>
      </c>
      <c r="E72" s="674"/>
    </row>
    <row r="73" spans="1:5" ht="13.8" thickBot="1">
      <c r="A73" s="155" t="s">
        <v>91</v>
      </c>
      <c r="B73" s="156" t="str">
        <f>+B60</f>
        <v>2015.</v>
      </c>
      <c r="C73" s="156" t="str">
        <f>+C60</f>
        <v>2016.</v>
      </c>
      <c r="D73" s="156" t="str">
        <f>+D60</f>
        <v>2016. után</v>
      </c>
      <c r="E73" s="157" t="s">
        <v>41</v>
      </c>
    </row>
    <row r="74" spans="1:5">
      <c r="A74" s="158" t="s">
        <v>92</v>
      </c>
      <c r="B74" s="60">
        <v>2067072</v>
      </c>
      <c r="C74" s="60"/>
      <c r="D74" s="60"/>
      <c r="E74" s="159">
        <f t="shared" ref="E74:E80" si="6">SUM(B74:D74)</f>
        <v>2067072</v>
      </c>
    </row>
    <row r="75" spans="1:5">
      <c r="A75" s="160" t="s">
        <v>105</v>
      </c>
      <c r="B75" s="61"/>
      <c r="C75" s="61"/>
      <c r="D75" s="61"/>
      <c r="E75" s="161">
        <f t="shared" si="6"/>
        <v>0</v>
      </c>
    </row>
    <row r="76" spans="1:5">
      <c r="A76" s="162" t="s">
        <v>93</v>
      </c>
      <c r="B76" s="62">
        <v>7655824</v>
      </c>
      <c r="C76" s="62"/>
      <c r="D76" s="62"/>
      <c r="E76" s="163">
        <f t="shared" si="6"/>
        <v>7655824</v>
      </c>
    </row>
    <row r="77" spans="1:5">
      <c r="A77" s="162" t="s">
        <v>106</v>
      </c>
      <c r="B77" s="62"/>
      <c r="C77" s="62"/>
      <c r="D77" s="62"/>
      <c r="E77" s="163">
        <f t="shared" si="6"/>
        <v>0</v>
      </c>
    </row>
    <row r="78" spans="1:5">
      <c r="A78" s="162" t="s">
        <v>94</v>
      </c>
      <c r="B78" s="62"/>
      <c r="C78" s="62"/>
      <c r="D78" s="62"/>
      <c r="E78" s="163">
        <f t="shared" si="6"/>
        <v>0</v>
      </c>
    </row>
    <row r="79" spans="1:5">
      <c r="A79" s="162" t="s">
        <v>95</v>
      </c>
      <c r="B79" s="62"/>
      <c r="C79" s="62"/>
      <c r="D79" s="62"/>
      <c r="E79" s="163">
        <f t="shared" si="6"/>
        <v>0</v>
      </c>
    </row>
    <row r="80" spans="1:5" ht="13.8" thickBot="1">
      <c r="A80" s="63"/>
      <c r="B80" s="64"/>
      <c r="C80" s="64"/>
      <c r="D80" s="64"/>
      <c r="E80" s="163">
        <f t="shared" si="6"/>
        <v>0</v>
      </c>
    </row>
    <row r="81" spans="1:5" ht="13.8" thickBot="1">
      <c r="A81" s="164" t="s">
        <v>97</v>
      </c>
      <c r="B81" s="165">
        <f>B74+SUM(B76:B80)</f>
        <v>9722896</v>
      </c>
      <c r="C81" s="165">
        <f>C74+SUM(C76:C80)</f>
        <v>0</v>
      </c>
      <c r="D81" s="165">
        <f>D74+SUM(D76:D80)</f>
        <v>0</v>
      </c>
      <c r="E81" s="166">
        <f>E74+SUM(E76:E80)</f>
        <v>9722896</v>
      </c>
    </row>
    <row r="82" spans="1:5" ht="13.8" thickBot="1">
      <c r="A82" s="36"/>
      <c r="B82" s="36"/>
      <c r="C82" s="36"/>
      <c r="D82" s="36"/>
      <c r="E82" s="36"/>
    </row>
    <row r="83" spans="1:5" ht="13.8" thickBot="1">
      <c r="A83" s="155" t="s">
        <v>96</v>
      </c>
      <c r="B83" s="156" t="str">
        <f>+B73</f>
        <v>2015.</v>
      </c>
      <c r="C83" s="156" t="str">
        <f>+C73</f>
        <v>2016.</v>
      </c>
      <c r="D83" s="156" t="str">
        <f>+D73</f>
        <v>2016. után</v>
      </c>
      <c r="E83" s="157" t="s">
        <v>41</v>
      </c>
    </row>
    <row r="84" spans="1:5">
      <c r="A84" s="158" t="s">
        <v>101</v>
      </c>
      <c r="B84" s="60"/>
      <c r="C84" s="60"/>
      <c r="D84" s="60"/>
      <c r="E84" s="159">
        <f t="shared" ref="E84:E90" si="7">SUM(B84:D84)</f>
        <v>0</v>
      </c>
    </row>
    <row r="85" spans="1:5">
      <c r="A85" s="167" t="s">
        <v>102</v>
      </c>
      <c r="B85" s="62">
        <v>8573663</v>
      </c>
      <c r="C85" s="62"/>
      <c r="D85" s="62"/>
      <c r="E85" s="163">
        <f t="shared" si="7"/>
        <v>8573663</v>
      </c>
    </row>
    <row r="86" spans="1:5">
      <c r="A86" s="162" t="s">
        <v>103</v>
      </c>
      <c r="B86" s="62">
        <v>1149233</v>
      </c>
      <c r="C86" s="62"/>
      <c r="D86" s="62"/>
      <c r="E86" s="163">
        <f t="shared" si="7"/>
        <v>1149233</v>
      </c>
    </row>
    <row r="87" spans="1:5">
      <c r="A87" s="162" t="s">
        <v>104</v>
      </c>
      <c r="B87" s="62"/>
      <c r="C87" s="62"/>
      <c r="D87" s="62"/>
      <c r="E87" s="163">
        <f t="shared" si="7"/>
        <v>0</v>
      </c>
    </row>
    <row r="88" spans="1:5">
      <c r="A88" s="65"/>
      <c r="B88" s="62"/>
      <c r="C88" s="62"/>
      <c r="D88" s="62"/>
      <c r="E88" s="163">
        <f t="shared" si="7"/>
        <v>0</v>
      </c>
    </row>
    <row r="89" spans="1:5">
      <c r="A89" s="65"/>
      <c r="B89" s="62"/>
      <c r="C89" s="62"/>
      <c r="D89" s="62"/>
      <c r="E89" s="163">
        <f t="shared" si="7"/>
        <v>0</v>
      </c>
    </row>
    <row r="90" spans="1:5" ht="13.8" thickBot="1">
      <c r="A90" s="63"/>
      <c r="B90" s="64"/>
      <c r="C90" s="64"/>
      <c r="D90" s="64"/>
      <c r="E90" s="163">
        <f t="shared" si="7"/>
        <v>0</v>
      </c>
    </row>
    <row r="91" spans="1:5" ht="13.8" thickBot="1">
      <c r="A91" s="164" t="s">
        <v>42</v>
      </c>
      <c r="B91" s="165">
        <f>SUM(B84:B90)</f>
        <v>9722896</v>
      </c>
      <c r="C91" s="165">
        <f>SUM(C84:C90)</f>
        <v>0</v>
      </c>
      <c r="D91" s="165">
        <f>SUM(D84:D90)</f>
        <v>0</v>
      </c>
      <c r="E91" s="166">
        <f>SUM(E84:E90)</f>
        <v>9722896</v>
      </c>
    </row>
    <row r="92" spans="1:5">
      <c r="A92" s="635"/>
      <c r="B92" s="636"/>
      <c r="C92" s="636"/>
      <c r="D92" s="636"/>
      <c r="E92" s="636"/>
    </row>
    <row r="93" spans="1:5">
      <c r="A93" s="635"/>
      <c r="B93" s="636"/>
      <c r="C93" s="636"/>
      <c r="D93" s="636"/>
      <c r="E93" s="636"/>
    </row>
    <row r="94" spans="1:5" ht="15.6">
      <c r="A94" s="154" t="s">
        <v>98</v>
      </c>
      <c r="B94" s="673"/>
      <c r="C94" s="673"/>
      <c r="D94" s="673"/>
      <c r="E94" s="673"/>
    </row>
    <row r="95" spans="1:5" ht="14.4" thickBot="1">
      <c r="A95" s="633" t="s">
        <v>523</v>
      </c>
      <c r="B95" s="153"/>
      <c r="C95" s="153"/>
      <c r="D95" s="674" t="s">
        <v>575</v>
      </c>
      <c r="E95" s="674"/>
    </row>
    <row r="96" spans="1:5" ht="13.8" thickBot="1">
      <c r="A96" s="155" t="s">
        <v>91</v>
      </c>
      <c r="B96" s="156" t="str">
        <f>+B83</f>
        <v>2015.</v>
      </c>
      <c r="C96" s="156" t="str">
        <f>+C83</f>
        <v>2016.</v>
      </c>
      <c r="D96" s="156" t="str">
        <f>+D83</f>
        <v>2016. után</v>
      </c>
      <c r="E96" s="157" t="s">
        <v>41</v>
      </c>
    </row>
    <row r="97" spans="1:5">
      <c r="A97" s="158" t="s">
        <v>92</v>
      </c>
      <c r="B97" s="60">
        <v>18017186</v>
      </c>
      <c r="C97" s="60"/>
      <c r="D97" s="60"/>
      <c r="E97" s="159">
        <f t="shared" ref="E97:E103" si="8">SUM(B97:D97)</f>
        <v>18017186</v>
      </c>
    </row>
    <row r="98" spans="1:5">
      <c r="A98" s="160" t="s">
        <v>105</v>
      </c>
      <c r="B98" s="61"/>
      <c r="C98" s="61"/>
      <c r="D98" s="61"/>
      <c r="E98" s="161">
        <f t="shared" si="8"/>
        <v>0</v>
      </c>
    </row>
    <row r="99" spans="1:5">
      <c r="A99" s="162" t="s">
        <v>93</v>
      </c>
      <c r="B99" s="62">
        <v>66730320</v>
      </c>
      <c r="C99" s="62"/>
      <c r="D99" s="62"/>
      <c r="E99" s="163">
        <f t="shared" si="8"/>
        <v>66730320</v>
      </c>
    </row>
    <row r="100" spans="1:5">
      <c r="A100" s="162" t="s">
        <v>106</v>
      </c>
      <c r="B100" s="62"/>
      <c r="C100" s="62"/>
      <c r="D100" s="62"/>
      <c r="E100" s="163">
        <f t="shared" si="8"/>
        <v>0</v>
      </c>
    </row>
    <row r="101" spans="1:5">
      <c r="A101" s="162" t="s">
        <v>94</v>
      </c>
      <c r="B101" s="62"/>
      <c r="C101" s="62"/>
      <c r="D101" s="62"/>
      <c r="E101" s="163">
        <f t="shared" si="8"/>
        <v>0</v>
      </c>
    </row>
    <row r="102" spans="1:5">
      <c r="A102" s="162" t="s">
        <v>95</v>
      </c>
      <c r="B102" s="62"/>
      <c r="C102" s="62"/>
      <c r="D102" s="62"/>
      <c r="E102" s="163">
        <f t="shared" si="8"/>
        <v>0</v>
      </c>
    </row>
    <row r="103" spans="1:5" ht="13.8" thickBot="1">
      <c r="A103" s="63"/>
      <c r="B103" s="64"/>
      <c r="C103" s="64"/>
      <c r="D103" s="64"/>
      <c r="E103" s="163">
        <f t="shared" si="8"/>
        <v>0</v>
      </c>
    </row>
    <row r="104" spans="1:5" ht="13.8" thickBot="1">
      <c r="A104" s="164" t="s">
        <v>97</v>
      </c>
      <c r="B104" s="165">
        <f>B97+SUM(B99:B103)</f>
        <v>84747506</v>
      </c>
      <c r="C104" s="165">
        <f>C97+SUM(C99:C103)</f>
        <v>0</v>
      </c>
      <c r="D104" s="165">
        <f>D97+SUM(D99:D103)</f>
        <v>0</v>
      </c>
      <c r="E104" s="166">
        <f>E97+SUM(E99:E103)</f>
        <v>84747506</v>
      </c>
    </row>
    <row r="105" spans="1:5" ht="13.8" thickBot="1">
      <c r="A105" s="36"/>
      <c r="B105" s="36"/>
      <c r="C105" s="36"/>
      <c r="D105" s="36"/>
      <c r="E105" s="36"/>
    </row>
    <row r="106" spans="1:5" ht="13.8" thickBot="1">
      <c r="A106" s="155" t="s">
        <v>96</v>
      </c>
      <c r="B106" s="156" t="str">
        <f>+B96</f>
        <v>2015.</v>
      </c>
      <c r="C106" s="156" t="str">
        <f>+C96</f>
        <v>2016.</v>
      </c>
      <c r="D106" s="156" t="str">
        <f>+D96</f>
        <v>2016. után</v>
      </c>
      <c r="E106" s="157" t="s">
        <v>41</v>
      </c>
    </row>
    <row r="107" spans="1:5">
      <c r="A107" s="158" t="s">
        <v>101</v>
      </c>
      <c r="B107" s="60"/>
      <c r="C107" s="60"/>
      <c r="D107" s="60"/>
      <c r="E107" s="159">
        <f t="shared" ref="E107:E113" si="9">SUM(B107:D107)</f>
        <v>0</v>
      </c>
    </row>
    <row r="108" spans="1:5">
      <c r="A108" s="167" t="s">
        <v>102</v>
      </c>
      <c r="B108" s="62">
        <v>81445506</v>
      </c>
      <c r="C108" s="62"/>
      <c r="D108" s="62"/>
      <c r="E108" s="163">
        <f t="shared" si="9"/>
        <v>81445506</v>
      </c>
    </row>
    <row r="109" spans="1:5">
      <c r="A109" s="162" t="s">
        <v>103</v>
      </c>
      <c r="B109" s="62">
        <v>3302000</v>
      </c>
      <c r="C109" s="62"/>
      <c r="D109" s="62"/>
      <c r="E109" s="163">
        <f t="shared" si="9"/>
        <v>3302000</v>
      </c>
    </row>
    <row r="110" spans="1:5">
      <c r="A110" s="162" t="s">
        <v>104</v>
      </c>
      <c r="B110" s="62"/>
      <c r="C110" s="62"/>
      <c r="D110" s="62"/>
      <c r="E110" s="163">
        <f t="shared" si="9"/>
        <v>0</v>
      </c>
    </row>
    <row r="111" spans="1:5">
      <c r="A111" s="65"/>
      <c r="B111" s="62"/>
      <c r="C111" s="62"/>
      <c r="D111" s="62"/>
      <c r="E111" s="163">
        <f t="shared" si="9"/>
        <v>0</v>
      </c>
    </row>
    <row r="112" spans="1:5">
      <c r="A112" s="65"/>
      <c r="B112" s="62"/>
      <c r="C112" s="62"/>
      <c r="D112" s="62"/>
      <c r="E112" s="163">
        <f t="shared" si="9"/>
        <v>0</v>
      </c>
    </row>
    <row r="113" spans="1:8" ht="13.8" thickBot="1">
      <c r="A113" s="63"/>
      <c r="B113" s="64"/>
      <c r="C113" s="64"/>
      <c r="D113" s="64"/>
      <c r="E113" s="163">
        <f t="shared" si="9"/>
        <v>0</v>
      </c>
    </row>
    <row r="114" spans="1:8" ht="13.8" thickBot="1">
      <c r="A114" s="164" t="s">
        <v>42</v>
      </c>
      <c r="B114" s="165">
        <f>SUM(B107:B113)</f>
        <v>84747506</v>
      </c>
      <c r="C114" s="165">
        <f>SUM(C107:C113)</f>
        <v>0</v>
      </c>
      <c r="D114" s="165">
        <f>SUM(D107:D113)</f>
        <v>0</v>
      </c>
      <c r="E114" s="166">
        <f>SUM(E107:E113)</f>
        <v>84747506</v>
      </c>
    </row>
    <row r="115" spans="1:8">
      <c r="A115" s="635"/>
      <c r="B115" s="636"/>
      <c r="C115" s="636"/>
      <c r="D115" s="636"/>
      <c r="E115" s="636"/>
    </row>
    <row r="116" spans="1:8">
      <c r="A116" s="635"/>
      <c r="B116" s="636"/>
      <c r="C116" s="636"/>
      <c r="D116" s="636"/>
      <c r="E116" s="636"/>
    </row>
    <row r="117" spans="1:8">
      <c r="A117" s="635"/>
      <c r="B117" s="636"/>
      <c r="C117" s="636"/>
      <c r="D117" s="636"/>
      <c r="E117" s="636"/>
    </row>
    <row r="118" spans="1:8">
      <c r="A118" s="635"/>
      <c r="B118" s="636"/>
      <c r="C118" s="636"/>
      <c r="D118" s="636"/>
      <c r="E118" s="636"/>
    </row>
    <row r="119" spans="1:8" ht="15.6">
      <c r="A119" s="638" t="s">
        <v>579</v>
      </c>
      <c r="B119" s="637"/>
      <c r="C119" s="637"/>
      <c r="D119" s="637"/>
      <c r="E119" s="637"/>
    </row>
    <row r="120" spans="1:8" ht="13.8" thickBot="1">
      <c r="A120" s="153"/>
      <c r="B120" s="153"/>
      <c r="C120" s="153"/>
      <c r="D120" s="153"/>
      <c r="E120" s="153"/>
    </row>
    <row r="121" spans="1:8" ht="13.8" thickBot="1">
      <c r="A121" s="668" t="s">
        <v>99</v>
      </c>
      <c r="B121" s="669"/>
      <c r="C121" s="670"/>
      <c r="D121" s="671" t="s">
        <v>107</v>
      </c>
      <c r="E121" s="672"/>
      <c r="H121" s="35"/>
    </row>
    <row r="122" spans="1:8">
      <c r="A122" s="676"/>
      <c r="B122" s="677"/>
      <c r="C122" s="678"/>
      <c r="D122" s="679"/>
      <c r="E122" s="680"/>
    </row>
    <row r="123" spans="1:8" ht="13.8" thickBot="1">
      <c r="A123" s="681"/>
      <c r="B123" s="682"/>
      <c r="C123" s="683"/>
      <c r="D123" s="684"/>
      <c r="E123" s="685"/>
    </row>
    <row r="124" spans="1:8" ht="13.8" thickBot="1">
      <c r="A124" s="686" t="s">
        <v>42</v>
      </c>
      <c r="B124" s="687"/>
      <c r="C124" s="688"/>
      <c r="D124" s="689">
        <f>SUM(D122:E123)</f>
        <v>0</v>
      </c>
      <c r="E124" s="690"/>
    </row>
  </sheetData>
  <mergeCells count="19">
    <mergeCell ref="A122:C122"/>
    <mergeCell ref="D122:E122"/>
    <mergeCell ref="A123:C123"/>
    <mergeCell ref="D123:E123"/>
    <mergeCell ref="A124:C124"/>
    <mergeCell ref="D124:E124"/>
    <mergeCell ref="A121:C121"/>
    <mergeCell ref="D121:E121"/>
    <mergeCell ref="B2:E2"/>
    <mergeCell ref="D3:E3"/>
    <mergeCell ref="B25:E25"/>
    <mergeCell ref="A26:C26"/>
    <mergeCell ref="D26:E26"/>
    <mergeCell ref="B48:E48"/>
    <mergeCell ref="D49:E49"/>
    <mergeCell ref="B71:E71"/>
    <mergeCell ref="D72:E72"/>
    <mergeCell ref="B94:E94"/>
    <mergeCell ref="D95:E95"/>
  </mergeCells>
  <conditionalFormatting sqref="E5:E12 B12:D12 B22:E22 E15:E21 E28:E35 B35:D35 D124:E124 B45:D66 E38:E119 B68:D119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1/2015. (II.13.) önkormányzati rendelethez</oddHeader>
  </headerFooter>
  <rowBreaks count="2" manualBreakCount="2">
    <brk id="47" max="16383" man="1"/>
    <brk id="9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C00000"/>
  </sheetPr>
  <dimension ref="A1:K158"/>
  <sheetViews>
    <sheetView view="pageLayout" zoomScaleNormal="100" zoomScaleSheetLayoutView="85" workbookViewId="0">
      <selection activeCell="C7" sqref="C7"/>
    </sheetView>
  </sheetViews>
  <sheetFormatPr defaultColWidth="9.33203125" defaultRowHeight="13.2"/>
  <cols>
    <col min="1" max="1" width="19.44140625" style="305" customWidth="1"/>
    <col min="2" max="2" width="72" style="306" customWidth="1"/>
    <col min="3" max="3" width="25" style="307" customWidth="1"/>
    <col min="4" max="16384" width="9.33203125" style="2"/>
  </cols>
  <sheetData>
    <row r="1" spans="1:3" s="1" customFormat="1" ht="16.5" customHeight="1" thickBot="1">
      <c r="A1" s="168"/>
      <c r="B1" s="170"/>
      <c r="C1" s="193"/>
    </row>
    <row r="2" spans="1:3" s="66" customFormat="1" ht="21" customHeight="1">
      <c r="A2" s="312" t="s">
        <v>53</v>
      </c>
      <c r="B2" s="279" t="s">
        <v>176</v>
      </c>
      <c r="C2" s="281" t="s">
        <v>43</v>
      </c>
    </row>
    <row r="3" spans="1:3" s="66" customFormat="1" ht="16.2" thickBot="1">
      <c r="A3" s="171" t="s">
        <v>153</v>
      </c>
      <c r="B3" s="280" t="s">
        <v>360</v>
      </c>
      <c r="C3" s="387" t="s">
        <v>43</v>
      </c>
    </row>
    <row r="4" spans="1:3" s="67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282" t="s">
        <v>46</v>
      </c>
    </row>
    <row r="6" spans="1:3" s="53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53" customFormat="1" ht="15.9" customHeight="1" thickBot="1">
      <c r="A7" s="176"/>
      <c r="B7" s="177" t="s">
        <v>47</v>
      </c>
      <c r="C7" s="283"/>
    </row>
    <row r="8" spans="1:3" s="53" customFormat="1" ht="12" customHeight="1" thickBot="1">
      <c r="A8" s="26" t="s">
        <v>9</v>
      </c>
      <c r="B8" s="19" t="s">
        <v>206</v>
      </c>
      <c r="C8" s="218">
        <f>+C9+C10+C11+C12+C13+C14</f>
        <v>295288</v>
      </c>
    </row>
    <row r="9" spans="1:3" s="68" customFormat="1" ht="12" customHeight="1">
      <c r="A9" s="341" t="s">
        <v>72</v>
      </c>
      <c r="B9" s="322" t="s">
        <v>207</v>
      </c>
      <c r="C9" s="221">
        <v>113163</v>
      </c>
    </row>
    <row r="10" spans="1:3" s="69" customFormat="1" ht="12" customHeight="1">
      <c r="A10" s="342" t="s">
        <v>73</v>
      </c>
      <c r="B10" s="323" t="s">
        <v>208</v>
      </c>
      <c r="C10" s="220">
        <v>43177</v>
      </c>
    </row>
    <row r="11" spans="1:3" s="69" customFormat="1" ht="12" customHeight="1">
      <c r="A11" s="342" t="s">
        <v>74</v>
      </c>
      <c r="B11" s="323" t="s">
        <v>209</v>
      </c>
      <c r="C11" s="220">
        <v>80254</v>
      </c>
    </row>
    <row r="12" spans="1:3" s="69" customFormat="1" ht="12" customHeight="1">
      <c r="A12" s="342" t="s">
        <v>75</v>
      </c>
      <c r="B12" s="323" t="s">
        <v>210</v>
      </c>
      <c r="C12" s="220">
        <v>3730</v>
      </c>
    </row>
    <row r="13" spans="1:3" s="69" customFormat="1" ht="12" customHeight="1">
      <c r="A13" s="342" t="s">
        <v>108</v>
      </c>
      <c r="B13" s="323" t="s">
        <v>469</v>
      </c>
      <c r="C13" s="220">
        <v>54964</v>
      </c>
    </row>
    <row r="14" spans="1:3" s="68" customFormat="1" ht="12" customHeight="1" thickBot="1">
      <c r="A14" s="343" t="s">
        <v>76</v>
      </c>
      <c r="B14" s="324" t="s">
        <v>395</v>
      </c>
      <c r="C14" s="220"/>
    </row>
    <row r="15" spans="1:3" s="68" customFormat="1" ht="12" customHeight="1" thickBot="1">
      <c r="A15" s="26" t="s">
        <v>10</v>
      </c>
      <c r="B15" s="213" t="s">
        <v>211</v>
      </c>
      <c r="C15" s="218">
        <f>+C16+C17+C18+C19+C20</f>
        <v>2487</v>
      </c>
    </row>
    <row r="16" spans="1:3" s="68" customFormat="1" ht="12" customHeight="1">
      <c r="A16" s="341" t="s">
        <v>78</v>
      </c>
      <c r="B16" s="322" t="s">
        <v>212</v>
      </c>
      <c r="C16" s="221"/>
    </row>
    <row r="17" spans="1:3" s="68" customFormat="1" ht="12" customHeight="1">
      <c r="A17" s="342" t="s">
        <v>79</v>
      </c>
      <c r="B17" s="323" t="s">
        <v>213</v>
      </c>
      <c r="C17" s="220"/>
    </row>
    <row r="18" spans="1:3" s="68" customFormat="1" ht="12" customHeight="1">
      <c r="A18" s="342" t="s">
        <v>80</v>
      </c>
      <c r="B18" s="323" t="s">
        <v>383</v>
      </c>
      <c r="C18" s="220"/>
    </row>
    <row r="19" spans="1:3" s="68" customFormat="1" ht="12" customHeight="1">
      <c r="A19" s="342" t="s">
        <v>81</v>
      </c>
      <c r="B19" s="323" t="s">
        <v>384</v>
      </c>
      <c r="C19" s="220"/>
    </row>
    <row r="20" spans="1:3" s="68" customFormat="1" ht="12" customHeight="1">
      <c r="A20" s="342" t="s">
        <v>82</v>
      </c>
      <c r="B20" s="323" t="s">
        <v>214</v>
      </c>
      <c r="C20" s="220">
        <v>2487</v>
      </c>
    </row>
    <row r="21" spans="1:3" s="69" customFormat="1" ht="12" customHeight="1" thickBot="1">
      <c r="A21" s="343" t="s">
        <v>88</v>
      </c>
      <c r="B21" s="324" t="s">
        <v>215</v>
      </c>
      <c r="C21" s="222"/>
    </row>
    <row r="22" spans="1:3" s="69" customFormat="1" ht="12" customHeight="1" thickBot="1">
      <c r="A22" s="26" t="s">
        <v>11</v>
      </c>
      <c r="B22" s="19" t="s">
        <v>216</v>
      </c>
      <c r="C22" s="218">
        <f>+C23+C24+C25+C26+C27</f>
        <v>1698717</v>
      </c>
    </row>
    <row r="23" spans="1:3" s="69" customFormat="1" ht="12" customHeight="1">
      <c r="A23" s="341" t="s">
        <v>61</v>
      </c>
      <c r="B23" s="322" t="s">
        <v>217</v>
      </c>
      <c r="C23" s="221"/>
    </row>
    <row r="24" spans="1:3" s="68" customFormat="1" ht="12" customHeight="1">
      <c r="A24" s="342" t="s">
        <v>62</v>
      </c>
      <c r="B24" s="323" t="s">
        <v>218</v>
      </c>
      <c r="C24" s="220"/>
    </row>
    <row r="25" spans="1:3" s="69" customFormat="1" ht="12" customHeight="1">
      <c r="A25" s="342" t="s">
        <v>63</v>
      </c>
      <c r="B25" s="323" t="s">
        <v>385</v>
      </c>
      <c r="C25" s="220"/>
    </row>
    <row r="26" spans="1:3" s="69" customFormat="1" ht="12" customHeight="1">
      <c r="A26" s="342" t="s">
        <v>64</v>
      </c>
      <c r="B26" s="323" t="s">
        <v>386</v>
      </c>
      <c r="C26" s="220"/>
    </row>
    <row r="27" spans="1:3" s="69" customFormat="1" ht="12" customHeight="1">
      <c r="A27" s="342" t="s">
        <v>122</v>
      </c>
      <c r="B27" s="323" t="s">
        <v>219</v>
      </c>
      <c r="C27" s="220">
        <v>1698717</v>
      </c>
    </row>
    <row r="28" spans="1:3" s="69" customFormat="1" ht="12" customHeight="1" thickBot="1">
      <c r="A28" s="343" t="s">
        <v>123</v>
      </c>
      <c r="B28" s="324" t="s">
        <v>220</v>
      </c>
      <c r="C28" s="222">
        <f>'1.1.sz.mell.'!C25</f>
        <v>1683978</v>
      </c>
    </row>
    <row r="29" spans="1:3" s="69" customFormat="1" ht="12" customHeight="1" thickBot="1">
      <c r="A29" s="26" t="s">
        <v>124</v>
      </c>
      <c r="B29" s="19" t="s">
        <v>221</v>
      </c>
      <c r="C29" s="224">
        <f>+C30+C34+C35+C36</f>
        <v>39800</v>
      </c>
    </row>
    <row r="30" spans="1:3" s="69" customFormat="1" ht="12" customHeight="1">
      <c r="A30" s="341" t="s">
        <v>222</v>
      </c>
      <c r="B30" s="322" t="s">
        <v>470</v>
      </c>
      <c r="C30" s="317">
        <f>+C31+C32+C33</f>
        <v>35000</v>
      </c>
    </row>
    <row r="31" spans="1:3" s="69" customFormat="1" ht="12" customHeight="1">
      <c r="A31" s="342" t="s">
        <v>223</v>
      </c>
      <c r="B31" s="323" t="s">
        <v>228</v>
      </c>
      <c r="C31" s="220">
        <v>35000</v>
      </c>
    </row>
    <row r="32" spans="1:3" s="69" customFormat="1" ht="12" customHeight="1">
      <c r="A32" s="342" t="s">
        <v>224</v>
      </c>
      <c r="B32" s="323" t="s">
        <v>229</v>
      </c>
      <c r="C32" s="220"/>
    </row>
    <row r="33" spans="1:3" s="69" customFormat="1" ht="12" customHeight="1">
      <c r="A33" s="342" t="s">
        <v>399</v>
      </c>
      <c r="B33" s="378" t="s">
        <v>400</v>
      </c>
      <c r="C33" s="220"/>
    </row>
    <row r="34" spans="1:3" s="69" customFormat="1" ht="12" customHeight="1">
      <c r="A34" s="342" t="s">
        <v>225</v>
      </c>
      <c r="B34" s="323" t="s">
        <v>230</v>
      </c>
      <c r="C34" s="220">
        <v>4000</v>
      </c>
    </row>
    <row r="35" spans="1:3" s="69" customFormat="1" ht="12" customHeight="1">
      <c r="A35" s="342" t="s">
        <v>226</v>
      </c>
      <c r="B35" s="323" t="s">
        <v>231</v>
      </c>
      <c r="C35" s="220"/>
    </row>
    <row r="36" spans="1:3" s="69" customFormat="1" ht="12" customHeight="1" thickBot="1">
      <c r="A36" s="343" t="s">
        <v>227</v>
      </c>
      <c r="B36" s="324" t="s">
        <v>232</v>
      </c>
      <c r="C36" s="222">
        <v>800</v>
      </c>
    </row>
    <row r="37" spans="1:3" s="69" customFormat="1" ht="12" customHeight="1" thickBot="1">
      <c r="A37" s="26" t="s">
        <v>13</v>
      </c>
      <c r="B37" s="19" t="s">
        <v>396</v>
      </c>
      <c r="C37" s="218">
        <f>SUM(C38:C48)</f>
        <v>469933</v>
      </c>
    </row>
    <row r="38" spans="1:3" s="69" customFormat="1" ht="12" customHeight="1">
      <c r="A38" s="341" t="s">
        <v>65</v>
      </c>
      <c r="B38" s="322" t="s">
        <v>235</v>
      </c>
      <c r="C38" s="221"/>
    </row>
    <row r="39" spans="1:3" s="69" customFormat="1" ht="12" customHeight="1">
      <c r="A39" s="342" t="s">
        <v>66</v>
      </c>
      <c r="B39" s="323" t="s">
        <v>236</v>
      </c>
      <c r="C39" s="220">
        <v>7000</v>
      </c>
    </row>
    <row r="40" spans="1:3" s="69" customFormat="1" ht="12" customHeight="1">
      <c r="A40" s="342" t="s">
        <v>67</v>
      </c>
      <c r="B40" s="323" t="s">
        <v>237</v>
      </c>
      <c r="C40" s="220"/>
    </row>
    <row r="41" spans="1:3" s="69" customFormat="1" ht="12" customHeight="1">
      <c r="A41" s="342" t="s">
        <v>126</v>
      </c>
      <c r="B41" s="323" t="s">
        <v>238</v>
      </c>
      <c r="C41" s="220">
        <v>5600</v>
      </c>
    </row>
    <row r="42" spans="1:3" s="69" customFormat="1" ht="12" customHeight="1">
      <c r="A42" s="342" t="s">
        <v>127</v>
      </c>
      <c r="B42" s="323" t="s">
        <v>239</v>
      </c>
      <c r="C42" s="220"/>
    </row>
    <row r="43" spans="1:3" s="69" customFormat="1" ht="12" customHeight="1">
      <c r="A43" s="342" t="s">
        <v>128</v>
      </c>
      <c r="B43" s="323" t="s">
        <v>240</v>
      </c>
      <c r="C43" s="220">
        <v>1890</v>
      </c>
    </row>
    <row r="44" spans="1:3" s="69" customFormat="1" ht="12" customHeight="1">
      <c r="A44" s="342" t="s">
        <v>129</v>
      </c>
      <c r="B44" s="323" t="s">
        <v>241</v>
      </c>
      <c r="C44" s="220">
        <v>449443</v>
      </c>
    </row>
    <row r="45" spans="1:3" s="69" customFormat="1" ht="12" customHeight="1">
      <c r="A45" s="342" t="s">
        <v>130</v>
      </c>
      <c r="B45" s="323" t="s">
        <v>242</v>
      </c>
      <c r="C45" s="220">
        <v>6000</v>
      </c>
    </row>
    <row r="46" spans="1:3" s="69" customFormat="1" ht="12" customHeight="1">
      <c r="A46" s="342" t="s">
        <v>233</v>
      </c>
      <c r="B46" s="323" t="s">
        <v>243</v>
      </c>
      <c r="C46" s="223"/>
    </row>
    <row r="47" spans="1:3" s="69" customFormat="1" ht="12" customHeight="1">
      <c r="A47" s="343" t="s">
        <v>234</v>
      </c>
      <c r="B47" s="324" t="s">
        <v>398</v>
      </c>
      <c r="C47" s="311"/>
    </row>
    <row r="48" spans="1:3" s="69" customFormat="1" ht="12" customHeight="1" thickBot="1">
      <c r="A48" s="343" t="s">
        <v>397</v>
      </c>
      <c r="B48" s="324" t="s">
        <v>244</v>
      </c>
      <c r="C48" s="311"/>
    </row>
    <row r="49" spans="1:3" s="69" customFormat="1" ht="12" customHeight="1" thickBot="1">
      <c r="A49" s="26" t="s">
        <v>14</v>
      </c>
      <c r="B49" s="19" t="s">
        <v>245</v>
      </c>
      <c r="C49" s="218">
        <f>SUM(C50:C54)</f>
        <v>0</v>
      </c>
    </row>
    <row r="50" spans="1:3" s="69" customFormat="1" ht="12" customHeight="1">
      <c r="A50" s="341" t="s">
        <v>68</v>
      </c>
      <c r="B50" s="322" t="s">
        <v>249</v>
      </c>
      <c r="C50" s="365"/>
    </row>
    <row r="51" spans="1:3" s="69" customFormat="1" ht="12" customHeight="1">
      <c r="A51" s="342" t="s">
        <v>69</v>
      </c>
      <c r="B51" s="323" t="s">
        <v>250</v>
      </c>
      <c r="C51" s="223"/>
    </row>
    <row r="52" spans="1:3" s="69" customFormat="1" ht="12" customHeight="1">
      <c r="A52" s="342" t="s">
        <v>246</v>
      </c>
      <c r="B52" s="323" t="s">
        <v>251</v>
      </c>
      <c r="C52" s="223"/>
    </row>
    <row r="53" spans="1:3" s="69" customFormat="1" ht="12" customHeight="1">
      <c r="A53" s="342" t="s">
        <v>247</v>
      </c>
      <c r="B53" s="323" t="s">
        <v>252</v>
      </c>
      <c r="C53" s="223"/>
    </row>
    <row r="54" spans="1:3" s="69" customFormat="1" ht="12" customHeight="1" thickBot="1">
      <c r="A54" s="343" t="s">
        <v>248</v>
      </c>
      <c r="B54" s="324" t="s">
        <v>253</v>
      </c>
      <c r="C54" s="311"/>
    </row>
    <row r="55" spans="1:3" s="69" customFormat="1" ht="12" customHeight="1" thickBot="1">
      <c r="A55" s="26" t="s">
        <v>131</v>
      </c>
      <c r="B55" s="19" t="s">
        <v>254</v>
      </c>
      <c r="C55" s="218">
        <f>SUM(C56:C58)</f>
        <v>0</v>
      </c>
    </row>
    <row r="56" spans="1:3" s="69" customFormat="1" ht="12" customHeight="1">
      <c r="A56" s="341" t="s">
        <v>70</v>
      </c>
      <c r="B56" s="322" t="s">
        <v>255</v>
      </c>
      <c r="C56" s="221"/>
    </row>
    <row r="57" spans="1:3" s="69" customFormat="1" ht="12" customHeight="1">
      <c r="A57" s="342" t="s">
        <v>71</v>
      </c>
      <c r="B57" s="323" t="s">
        <v>387</v>
      </c>
      <c r="C57" s="220"/>
    </row>
    <row r="58" spans="1:3" s="69" customFormat="1" ht="12" customHeight="1">
      <c r="A58" s="342" t="s">
        <v>258</v>
      </c>
      <c r="B58" s="323" t="s">
        <v>256</v>
      </c>
      <c r="C58" s="220"/>
    </row>
    <row r="59" spans="1:3" s="69" customFormat="1" ht="12" customHeight="1" thickBot="1">
      <c r="A59" s="343" t="s">
        <v>259</v>
      </c>
      <c r="B59" s="324" t="s">
        <v>257</v>
      </c>
      <c r="C59" s="222"/>
    </row>
    <row r="60" spans="1:3" s="69" customFormat="1" ht="12" customHeight="1" thickBot="1">
      <c r="A60" s="26" t="s">
        <v>16</v>
      </c>
      <c r="B60" s="213" t="s">
        <v>260</v>
      </c>
      <c r="C60" s="218">
        <f>SUM(C61:C63)</f>
        <v>0</v>
      </c>
    </row>
    <row r="61" spans="1:3" s="69" customFormat="1" ht="12" customHeight="1">
      <c r="A61" s="341" t="s">
        <v>132</v>
      </c>
      <c r="B61" s="322" t="s">
        <v>262</v>
      </c>
      <c r="C61" s="223"/>
    </row>
    <row r="62" spans="1:3" s="69" customFormat="1" ht="12" customHeight="1">
      <c r="A62" s="342" t="s">
        <v>133</v>
      </c>
      <c r="B62" s="323" t="s">
        <v>388</v>
      </c>
      <c r="C62" s="223"/>
    </row>
    <row r="63" spans="1:3" s="69" customFormat="1" ht="12" customHeight="1">
      <c r="A63" s="342" t="s">
        <v>182</v>
      </c>
      <c r="B63" s="323" t="s">
        <v>263</v>
      </c>
      <c r="C63" s="223"/>
    </row>
    <row r="64" spans="1:3" s="69" customFormat="1" ht="12" customHeight="1" thickBot="1">
      <c r="A64" s="343" t="s">
        <v>261</v>
      </c>
      <c r="B64" s="324" t="s">
        <v>264</v>
      </c>
      <c r="C64" s="223"/>
    </row>
    <row r="65" spans="1:3" s="69" customFormat="1" ht="12" customHeight="1" thickBot="1">
      <c r="A65" s="26" t="s">
        <v>17</v>
      </c>
      <c r="B65" s="19" t="s">
        <v>265</v>
      </c>
      <c r="C65" s="224">
        <f>+C8+C15+C22+C29+C37+C49+C55+C60</f>
        <v>2506225</v>
      </c>
    </row>
    <row r="66" spans="1:3" s="69" customFormat="1" ht="12" customHeight="1" thickBot="1">
      <c r="A66" s="344" t="s">
        <v>356</v>
      </c>
      <c r="B66" s="213" t="s">
        <v>267</v>
      </c>
      <c r="C66" s="218">
        <f>SUM(C67:C69)</f>
        <v>0</v>
      </c>
    </row>
    <row r="67" spans="1:3" s="69" customFormat="1" ht="12" customHeight="1">
      <c r="A67" s="341" t="s">
        <v>298</v>
      </c>
      <c r="B67" s="322" t="s">
        <v>268</v>
      </c>
      <c r="C67" s="223"/>
    </row>
    <row r="68" spans="1:3" s="69" customFormat="1" ht="12" customHeight="1">
      <c r="A68" s="342" t="s">
        <v>307</v>
      </c>
      <c r="B68" s="323" t="s">
        <v>269</v>
      </c>
      <c r="C68" s="223"/>
    </row>
    <row r="69" spans="1:3" s="69" customFormat="1" ht="12" customHeight="1" thickBot="1">
      <c r="A69" s="343" t="s">
        <v>308</v>
      </c>
      <c r="B69" s="325" t="s">
        <v>270</v>
      </c>
      <c r="C69" s="223"/>
    </row>
    <row r="70" spans="1:3" s="69" customFormat="1" ht="12" customHeight="1" thickBot="1">
      <c r="A70" s="344" t="s">
        <v>271</v>
      </c>
      <c r="B70" s="213" t="s">
        <v>272</v>
      </c>
      <c r="C70" s="218">
        <f>SUM(C71:C74)</f>
        <v>0</v>
      </c>
    </row>
    <row r="71" spans="1:3" s="69" customFormat="1" ht="12" customHeight="1">
      <c r="A71" s="341" t="s">
        <v>109</v>
      </c>
      <c r="B71" s="322" t="s">
        <v>273</v>
      </c>
      <c r="C71" s="223"/>
    </row>
    <row r="72" spans="1:3" s="69" customFormat="1" ht="12" customHeight="1">
      <c r="A72" s="342" t="s">
        <v>110</v>
      </c>
      <c r="B72" s="323" t="s">
        <v>274</v>
      </c>
      <c r="C72" s="223"/>
    </row>
    <row r="73" spans="1:3" s="69" customFormat="1" ht="12" customHeight="1">
      <c r="A73" s="342" t="s">
        <v>299</v>
      </c>
      <c r="B73" s="323" t="s">
        <v>275</v>
      </c>
      <c r="C73" s="223"/>
    </row>
    <row r="74" spans="1:3" s="69" customFormat="1" ht="12" customHeight="1" thickBot="1">
      <c r="A74" s="343" t="s">
        <v>300</v>
      </c>
      <c r="B74" s="324" t="s">
        <v>276</v>
      </c>
      <c r="C74" s="223"/>
    </row>
    <row r="75" spans="1:3" s="69" customFormat="1" ht="12" customHeight="1" thickBot="1">
      <c r="A75" s="344" t="s">
        <v>277</v>
      </c>
      <c r="B75" s="213" t="s">
        <v>278</v>
      </c>
      <c r="C75" s="218">
        <f>SUM(C76:C77)</f>
        <v>326041</v>
      </c>
    </row>
    <row r="76" spans="1:3" s="69" customFormat="1" ht="12" customHeight="1">
      <c r="A76" s="341" t="s">
        <v>301</v>
      </c>
      <c r="B76" s="322" t="s">
        <v>279</v>
      </c>
      <c r="C76" s="223">
        <v>326041</v>
      </c>
    </row>
    <row r="77" spans="1:3" s="69" customFormat="1" ht="12" customHeight="1" thickBot="1">
      <c r="A77" s="343" t="s">
        <v>302</v>
      </c>
      <c r="B77" s="324" t="s">
        <v>280</v>
      </c>
      <c r="C77" s="223"/>
    </row>
    <row r="78" spans="1:3" s="68" customFormat="1" ht="12" customHeight="1" thickBot="1">
      <c r="A78" s="344" t="s">
        <v>281</v>
      </c>
      <c r="B78" s="213" t="s">
        <v>282</v>
      </c>
      <c r="C78" s="218">
        <f>SUM(C79:C81)</f>
        <v>0</v>
      </c>
    </row>
    <row r="79" spans="1:3" s="69" customFormat="1" ht="12" customHeight="1">
      <c r="A79" s="341" t="s">
        <v>303</v>
      </c>
      <c r="B79" s="322" t="s">
        <v>283</v>
      </c>
      <c r="C79" s="223"/>
    </row>
    <row r="80" spans="1:3" s="69" customFormat="1" ht="12" customHeight="1">
      <c r="A80" s="342" t="s">
        <v>304</v>
      </c>
      <c r="B80" s="323" t="s">
        <v>284</v>
      </c>
      <c r="C80" s="223"/>
    </row>
    <row r="81" spans="1:3" s="69" customFormat="1" ht="12" customHeight="1" thickBot="1">
      <c r="A81" s="343" t="s">
        <v>305</v>
      </c>
      <c r="B81" s="324" t="s">
        <v>285</v>
      </c>
      <c r="C81" s="223"/>
    </row>
    <row r="82" spans="1:3" s="69" customFormat="1" ht="12" customHeight="1" thickBot="1">
      <c r="A82" s="344" t="s">
        <v>286</v>
      </c>
      <c r="B82" s="213" t="s">
        <v>306</v>
      </c>
      <c r="C82" s="218">
        <f>SUM(C83:C86)</f>
        <v>0</v>
      </c>
    </row>
    <row r="83" spans="1:3" s="69" customFormat="1" ht="12" customHeight="1">
      <c r="A83" s="345" t="s">
        <v>287</v>
      </c>
      <c r="B83" s="322" t="s">
        <v>288</v>
      </c>
      <c r="C83" s="223"/>
    </row>
    <row r="84" spans="1:3" s="69" customFormat="1" ht="12" customHeight="1">
      <c r="A84" s="346" t="s">
        <v>289</v>
      </c>
      <c r="B84" s="323" t="s">
        <v>290</v>
      </c>
      <c r="C84" s="223"/>
    </row>
    <row r="85" spans="1:3" s="69" customFormat="1" ht="12" customHeight="1">
      <c r="A85" s="346" t="s">
        <v>291</v>
      </c>
      <c r="B85" s="323" t="s">
        <v>292</v>
      </c>
      <c r="C85" s="223"/>
    </row>
    <row r="86" spans="1:3" s="68" customFormat="1" ht="12" customHeight="1" thickBot="1">
      <c r="A86" s="347" t="s">
        <v>293</v>
      </c>
      <c r="B86" s="324" t="s">
        <v>294</v>
      </c>
      <c r="C86" s="223"/>
    </row>
    <row r="87" spans="1:3" s="68" customFormat="1" ht="12" customHeight="1" thickBot="1">
      <c r="A87" s="344" t="s">
        <v>295</v>
      </c>
      <c r="B87" s="213" t="s">
        <v>440</v>
      </c>
      <c r="C87" s="366"/>
    </row>
    <row r="88" spans="1:3" s="68" customFormat="1" ht="12" customHeight="1" thickBot="1">
      <c r="A88" s="344" t="s">
        <v>471</v>
      </c>
      <c r="B88" s="213" t="s">
        <v>296</v>
      </c>
      <c r="C88" s="366"/>
    </row>
    <row r="89" spans="1:3" s="68" customFormat="1" ht="12" customHeight="1" thickBot="1">
      <c r="A89" s="344" t="s">
        <v>472</v>
      </c>
      <c r="B89" s="329" t="s">
        <v>443</v>
      </c>
      <c r="C89" s="224">
        <f>+C66+C70+C75+C78+C82+C88+C87</f>
        <v>326041</v>
      </c>
    </row>
    <row r="90" spans="1:3" s="68" customFormat="1" ht="12" customHeight="1" thickBot="1">
      <c r="A90" s="348" t="s">
        <v>473</v>
      </c>
      <c r="B90" s="330" t="s">
        <v>474</v>
      </c>
      <c r="C90" s="224">
        <f>+C65+C89</f>
        <v>2832266</v>
      </c>
    </row>
    <row r="91" spans="1:3" s="69" customFormat="1" ht="15" customHeight="1" thickBot="1">
      <c r="A91" s="182"/>
      <c r="B91" s="183"/>
      <c r="C91" s="288"/>
    </row>
    <row r="92" spans="1:3" s="53" customFormat="1" ht="16.5" customHeight="1" thickBot="1">
      <c r="A92" s="186"/>
      <c r="B92" s="187" t="s">
        <v>48</v>
      </c>
      <c r="C92" s="290"/>
    </row>
    <row r="93" spans="1:3" s="70" customFormat="1" ht="12" customHeight="1" thickBot="1">
      <c r="A93" s="314" t="s">
        <v>9</v>
      </c>
      <c r="B93" s="25" t="s">
        <v>478</v>
      </c>
      <c r="C93" s="217">
        <f>+C94+C95+C96+C97+C98+C111</f>
        <v>299612</v>
      </c>
    </row>
    <row r="94" spans="1:3" ht="12" customHeight="1">
      <c r="A94" s="349" t="s">
        <v>72</v>
      </c>
      <c r="B94" s="8" t="s">
        <v>39</v>
      </c>
      <c r="C94" s="219">
        <v>36976</v>
      </c>
    </row>
    <row r="95" spans="1:3" ht="12" customHeight="1">
      <c r="A95" s="342" t="s">
        <v>73</v>
      </c>
      <c r="B95" s="6" t="s">
        <v>134</v>
      </c>
      <c r="C95" s="220">
        <v>9390</v>
      </c>
    </row>
    <row r="96" spans="1:3" ht="12" customHeight="1">
      <c r="A96" s="342" t="s">
        <v>74</v>
      </c>
      <c r="B96" s="6" t="s">
        <v>100</v>
      </c>
      <c r="C96" s="222">
        <v>109997</v>
      </c>
    </row>
    <row r="97" spans="1:3" ht="12" customHeight="1">
      <c r="A97" s="342" t="s">
        <v>75</v>
      </c>
      <c r="B97" s="9" t="s">
        <v>135</v>
      </c>
      <c r="C97" s="222">
        <v>15590</v>
      </c>
    </row>
    <row r="98" spans="1:3" ht="12" customHeight="1">
      <c r="A98" s="342" t="s">
        <v>83</v>
      </c>
      <c r="B98" s="17" t="s">
        <v>136</v>
      </c>
      <c r="C98" s="222">
        <v>22293</v>
      </c>
    </row>
    <row r="99" spans="1:3" ht="12" customHeight="1">
      <c r="A99" s="342" t="s">
        <v>76</v>
      </c>
      <c r="B99" s="6" t="s">
        <v>407</v>
      </c>
      <c r="C99" s="222"/>
    </row>
    <row r="100" spans="1:3" ht="12" customHeight="1">
      <c r="A100" s="342" t="s">
        <v>77</v>
      </c>
      <c r="B100" s="89" t="s">
        <v>406</v>
      </c>
      <c r="C100" s="222"/>
    </row>
    <row r="101" spans="1:3" ht="12" customHeight="1">
      <c r="A101" s="342" t="s">
        <v>84</v>
      </c>
      <c r="B101" s="89" t="s">
        <v>405</v>
      </c>
      <c r="C101" s="222"/>
    </row>
    <row r="102" spans="1:3" ht="12" customHeight="1">
      <c r="A102" s="342" t="s">
        <v>85</v>
      </c>
      <c r="B102" s="87" t="s">
        <v>312</v>
      </c>
      <c r="C102" s="222"/>
    </row>
    <row r="103" spans="1:3" ht="12" customHeight="1">
      <c r="A103" s="342" t="s">
        <v>86</v>
      </c>
      <c r="B103" s="88" t="s">
        <v>541</v>
      </c>
      <c r="C103" s="222">
        <v>3000</v>
      </c>
    </row>
    <row r="104" spans="1:3" ht="12" customHeight="1">
      <c r="A104" s="342" t="s">
        <v>87</v>
      </c>
      <c r="B104" s="88" t="s">
        <v>540</v>
      </c>
      <c r="C104" s="222">
        <v>3000</v>
      </c>
    </row>
    <row r="105" spans="1:3" ht="12" customHeight="1">
      <c r="A105" s="342" t="s">
        <v>89</v>
      </c>
      <c r="B105" s="87" t="s">
        <v>315</v>
      </c>
      <c r="C105" s="222">
        <v>3320</v>
      </c>
    </row>
    <row r="106" spans="1:3" ht="12" customHeight="1">
      <c r="A106" s="342" t="s">
        <v>137</v>
      </c>
      <c r="B106" s="87" t="s">
        <v>536</v>
      </c>
      <c r="C106" s="222">
        <v>339</v>
      </c>
    </row>
    <row r="107" spans="1:3" ht="12" customHeight="1">
      <c r="A107" s="342" t="s">
        <v>310</v>
      </c>
      <c r="B107" s="88" t="s">
        <v>537</v>
      </c>
      <c r="C107" s="222">
        <v>2400</v>
      </c>
    </row>
    <row r="108" spans="1:3" ht="12" customHeight="1">
      <c r="A108" s="350" t="s">
        <v>311</v>
      </c>
      <c r="B108" s="89" t="s">
        <v>538</v>
      </c>
      <c r="C108" s="222">
        <v>1000</v>
      </c>
    </row>
    <row r="109" spans="1:3" ht="12" customHeight="1">
      <c r="A109" s="342" t="s">
        <v>403</v>
      </c>
      <c r="B109" s="89" t="s">
        <v>539</v>
      </c>
      <c r="C109" s="222">
        <v>150</v>
      </c>
    </row>
    <row r="110" spans="1:3" ht="12" customHeight="1">
      <c r="A110" s="342" t="s">
        <v>404</v>
      </c>
      <c r="B110" s="89" t="s">
        <v>320</v>
      </c>
      <c r="C110" s="222">
        <v>9084</v>
      </c>
    </row>
    <row r="111" spans="1:3" ht="12" customHeight="1">
      <c r="A111" s="342" t="s">
        <v>408</v>
      </c>
      <c r="B111" s="9" t="s">
        <v>40</v>
      </c>
      <c r="C111" s="220">
        <f>SUM(C112:C113)</f>
        <v>105366</v>
      </c>
    </row>
    <row r="112" spans="1:3" ht="12" customHeight="1">
      <c r="A112" s="343" t="s">
        <v>409</v>
      </c>
      <c r="B112" s="6" t="s">
        <v>411</v>
      </c>
      <c r="C112" s="220">
        <v>35366</v>
      </c>
    </row>
    <row r="113" spans="1:3" ht="12" customHeight="1" thickBot="1">
      <c r="A113" s="351" t="s">
        <v>410</v>
      </c>
      <c r="B113" s="383" t="s">
        <v>412</v>
      </c>
      <c r="C113" s="226">
        <v>70000</v>
      </c>
    </row>
    <row r="114" spans="1:3" ht="12" customHeight="1" thickBot="1">
      <c r="A114" s="26" t="s">
        <v>10</v>
      </c>
      <c r="B114" s="24" t="s">
        <v>321</v>
      </c>
      <c r="C114" s="218">
        <f>+C115+C117+C119</f>
        <v>2324280</v>
      </c>
    </row>
    <row r="115" spans="1:3" ht="12" customHeight="1">
      <c r="A115" s="341" t="s">
        <v>78</v>
      </c>
      <c r="B115" s="6" t="s">
        <v>180</v>
      </c>
      <c r="C115" s="221">
        <f>2318963-87058</f>
        <v>2231905</v>
      </c>
    </row>
    <row r="116" spans="1:3" ht="12" customHeight="1">
      <c r="A116" s="341" t="s">
        <v>79</v>
      </c>
      <c r="B116" s="10" t="s">
        <v>325</v>
      </c>
      <c r="C116" s="221">
        <f>'1.1.sz.mell.'!C116</f>
        <v>2163760</v>
      </c>
    </row>
    <row r="117" spans="1:3" ht="12" customHeight="1">
      <c r="A117" s="341" t="s">
        <v>80</v>
      </c>
      <c r="B117" s="10" t="s">
        <v>138</v>
      </c>
      <c r="C117" s="220">
        <v>5317</v>
      </c>
    </row>
    <row r="118" spans="1:3" ht="12" customHeight="1">
      <c r="A118" s="341" t="s">
        <v>81</v>
      </c>
      <c r="B118" s="10" t="s">
        <v>326</v>
      </c>
      <c r="C118" s="211"/>
    </row>
    <row r="119" spans="1:3" ht="12" customHeight="1">
      <c r="A119" s="341" t="s">
        <v>82</v>
      </c>
      <c r="B119" s="215" t="s">
        <v>183</v>
      </c>
      <c r="C119" s="211">
        <v>87058</v>
      </c>
    </row>
    <row r="120" spans="1:3" ht="12" customHeight="1">
      <c r="A120" s="341" t="s">
        <v>88</v>
      </c>
      <c r="B120" s="214" t="s">
        <v>389</v>
      </c>
      <c r="C120" s="211"/>
    </row>
    <row r="121" spans="1:3" ht="12" customHeight="1">
      <c r="A121" s="341" t="s">
        <v>90</v>
      </c>
      <c r="B121" s="318" t="s">
        <v>331</v>
      </c>
      <c r="C121" s="211"/>
    </row>
    <row r="122" spans="1:3" ht="12" customHeight="1">
      <c r="A122" s="341" t="s">
        <v>139</v>
      </c>
      <c r="B122" s="88" t="s">
        <v>314</v>
      </c>
      <c r="C122" s="211"/>
    </row>
    <row r="123" spans="1:3" ht="12" customHeight="1">
      <c r="A123" s="341" t="s">
        <v>140</v>
      </c>
      <c r="B123" s="88" t="s">
        <v>330</v>
      </c>
      <c r="C123" s="211"/>
    </row>
    <row r="124" spans="1:3" ht="12" customHeight="1">
      <c r="A124" s="341" t="s">
        <v>141</v>
      </c>
      <c r="B124" s="88" t="s">
        <v>329</v>
      </c>
      <c r="C124" s="211"/>
    </row>
    <row r="125" spans="1:3" ht="12" customHeight="1">
      <c r="A125" s="341" t="s">
        <v>322</v>
      </c>
      <c r="B125" s="88" t="s">
        <v>317</v>
      </c>
      <c r="C125" s="211"/>
    </row>
    <row r="126" spans="1:3" ht="12" customHeight="1">
      <c r="A126" s="341" t="s">
        <v>323</v>
      </c>
      <c r="B126" s="88" t="s">
        <v>328</v>
      </c>
      <c r="C126" s="211"/>
    </row>
    <row r="127" spans="1:3" ht="12" customHeight="1" thickBot="1">
      <c r="A127" s="350" t="s">
        <v>324</v>
      </c>
      <c r="B127" s="88" t="s">
        <v>327</v>
      </c>
      <c r="C127" s="212"/>
    </row>
    <row r="128" spans="1:3" ht="12" customHeight="1" thickBot="1">
      <c r="A128" s="26" t="s">
        <v>11</v>
      </c>
      <c r="B128" s="74" t="s">
        <v>413</v>
      </c>
      <c r="C128" s="218">
        <f>+C93+C114</f>
        <v>2623892</v>
      </c>
    </row>
    <row r="129" spans="1:11" ht="12" customHeight="1" thickBot="1">
      <c r="A129" s="26" t="s">
        <v>12</v>
      </c>
      <c r="B129" s="74" t="s">
        <v>414</v>
      </c>
      <c r="C129" s="218">
        <f>+C130+C131+C132</f>
        <v>0</v>
      </c>
    </row>
    <row r="130" spans="1:11" s="70" customFormat="1" ht="12" customHeight="1">
      <c r="A130" s="341" t="s">
        <v>222</v>
      </c>
      <c r="B130" s="7" t="s">
        <v>481</v>
      </c>
      <c r="C130" s="211"/>
    </row>
    <row r="131" spans="1:11" ht="12" customHeight="1">
      <c r="A131" s="341" t="s">
        <v>225</v>
      </c>
      <c r="B131" s="7" t="s">
        <v>422</v>
      </c>
      <c r="C131" s="211"/>
    </row>
    <row r="132" spans="1:11" ht="12" customHeight="1" thickBot="1">
      <c r="A132" s="350" t="s">
        <v>226</v>
      </c>
      <c r="B132" s="5" t="s">
        <v>480</v>
      </c>
      <c r="C132" s="211"/>
    </row>
    <row r="133" spans="1:11" ht="12" customHeight="1" thickBot="1">
      <c r="A133" s="26" t="s">
        <v>13</v>
      </c>
      <c r="B133" s="74" t="s">
        <v>415</v>
      </c>
      <c r="C133" s="218">
        <f>+C134+C135+C136+C137+C138+C139</f>
        <v>0</v>
      </c>
    </row>
    <row r="134" spans="1:11" ht="12" customHeight="1">
      <c r="A134" s="341" t="s">
        <v>65</v>
      </c>
      <c r="B134" s="7" t="s">
        <v>424</v>
      </c>
      <c r="C134" s="211"/>
    </row>
    <row r="135" spans="1:11" ht="12" customHeight="1">
      <c r="A135" s="341" t="s">
        <v>66</v>
      </c>
      <c r="B135" s="7" t="s">
        <v>416</v>
      </c>
      <c r="C135" s="211"/>
    </row>
    <row r="136" spans="1:11" ht="12" customHeight="1">
      <c r="A136" s="341" t="s">
        <v>67</v>
      </c>
      <c r="B136" s="7" t="s">
        <v>417</v>
      </c>
      <c r="C136" s="211"/>
    </row>
    <row r="137" spans="1:11" ht="12" customHeight="1">
      <c r="A137" s="341" t="s">
        <v>126</v>
      </c>
      <c r="B137" s="7" t="s">
        <v>479</v>
      </c>
      <c r="C137" s="211"/>
    </row>
    <row r="138" spans="1:11" ht="12" customHeight="1">
      <c r="A138" s="341" t="s">
        <v>127</v>
      </c>
      <c r="B138" s="7" t="s">
        <v>419</v>
      </c>
      <c r="C138" s="211"/>
    </row>
    <row r="139" spans="1:11" s="70" customFormat="1" ht="12" customHeight="1" thickBot="1">
      <c r="A139" s="350" t="s">
        <v>128</v>
      </c>
      <c r="B139" s="5" t="s">
        <v>420</v>
      </c>
      <c r="C139" s="211"/>
    </row>
    <row r="140" spans="1:11" ht="12" customHeight="1" thickBot="1">
      <c r="A140" s="26" t="s">
        <v>14</v>
      </c>
      <c r="B140" s="74" t="s">
        <v>496</v>
      </c>
      <c r="C140" s="224">
        <f>+C141+C142+C144+C145+C143</f>
        <v>208374</v>
      </c>
      <c r="K140" s="194"/>
    </row>
    <row r="141" spans="1:11">
      <c r="A141" s="341" t="s">
        <v>68</v>
      </c>
      <c r="B141" s="7" t="s">
        <v>332</v>
      </c>
      <c r="C141" s="211"/>
    </row>
    <row r="142" spans="1:11" ht="12" customHeight="1">
      <c r="A142" s="341" t="s">
        <v>69</v>
      </c>
      <c r="B142" s="7" t="s">
        <v>333</v>
      </c>
      <c r="C142" s="211"/>
    </row>
    <row r="143" spans="1:11" ht="12" customHeight="1">
      <c r="A143" s="341" t="s">
        <v>246</v>
      </c>
      <c r="B143" s="7" t="s">
        <v>495</v>
      </c>
      <c r="C143" s="211">
        <f>'9.2. sz. mell'!C41+'9.3. sz. mell'!C40+'9.4. sz. mell '!C40+'9.5. sz. mell  '!C40</f>
        <v>208374</v>
      </c>
    </row>
    <row r="144" spans="1:11" s="70" customFormat="1" ht="12" customHeight="1">
      <c r="A144" s="341" t="s">
        <v>247</v>
      </c>
      <c r="B144" s="7" t="s">
        <v>429</v>
      </c>
      <c r="C144" s="211"/>
    </row>
    <row r="145" spans="1:3" s="70" customFormat="1" ht="12" customHeight="1" thickBot="1">
      <c r="A145" s="350" t="s">
        <v>248</v>
      </c>
      <c r="B145" s="5" t="s">
        <v>352</v>
      </c>
      <c r="C145" s="211"/>
    </row>
    <row r="146" spans="1:3" s="70" customFormat="1" ht="12" customHeight="1" thickBot="1">
      <c r="A146" s="26" t="s">
        <v>15</v>
      </c>
      <c r="B146" s="74" t="s">
        <v>430</v>
      </c>
      <c r="C146" s="227">
        <f>+C147+C148+C149+C150+C151</f>
        <v>0</v>
      </c>
    </row>
    <row r="147" spans="1:3" s="70" customFormat="1" ht="12" customHeight="1">
      <c r="A147" s="341" t="s">
        <v>70</v>
      </c>
      <c r="B147" s="7" t="s">
        <v>425</v>
      </c>
      <c r="C147" s="211"/>
    </row>
    <row r="148" spans="1:3" s="70" customFormat="1" ht="12" customHeight="1">
      <c r="A148" s="341" t="s">
        <v>71</v>
      </c>
      <c r="B148" s="7" t="s">
        <v>432</v>
      </c>
      <c r="C148" s="211"/>
    </row>
    <row r="149" spans="1:3" s="70" customFormat="1" ht="12" customHeight="1">
      <c r="A149" s="341" t="s">
        <v>258</v>
      </c>
      <c r="B149" s="7" t="s">
        <v>427</v>
      </c>
      <c r="C149" s="211"/>
    </row>
    <row r="150" spans="1:3" s="70" customFormat="1" ht="12" customHeight="1">
      <c r="A150" s="341" t="s">
        <v>259</v>
      </c>
      <c r="B150" s="7" t="s">
        <v>482</v>
      </c>
      <c r="C150" s="211"/>
    </row>
    <row r="151" spans="1:3" ht="12.75" customHeight="1" thickBot="1">
      <c r="A151" s="350" t="s">
        <v>431</v>
      </c>
      <c r="B151" s="5" t="s">
        <v>434</v>
      </c>
      <c r="C151" s="212"/>
    </row>
    <row r="152" spans="1:3" ht="12.75" customHeight="1" thickBot="1">
      <c r="A152" s="388" t="s">
        <v>16</v>
      </c>
      <c r="B152" s="74" t="s">
        <v>435</v>
      </c>
      <c r="C152" s="227"/>
    </row>
    <row r="153" spans="1:3" ht="12.75" customHeight="1" thickBot="1">
      <c r="A153" s="388" t="s">
        <v>17</v>
      </c>
      <c r="B153" s="74" t="s">
        <v>436</v>
      </c>
      <c r="C153" s="227"/>
    </row>
    <row r="154" spans="1:3" ht="12" customHeight="1" thickBot="1">
      <c r="A154" s="26" t="s">
        <v>18</v>
      </c>
      <c r="B154" s="74" t="s">
        <v>438</v>
      </c>
      <c r="C154" s="332">
        <f>+C129+C133+C140+C146+C152+C153</f>
        <v>208374</v>
      </c>
    </row>
    <row r="155" spans="1:3" ht="15" customHeight="1" thickBot="1">
      <c r="A155" s="352" t="s">
        <v>19</v>
      </c>
      <c r="B155" s="296" t="s">
        <v>437</v>
      </c>
      <c r="C155" s="332">
        <f>+C128+C154</f>
        <v>2832266</v>
      </c>
    </row>
    <row r="156" spans="1:3" ht="13.8" thickBot="1">
      <c r="A156" s="302"/>
      <c r="B156" s="303"/>
      <c r="C156" s="304"/>
    </row>
    <row r="157" spans="1:3" ht="15" customHeight="1" thickBot="1">
      <c r="A157" s="191" t="s">
        <v>483</v>
      </c>
      <c r="B157" s="192"/>
      <c r="C157" s="72">
        <v>5</v>
      </c>
    </row>
    <row r="158" spans="1:3" ht="14.25" customHeight="1" thickBot="1">
      <c r="A158" s="191" t="s">
        <v>156</v>
      </c>
      <c r="B158" s="192"/>
      <c r="C158" s="72">
        <v>210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 xml:space="preserve">&amp;C9.1 melléklet az 1/2015.(II.13.) önkormányzati rendelethez </oddHeader>
  </headerFooter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</sheetPr>
  <dimension ref="A1:K158"/>
  <sheetViews>
    <sheetView view="pageLayout" zoomScaleNormal="100" zoomScaleSheetLayoutView="85" workbookViewId="0">
      <selection activeCell="E5" sqref="E4:E5"/>
    </sheetView>
  </sheetViews>
  <sheetFormatPr defaultColWidth="9.33203125" defaultRowHeight="13.2"/>
  <cols>
    <col min="1" max="1" width="19.44140625" style="305" customWidth="1"/>
    <col min="2" max="2" width="72" style="306" customWidth="1"/>
    <col min="3" max="3" width="25" style="307" customWidth="1"/>
    <col min="4" max="16384" width="9.33203125" style="2"/>
  </cols>
  <sheetData>
    <row r="1" spans="1:3" s="1" customFormat="1" ht="16.5" customHeight="1" thickBot="1">
      <c r="A1" s="168"/>
      <c r="B1" s="170"/>
      <c r="C1" s="193"/>
    </row>
    <row r="2" spans="1:3" s="66" customFormat="1" ht="21" customHeight="1">
      <c r="A2" s="312" t="s">
        <v>53</v>
      </c>
      <c r="B2" s="279" t="s">
        <v>176</v>
      </c>
      <c r="C2" s="281" t="s">
        <v>43</v>
      </c>
    </row>
    <row r="3" spans="1:3" s="66" customFormat="1" ht="16.2" thickBot="1">
      <c r="A3" s="171" t="s">
        <v>153</v>
      </c>
      <c r="B3" s="280" t="s">
        <v>390</v>
      </c>
      <c r="C3" s="387" t="s">
        <v>50</v>
      </c>
    </row>
    <row r="4" spans="1:3" s="67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282" t="s">
        <v>46</v>
      </c>
    </row>
    <row r="6" spans="1:3" s="53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53" customFormat="1" ht="15.9" customHeight="1" thickBot="1">
      <c r="A7" s="176"/>
      <c r="B7" s="177" t="s">
        <v>47</v>
      </c>
      <c r="C7" s="283"/>
    </row>
    <row r="8" spans="1:3" s="53" customFormat="1" ht="12" customHeight="1" thickBot="1">
      <c r="A8" s="26" t="s">
        <v>9</v>
      </c>
      <c r="B8" s="19" t="s">
        <v>206</v>
      </c>
      <c r="C8" s="218">
        <f>+C9+C10+C11+C12+C13+C14</f>
        <v>279698</v>
      </c>
    </row>
    <row r="9" spans="1:3" s="68" customFormat="1" ht="12" customHeight="1">
      <c r="A9" s="341" t="s">
        <v>72</v>
      </c>
      <c r="B9" s="322" t="s">
        <v>207</v>
      </c>
      <c r="C9" s="221">
        <v>113163</v>
      </c>
    </row>
    <row r="10" spans="1:3" s="69" customFormat="1" ht="12" customHeight="1">
      <c r="A10" s="342" t="s">
        <v>73</v>
      </c>
      <c r="B10" s="323" t="s">
        <v>208</v>
      </c>
      <c r="C10" s="220">
        <v>43177</v>
      </c>
    </row>
    <row r="11" spans="1:3" s="69" customFormat="1" ht="12" customHeight="1">
      <c r="A11" s="342" t="s">
        <v>74</v>
      </c>
      <c r="B11" s="323" t="s">
        <v>209</v>
      </c>
      <c r="C11" s="220">
        <f>80254-15590</f>
        <v>64664</v>
      </c>
    </row>
    <row r="12" spans="1:3" s="69" customFormat="1" ht="12" customHeight="1">
      <c r="A12" s="342" t="s">
        <v>75</v>
      </c>
      <c r="B12" s="323" t="s">
        <v>210</v>
      </c>
      <c r="C12" s="220">
        <v>3730</v>
      </c>
    </row>
    <row r="13" spans="1:3" s="69" customFormat="1" ht="12" customHeight="1">
      <c r="A13" s="342" t="s">
        <v>108</v>
      </c>
      <c r="B13" s="323" t="s">
        <v>469</v>
      </c>
      <c r="C13" s="220">
        <v>54964</v>
      </c>
    </row>
    <row r="14" spans="1:3" s="68" customFormat="1" ht="12" customHeight="1" thickBot="1">
      <c r="A14" s="343" t="s">
        <v>76</v>
      </c>
      <c r="B14" s="324" t="s">
        <v>395</v>
      </c>
      <c r="C14" s="220"/>
    </row>
    <row r="15" spans="1:3" s="68" customFormat="1" ht="12" customHeight="1" thickBot="1">
      <c r="A15" s="26" t="s">
        <v>10</v>
      </c>
      <c r="B15" s="213" t="s">
        <v>211</v>
      </c>
      <c r="C15" s="218">
        <f>+C16+C17+C18+C19+C20</f>
        <v>2487</v>
      </c>
    </row>
    <row r="16" spans="1:3" s="68" customFormat="1" ht="12" customHeight="1">
      <c r="A16" s="341" t="s">
        <v>78</v>
      </c>
      <c r="B16" s="322" t="s">
        <v>212</v>
      </c>
      <c r="C16" s="221"/>
    </row>
    <row r="17" spans="1:3" s="68" customFormat="1" ht="12" customHeight="1">
      <c r="A17" s="342" t="s">
        <v>79</v>
      </c>
      <c r="B17" s="323" t="s">
        <v>213</v>
      </c>
      <c r="C17" s="220"/>
    </row>
    <row r="18" spans="1:3" s="68" customFormat="1" ht="12" customHeight="1">
      <c r="A18" s="342" t="s">
        <v>80</v>
      </c>
      <c r="B18" s="323" t="s">
        <v>383</v>
      </c>
      <c r="C18" s="220"/>
    </row>
    <row r="19" spans="1:3" s="68" customFormat="1" ht="12" customHeight="1">
      <c r="A19" s="342" t="s">
        <v>81</v>
      </c>
      <c r="B19" s="323" t="s">
        <v>384</v>
      </c>
      <c r="C19" s="220"/>
    </row>
    <row r="20" spans="1:3" s="68" customFormat="1" ht="12" customHeight="1">
      <c r="A20" s="342" t="s">
        <v>82</v>
      </c>
      <c r="B20" s="323" t="s">
        <v>214</v>
      </c>
      <c r="C20" s="220">
        <v>2487</v>
      </c>
    </row>
    <row r="21" spans="1:3" s="69" customFormat="1" ht="12" customHeight="1" thickBot="1">
      <c r="A21" s="343" t="s">
        <v>88</v>
      </c>
      <c r="B21" s="324" t="s">
        <v>215</v>
      </c>
      <c r="C21" s="222"/>
    </row>
    <row r="22" spans="1:3" s="69" customFormat="1" ht="12" customHeight="1" thickBot="1">
      <c r="A22" s="26" t="s">
        <v>11</v>
      </c>
      <c r="B22" s="19" t="s">
        <v>216</v>
      </c>
      <c r="C22" s="218">
        <f>+C23+C24+C25+C26+C27</f>
        <v>1698717</v>
      </c>
    </row>
    <row r="23" spans="1:3" s="69" customFormat="1" ht="12" customHeight="1">
      <c r="A23" s="341" t="s">
        <v>61</v>
      </c>
      <c r="B23" s="322" t="s">
        <v>217</v>
      </c>
      <c r="C23" s="221"/>
    </row>
    <row r="24" spans="1:3" s="68" customFormat="1" ht="12" customHeight="1">
      <c r="A24" s="342" t="s">
        <v>62</v>
      </c>
      <c r="B24" s="323" t="s">
        <v>218</v>
      </c>
      <c r="C24" s="220"/>
    </row>
    <row r="25" spans="1:3" s="69" customFormat="1" ht="12" customHeight="1">
      <c r="A25" s="342" t="s">
        <v>63</v>
      </c>
      <c r="B25" s="323" t="s">
        <v>385</v>
      </c>
      <c r="C25" s="220"/>
    </row>
    <row r="26" spans="1:3" s="69" customFormat="1" ht="12" customHeight="1">
      <c r="A26" s="342" t="s">
        <v>64</v>
      </c>
      <c r="B26" s="323" t="s">
        <v>386</v>
      </c>
      <c r="C26" s="220"/>
    </row>
    <row r="27" spans="1:3" s="69" customFormat="1" ht="12" customHeight="1">
      <c r="A27" s="342" t="s">
        <v>122</v>
      </c>
      <c r="B27" s="323" t="s">
        <v>219</v>
      </c>
      <c r="C27" s="220">
        <v>1698717</v>
      </c>
    </row>
    <row r="28" spans="1:3" s="69" customFormat="1" ht="12" customHeight="1" thickBot="1">
      <c r="A28" s="343" t="s">
        <v>123</v>
      </c>
      <c r="B28" s="324" t="s">
        <v>220</v>
      </c>
      <c r="C28" s="222">
        <f>'1.1.sz.mell.'!C25</f>
        <v>1683978</v>
      </c>
    </row>
    <row r="29" spans="1:3" s="69" customFormat="1" ht="12" customHeight="1" thickBot="1">
      <c r="A29" s="26" t="s">
        <v>124</v>
      </c>
      <c r="B29" s="19" t="s">
        <v>221</v>
      </c>
      <c r="C29" s="224">
        <f>+C30+C34+C35+C36</f>
        <v>15689</v>
      </c>
    </row>
    <row r="30" spans="1:3" s="69" customFormat="1" ht="12" customHeight="1">
      <c r="A30" s="341" t="s">
        <v>222</v>
      </c>
      <c r="B30" s="322" t="s">
        <v>470</v>
      </c>
      <c r="C30" s="317">
        <f>+C31+C32+C33</f>
        <v>10889</v>
      </c>
    </row>
    <row r="31" spans="1:3" s="69" customFormat="1" ht="12" customHeight="1">
      <c r="A31" s="342" t="s">
        <v>223</v>
      </c>
      <c r="B31" s="323" t="s">
        <v>228</v>
      </c>
      <c r="C31" s="220">
        <f>35000-'9.1.2. sz. mell '!C31-'9.1.3. sz. mell'!C31</f>
        <v>10889</v>
      </c>
    </row>
    <row r="32" spans="1:3" s="69" customFormat="1" ht="12" customHeight="1">
      <c r="A32" s="342" t="s">
        <v>224</v>
      </c>
      <c r="B32" s="323" t="s">
        <v>229</v>
      </c>
      <c r="C32" s="220"/>
    </row>
    <row r="33" spans="1:3" s="69" customFormat="1" ht="12" customHeight="1">
      <c r="A33" s="342" t="s">
        <v>399</v>
      </c>
      <c r="B33" s="378" t="s">
        <v>400</v>
      </c>
      <c r="C33" s="220"/>
    </row>
    <row r="34" spans="1:3" s="69" customFormat="1" ht="12" customHeight="1">
      <c r="A34" s="342" t="s">
        <v>225</v>
      </c>
      <c r="B34" s="323" t="s">
        <v>230</v>
      </c>
      <c r="C34" s="220">
        <v>4000</v>
      </c>
    </row>
    <row r="35" spans="1:3" s="69" customFormat="1" ht="12" customHeight="1">
      <c r="A35" s="342" t="s">
        <v>226</v>
      </c>
      <c r="B35" s="323" t="s">
        <v>231</v>
      </c>
      <c r="C35" s="220"/>
    </row>
    <row r="36" spans="1:3" s="69" customFormat="1" ht="12" customHeight="1" thickBot="1">
      <c r="A36" s="343" t="s">
        <v>227</v>
      </c>
      <c r="B36" s="324" t="s">
        <v>232</v>
      </c>
      <c r="C36" s="222">
        <v>800</v>
      </c>
    </row>
    <row r="37" spans="1:3" s="69" customFormat="1" ht="12" customHeight="1" thickBot="1">
      <c r="A37" s="26" t="s">
        <v>13</v>
      </c>
      <c r="B37" s="19" t="s">
        <v>396</v>
      </c>
      <c r="C37" s="218">
        <f>SUM(C38:C48)</f>
        <v>469933</v>
      </c>
    </row>
    <row r="38" spans="1:3" s="69" customFormat="1" ht="12" customHeight="1">
      <c r="A38" s="341" t="s">
        <v>65</v>
      </c>
      <c r="B38" s="322" t="s">
        <v>235</v>
      </c>
      <c r="C38" s="221"/>
    </row>
    <row r="39" spans="1:3" s="69" customFormat="1" ht="12" customHeight="1">
      <c r="A39" s="342" t="s">
        <v>66</v>
      </c>
      <c r="B39" s="323" t="s">
        <v>236</v>
      </c>
      <c r="C39" s="220">
        <v>7000</v>
      </c>
    </row>
    <row r="40" spans="1:3" s="69" customFormat="1" ht="12" customHeight="1">
      <c r="A40" s="342" t="s">
        <v>67</v>
      </c>
      <c r="B40" s="323" t="s">
        <v>237</v>
      </c>
      <c r="C40" s="220"/>
    </row>
    <row r="41" spans="1:3" s="69" customFormat="1" ht="12" customHeight="1">
      <c r="A41" s="342" t="s">
        <v>126</v>
      </c>
      <c r="B41" s="323" t="s">
        <v>238</v>
      </c>
      <c r="C41" s="220">
        <v>5600</v>
      </c>
    </row>
    <row r="42" spans="1:3" s="69" customFormat="1" ht="12" customHeight="1">
      <c r="A42" s="342" t="s">
        <v>127</v>
      </c>
      <c r="B42" s="323" t="s">
        <v>239</v>
      </c>
      <c r="C42" s="220"/>
    </row>
    <row r="43" spans="1:3" s="69" customFormat="1" ht="12" customHeight="1">
      <c r="A43" s="342" t="s">
        <v>128</v>
      </c>
      <c r="B43" s="323" t="s">
        <v>240</v>
      </c>
      <c r="C43" s="220">
        <v>1890</v>
      </c>
    </row>
    <row r="44" spans="1:3" s="69" customFormat="1" ht="12" customHeight="1">
      <c r="A44" s="342" t="s">
        <v>129</v>
      </c>
      <c r="B44" s="323" t="s">
        <v>241</v>
      </c>
      <c r="C44" s="220">
        <v>449443</v>
      </c>
    </row>
    <row r="45" spans="1:3" s="69" customFormat="1" ht="12" customHeight="1">
      <c r="A45" s="342" t="s">
        <v>130</v>
      </c>
      <c r="B45" s="323" t="s">
        <v>242</v>
      </c>
      <c r="C45" s="220">
        <v>6000</v>
      </c>
    </row>
    <row r="46" spans="1:3" s="69" customFormat="1" ht="12" customHeight="1">
      <c r="A46" s="342" t="s">
        <v>233</v>
      </c>
      <c r="B46" s="323" t="s">
        <v>243</v>
      </c>
      <c r="C46" s="223"/>
    </row>
    <row r="47" spans="1:3" s="69" customFormat="1" ht="12" customHeight="1">
      <c r="A47" s="343" t="s">
        <v>234</v>
      </c>
      <c r="B47" s="324" t="s">
        <v>398</v>
      </c>
      <c r="C47" s="311"/>
    </row>
    <row r="48" spans="1:3" s="69" customFormat="1" ht="12" customHeight="1" thickBot="1">
      <c r="A48" s="343" t="s">
        <v>397</v>
      </c>
      <c r="B48" s="324" t="s">
        <v>244</v>
      </c>
      <c r="C48" s="311"/>
    </row>
    <row r="49" spans="1:3" s="69" customFormat="1" ht="12" customHeight="1" thickBot="1">
      <c r="A49" s="26" t="s">
        <v>14</v>
      </c>
      <c r="B49" s="19" t="s">
        <v>245</v>
      </c>
      <c r="C49" s="218">
        <f>SUM(C50:C54)</f>
        <v>0</v>
      </c>
    </row>
    <row r="50" spans="1:3" s="69" customFormat="1" ht="12" customHeight="1">
      <c r="A50" s="341" t="s">
        <v>68</v>
      </c>
      <c r="B50" s="322" t="s">
        <v>249</v>
      </c>
      <c r="C50" s="365"/>
    </row>
    <row r="51" spans="1:3" s="69" customFormat="1" ht="12" customHeight="1">
      <c r="A51" s="342" t="s">
        <v>69</v>
      </c>
      <c r="B51" s="323" t="s">
        <v>250</v>
      </c>
      <c r="C51" s="223"/>
    </row>
    <row r="52" spans="1:3" s="69" customFormat="1" ht="12" customHeight="1">
      <c r="A52" s="342" t="s">
        <v>246</v>
      </c>
      <c r="B52" s="323" t="s">
        <v>251</v>
      </c>
      <c r="C52" s="223"/>
    </row>
    <row r="53" spans="1:3" s="69" customFormat="1" ht="12" customHeight="1">
      <c r="A53" s="342" t="s">
        <v>247</v>
      </c>
      <c r="B53" s="323" t="s">
        <v>252</v>
      </c>
      <c r="C53" s="223"/>
    </row>
    <row r="54" spans="1:3" s="69" customFormat="1" ht="12" customHeight="1" thickBot="1">
      <c r="A54" s="343" t="s">
        <v>248</v>
      </c>
      <c r="B54" s="324" t="s">
        <v>253</v>
      </c>
      <c r="C54" s="311"/>
    </row>
    <row r="55" spans="1:3" s="69" customFormat="1" ht="12" customHeight="1" thickBot="1">
      <c r="A55" s="26" t="s">
        <v>131</v>
      </c>
      <c r="B55" s="19" t="s">
        <v>254</v>
      </c>
      <c r="C55" s="218">
        <f>SUM(C56:C58)</f>
        <v>0</v>
      </c>
    </row>
    <row r="56" spans="1:3" s="69" customFormat="1" ht="12" customHeight="1">
      <c r="A56" s="341" t="s">
        <v>70</v>
      </c>
      <c r="B56" s="322" t="s">
        <v>255</v>
      </c>
      <c r="C56" s="221"/>
    </row>
    <row r="57" spans="1:3" s="69" customFormat="1" ht="12" customHeight="1">
      <c r="A57" s="342" t="s">
        <v>71</v>
      </c>
      <c r="B57" s="323" t="s">
        <v>387</v>
      </c>
      <c r="C57" s="220"/>
    </row>
    <row r="58" spans="1:3" s="69" customFormat="1" ht="12" customHeight="1">
      <c r="A58" s="342" t="s">
        <v>258</v>
      </c>
      <c r="B58" s="323" t="s">
        <v>256</v>
      </c>
      <c r="C58" s="220"/>
    </row>
    <row r="59" spans="1:3" s="69" customFormat="1" ht="12" customHeight="1" thickBot="1">
      <c r="A59" s="343" t="s">
        <v>259</v>
      </c>
      <c r="B59" s="324" t="s">
        <v>257</v>
      </c>
      <c r="C59" s="222"/>
    </row>
    <row r="60" spans="1:3" s="69" customFormat="1" ht="12" customHeight="1" thickBot="1">
      <c r="A60" s="26" t="s">
        <v>16</v>
      </c>
      <c r="B60" s="213" t="s">
        <v>260</v>
      </c>
      <c r="C60" s="218">
        <f>SUM(C61:C63)</f>
        <v>0</v>
      </c>
    </row>
    <row r="61" spans="1:3" s="69" customFormat="1" ht="12" customHeight="1">
      <c r="A61" s="341" t="s">
        <v>132</v>
      </c>
      <c r="B61" s="322" t="s">
        <v>262</v>
      </c>
      <c r="C61" s="223"/>
    </row>
    <row r="62" spans="1:3" s="69" customFormat="1" ht="12" customHeight="1">
      <c r="A62" s="342" t="s">
        <v>133</v>
      </c>
      <c r="B62" s="323" t="s">
        <v>388</v>
      </c>
      <c r="C62" s="223"/>
    </row>
    <row r="63" spans="1:3" s="69" customFormat="1" ht="12" customHeight="1">
      <c r="A63" s="342" t="s">
        <v>182</v>
      </c>
      <c r="B63" s="323" t="s">
        <v>263</v>
      </c>
      <c r="C63" s="223"/>
    </row>
    <row r="64" spans="1:3" s="69" customFormat="1" ht="12" customHeight="1" thickBot="1">
      <c r="A64" s="343" t="s">
        <v>261</v>
      </c>
      <c r="B64" s="324" t="s">
        <v>264</v>
      </c>
      <c r="C64" s="223"/>
    </row>
    <row r="65" spans="1:3" s="69" customFormat="1" ht="12" customHeight="1" thickBot="1">
      <c r="A65" s="26" t="s">
        <v>17</v>
      </c>
      <c r="B65" s="19" t="s">
        <v>265</v>
      </c>
      <c r="C65" s="224">
        <f>+C8+C15+C22+C29+C37+C49+C55+C60</f>
        <v>2466524</v>
      </c>
    </row>
    <row r="66" spans="1:3" s="69" customFormat="1" ht="12" customHeight="1" thickBot="1">
      <c r="A66" s="344" t="s">
        <v>356</v>
      </c>
      <c r="B66" s="213" t="s">
        <v>267</v>
      </c>
      <c r="C66" s="218">
        <f>SUM(C67:C69)</f>
        <v>0</v>
      </c>
    </row>
    <row r="67" spans="1:3" s="69" customFormat="1" ht="12" customHeight="1">
      <c r="A67" s="341" t="s">
        <v>298</v>
      </c>
      <c r="B67" s="322" t="s">
        <v>268</v>
      </c>
      <c r="C67" s="223"/>
    </row>
    <row r="68" spans="1:3" s="69" customFormat="1" ht="12" customHeight="1">
      <c r="A68" s="342" t="s">
        <v>307</v>
      </c>
      <c r="B68" s="323" t="s">
        <v>269</v>
      </c>
      <c r="C68" s="223"/>
    </row>
    <row r="69" spans="1:3" s="69" customFormat="1" ht="12" customHeight="1" thickBot="1">
      <c r="A69" s="343" t="s">
        <v>308</v>
      </c>
      <c r="B69" s="325" t="s">
        <v>270</v>
      </c>
      <c r="C69" s="223"/>
    </row>
    <row r="70" spans="1:3" s="69" customFormat="1" ht="12" customHeight="1" thickBot="1">
      <c r="A70" s="344" t="s">
        <v>271</v>
      </c>
      <c r="B70" s="213" t="s">
        <v>272</v>
      </c>
      <c r="C70" s="218">
        <f>SUM(C71:C74)</f>
        <v>0</v>
      </c>
    </row>
    <row r="71" spans="1:3" s="69" customFormat="1" ht="12" customHeight="1">
      <c r="A71" s="341" t="s">
        <v>109</v>
      </c>
      <c r="B71" s="322" t="s">
        <v>273</v>
      </c>
      <c r="C71" s="223"/>
    </row>
    <row r="72" spans="1:3" s="69" customFormat="1" ht="12" customHeight="1">
      <c r="A72" s="342" t="s">
        <v>110</v>
      </c>
      <c r="B72" s="323" t="s">
        <v>274</v>
      </c>
      <c r="C72" s="223"/>
    </row>
    <row r="73" spans="1:3" s="69" customFormat="1" ht="12" customHeight="1">
      <c r="A73" s="342" t="s">
        <v>299</v>
      </c>
      <c r="B73" s="323" t="s">
        <v>275</v>
      </c>
      <c r="C73" s="223"/>
    </row>
    <row r="74" spans="1:3" s="69" customFormat="1" ht="12" customHeight="1" thickBot="1">
      <c r="A74" s="343" t="s">
        <v>300</v>
      </c>
      <c r="B74" s="324" t="s">
        <v>276</v>
      </c>
      <c r="C74" s="223"/>
    </row>
    <row r="75" spans="1:3" s="69" customFormat="1" ht="12" customHeight="1" thickBot="1">
      <c r="A75" s="344" t="s">
        <v>277</v>
      </c>
      <c r="B75" s="213" t="s">
        <v>278</v>
      </c>
      <c r="C75" s="218">
        <f>SUM(C76:C77)</f>
        <v>326041</v>
      </c>
    </row>
    <row r="76" spans="1:3" s="69" customFormat="1" ht="12" customHeight="1">
      <c r="A76" s="341" t="s">
        <v>301</v>
      </c>
      <c r="B76" s="322" t="s">
        <v>279</v>
      </c>
      <c r="C76" s="223">
        <v>326041</v>
      </c>
    </row>
    <row r="77" spans="1:3" s="69" customFormat="1" ht="12" customHeight="1" thickBot="1">
      <c r="A77" s="343" t="s">
        <v>302</v>
      </c>
      <c r="B77" s="324" t="s">
        <v>280</v>
      </c>
      <c r="C77" s="223"/>
    </row>
    <row r="78" spans="1:3" s="68" customFormat="1" ht="12" customHeight="1" thickBot="1">
      <c r="A78" s="344" t="s">
        <v>281</v>
      </c>
      <c r="B78" s="213" t="s">
        <v>282</v>
      </c>
      <c r="C78" s="218">
        <f>SUM(C79:C81)</f>
        <v>0</v>
      </c>
    </row>
    <row r="79" spans="1:3" s="69" customFormat="1" ht="12" customHeight="1">
      <c r="A79" s="341" t="s">
        <v>303</v>
      </c>
      <c r="B79" s="322" t="s">
        <v>283</v>
      </c>
      <c r="C79" s="223"/>
    </row>
    <row r="80" spans="1:3" s="69" customFormat="1" ht="12" customHeight="1">
      <c r="A80" s="342" t="s">
        <v>304</v>
      </c>
      <c r="B80" s="323" t="s">
        <v>284</v>
      </c>
      <c r="C80" s="223"/>
    </row>
    <row r="81" spans="1:3" s="69" customFormat="1" ht="12" customHeight="1" thickBot="1">
      <c r="A81" s="343" t="s">
        <v>305</v>
      </c>
      <c r="B81" s="324" t="s">
        <v>285</v>
      </c>
      <c r="C81" s="223"/>
    </row>
    <row r="82" spans="1:3" s="69" customFormat="1" ht="12" customHeight="1" thickBot="1">
      <c r="A82" s="344" t="s">
        <v>286</v>
      </c>
      <c r="B82" s="213" t="s">
        <v>306</v>
      </c>
      <c r="C82" s="218">
        <f>SUM(C83:C86)</f>
        <v>0</v>
      </c>
    </row>
    <row r="83" spans="1:3" s="69" customFormat="1" ht="12" customHeight="1">
      <c r="A83" s="345" t="s">
        <v>287</v>
      </c>
      <c r="B83" s="322" t="s">
        <v>288</v>
      </c>
      <c r="C83" s="223"/>
    </row>
    <row r="84" spans="1:3" s="69" customFormat="1" ht="12" customHeight="1">
      <c r="A84" s="346" t="s">
        <v>289</v>
      </c>
      <c r="B84" s="323" t="s">
        <v>290</v>
      </c>
      <c r="C84" s="223"/>
    </row>
    <row r="85" spans="1:3" s="69" customFormat="1" ht="12" customHeight="1">
      <c r="A85" s="346" t="s">
        <v>291</v>
      </c>
      <c r="B85" s="323" t="s">
        <v>292</v>
      </c>
      <c r="C85" s="223"/>
    </row>
    <row r="86" spans="1:3" s="68" customFormat="1" ht="12" customHeight="1" thickBot="1">
      <c r="A86" s="347" t="s">
        <v>293</v>
      </c>
      <c r="B86" s="324" t="s">
        <v>294</v>
      </c>
      <c r="C86" s="223"/>
    </row>
    <row r="87" spans="1:3" s="68" customFormat="1" ht="12" customHeight="1" thickBot="1">
      <c r="A87" s="344" t="s">
        <v>295</v>
      </c>
      <c r="B87" s="213" t="s">
        <v>440</v>
      </c>
      <c r="C87" s="366"/>
    </row>
    <row r="88" spans="1:3" s="68" customFormat="1" ht="12" customHeight="1" thickBot="1">
      <c r="A88" s="344" t="s">
        <v>471</v>
      </c>
      <c r="B88" s="213" t="s">
        <v>296</v>
      </c>
      <c r="C88" s="366"/>
    </row>
    <row r="89" spans="1:3" s="68" customFormat="1" ht="12" customHeight="1" thickBot="1">
      <c r="A89" s="344" t="s">
        <v>472</v>
      </c>
      <c r="B89" s="329" t="s">
        <v>443</v>
      </c>
      <c r="C89" s="224">
        <f>+C66+C70+C75+C78+C82+C88+C87</f>
        <v>326041</v>
      </c>
    </row>
    <row r="90" spans="1:3" s="68" customFormat="1" ht="12" customHeight="1" thickBot="1">
      <c r="A90" s="348" t="s">
        <v>473</v>
      </c>
      <c r="B90" s="330" t="s">
        <v>474</v>
      </c>
      <c r="C90" s="224">
        <f>+C65+C89</f>
        <v>2792565</v>
      </c>
    </row>
    <row r="91" spans="1:3" s="69" customFormat="1" ht="15" customHeight="1" thickBot="1">
      <c r="A91" s="182"/>
      <c r="B91" s="183"/>
      <c r="C91" s="288"/>
    </row>
    <row r="92" spans="1:3" s="53" customFormat="1" ht="16.5" customHeight="1" thickBot="1">
      <c r="A92" s="186"/>
      <c r="B92" s="187" t="s">
        <v>48</v>
      </c>
      <c r="C92" s="290"/>
    </row>
    <row r="93" spans="1:3" s="70" customFormat="1" ht="12" customHeight="1" thickBot="1">
      <c r="A93" s="314" t="s">
        <v>9</v>
      </c>
      <c r="B93" s="25" t="s">
        <v>478</v>
      </c>
      <c r="C93" s="217">
        <f>+C94+C95+C96+C97+C98+C111</f>
        <v>259911</v>
      </c>
    </row>
    <row r="94" spans="1:3" ht="12" customHeight="1">
      <c r="A94" s="349" t="s">
        <v>72</v>
      </c>
      <c r="B94" s="8" t="s">
        <v>39</v>
      </c>
      <c r="C94" s="219">
        <f>36976-'9.1.2. sz. mell '!C94-'9.1.3. sz. mell'!C94</f>
        <v>23324</v>
      </c>
    </row>
    <row r="95" spans="1:3" ht="12" customHeight="1">
      <c r="A95" s="342" t="s">
        <v>73</v>
      </c>
      <c r="B95" s="6" t="s">
        <v>134</v>
      </c>
      <c r="C95" s="220">
        <f>9390-'9.1.2. sz. mell '!C95-'9.1.3. sz. mell'!C95</f>
        <v>5626</v>
      </c>
    </row>
    <row r="96" spans="1:3" ht="12" customHeight="1">
      <c r="A96" s="342" t="s">
        <v>74</v>
      </c>
      <c r="B96" s="6" t="s">
        <v>100</v>
      </c>
      <c r="C96" s="222">
        <f>109997-'9.1.2. sz. mell '!C96</f>
        <v>109302</v>
      </c>
    </row>
    <row r="97" spans="1:3" ht="12" customHeight="1">
      <c r="A97" s="342" t="s">
        <v>75</v>
      </c>
      <c r="B97" s="9" t="s">
        <v>135</v>
      </c>
      <c r="C97" s="222">
        <f>15590-'9.1.3. sz. mell'!C97</f>
        <v>0</v>
      </c>
    </row>
    <row r="98" spans="1:3" ht="12" customHeight="1">
      <c r="A98" s="342" t="s">
        <v>83</v>
      </c>
      <c r="B98" s="17" t="s">
        <v>136</v>
      </c>
      <c r="C98" s="222">
        <f>22293-'9.1.2. sz. mell '!C98</f>
        <v>16293</v>
      </c>
    </row>
    <row r="99" spans="1:3" ht="12" customHeight="1">
      <c r="A99" s="342" t="s">
        <v>76</v>
      </c>
      <c r="B99" s="6" t="s">
        <v>407</v>
      </c>
      <c r="C99" s="222"/>
    </row>
    <row r="100" spans="1:3" ht="12" customHeight="1">
      <c r="A100" s="342" t="s">
        <v>77</v>
      </c>
      <c r="B100" s="89" t="s">
        <v>406</v>
      </c>
      <c r="C100" s="222"/>
    </row>
    <row r="101" spans="1:3" ht="12" customHeight="1">
      <c r="A101" s="342" t="s">
        <v>84</v>
      </c>
      <c r="B101" s="89" t="s">
        <v>405</v>
      </c>
      <c r="C101" s="222"/>
    </row>
    <row r="102" spans="1:3" ht="12" customHeight="1">
      <c r="A102" s="342" t="s">
        <v>85</v>
      </c>
      <c r="B102" s="87" t="s">
        <v>312</v>
      </c>
      <c r="C102" s="222"/>
    </row>
    <row r="103" spans="1:3" ht="12" customHeight="1">
      <c r="A103" s="342" t="s">
        <v>86</v>
      </c>
      <c r="B103" s="88" t="s">
        <v>541</v>
      </c>
      <c r="C103" s="222"/>
    </row>
    <row r="104" spans="1:3" ht="12" customHeight="1">
      <c r="A104" s="342" t="s">
        <v>87</v>
      </c>
      <c r="B104" s="88" t="s">
        <v>540</v>
      </c>
      <c r="C104" s="222"/>
    </row>
    <row r="105" spans="1:3" ht="12" customHeight="1">
      <c r="A105" s="342" t="s">
        <v>89</v>
      </c>
      <c r="B105" s="87" t="s">
        <v>315</v>
      </c>
      <c r="C105" s="222">
        <v>3320</v>
      </c>
    </row>
    <row r="106" spans="1:3" ht="12" customHeight="1">
      <c r="A106" s="342" t="s">
        <v>137</v>
      </c>
      <c r="B106" s="87" t="s">
        <v>536</v>
      </c>
      <c r="C106" s="222">
        <v>339</v>
      </c>
    </row>
    <row r="107" spans="1:3" ht="12" customHeight="1">
      <c r="A107" s="342" t="s">
        <v>310</v>
      </c>
      <c r="B107" s="88" t="s">
        <v>537</v>
      </c>
      <c r="C107" s="222">
        <v>2400</v>
      </c>
    </row>
    <row r="108" spans="1:3" ht="12" customHeight="1">
      <c r="A108" s="350" t="s">
        <v>311</v>
      </c>
      <c r="B108" s="89" t="s">
        <v>538</v>
      </c>
      <c r="C108" s="222">
        <v>1000</v>
      </c>
    </row>
    <row r="109" spans="1:3" ht="12" customHeight="1">
      <c r="A109" s="342" t="s">
        <v>403</v>
      </c>
      <c r="B109" s="89" t="s">
        <v>539</v>
      </c>
      <c r="C109" s="222">
        <v>150</v>
      </c>
    </row>
    <row r="110" spans="1:3" ht="12" customHeight="1">
      <c r="A110" s="342" t="s">
        <v>404</v>
      </c>
      <c r="B110" s="89" t="s">
        <v>320</v>
      </c>
      <c r="C110" s="222">
        <v>9084</v>
      </c>
    </row>
    <row r="111" spans="1:3" ht="12" customHeight="1">
      <c r="A111" s="342" t="s">
        <v>408</v>
      </c>
      <c r="B111" s="9" t="s">
        <v>40</v>
      </c>
      <c r="C111" s="220">
        <f>SUM(C112:C113)</f>
        <v>105366</v>
      </c>
    </row>
    <row r="112" spans="1:3" ht="12" customHeight="1">
      <c r="A112" s="343" t="s">
        <v>409</v>
      </c>
      <c r="B112" s="6" t="s">
        <v>411</v>
      </c>
      <c r="C112" s="220">
        <v>35366</v>
      </c>
    </row>
    <row r="113" spans="1:3" ht="12" customHeight="1" thickBot="1">
      <c r="A113" s="351" t="s">
        <v>410</v>
      </c>
      <c r="B113" s="383" t="s">
        <v>412</v>
      </c>
      <c r="C113" s="226">
        <v>70000</v>
      </c>
    </row>
    <row r="114" spans="1:3" ht="12" customHeight="1" thickBot="1">
      <c r="A114" s="26" t="s">
        <v>10</v>
      </c>
      <c r="B114" s="24" t="s">
        <v>321</v>
      </c>
      <c r="C114" s="218">
        <f>+C115+C117+C119</f>
        <v>2324280</v>
      </c>
    </row>
    <row r="115" spans="1:3" ht="12" customHeight="1">
      <c r="A115" s="341" t="s">
        <v>78</v>
      </c>
      <c r="B115" s="6" t="s">
        <v>180</v>
      </c>
      <c r="C115" s="221">
        <f>2318963-87058</f>
        <v>2231905</v>
      </c>
    </row>
    <row r="116" spans="1:3" ht="12" customHeight="1">
      <c r="A116" s="341" t="s">
        <v>79</v>
      </c>
      <c r="B116" s="10" t="s">
        <v>325</v>
      </c>
      <c r="C116" s="221">
        <f>'1.1.sz.mell.'!C116</f>
        <v>2163760</v>
      </c>
    </row>
    <row r="117" spans="1:3" ht="12" customHeight="1">
      <c r="A117" s="341" t="s">
        <v>80</v>
      </c>
      <c r="B117" s="10" t="s">
        <v>138</v>
      </c>
      <c r="C117" s="220">
        <v>5317</v>
      </c>
    </row>
    <row r="118" spans="1:3" ht="12" customHeight="1">
      <c r="A118" s="341" t="s">
        <v>81</v>
      </c>
      <c r="B118" s="10" t="s">
        <v>326</v>
      </c>
      <c r="C118" s="211"/>
    </row>
    <row r="119" spans="1:3" ht="12" customHeight="1">
      <c r="A119" s="341" t="s">
        <v>82</v>
      </c>
      <c r="B119" s="215" t="s">
        <v>183</v>
      </c>
      <c r="C119" s="211">
        <v>87058</v>
      </c>
    </row>
    <row r="120" spans="1:3" ht="12" customHeight="1">
      <c r="A120" s="341" t="s">
        <v>88</v>
      </c>
      <c r="B120" s="214" t="s">
        <v>389</v>
      </c>
      <c r="C120" s="211"/>
    </row>
    <row r="121" spans="1:3" ht="12" customHeight="1">
      <c r="A121" s="341" t="s">
        <v>90</v>
      </c>
      <c r="B121" s="318" t="s">
        <v>331</v>
      </c>
      <c r="C121" s="211"/>
    </row>
    <row r="122" spans="1:3" ht="12" customHeight="1">
      <c r="A122" s="341" t="s">
        <v>139</v>
      </c>
      <c r="B122" s="88" t="s">
        <v>314</v>
      </c>
      <c r="C122" s="211"/>
    </row>
    <row r="123" spans="1:3" ht="12" customHeight="1">
      <c r="A123" s="341" t="s">
        <v>140</v>
      </c>
      <c r="B123" s="88" t="s">
        <v>330</v>
      </c>
      <c r="C123" s="211"/>
    </row>
    <row r="124" spans="1:3" ht="12" customHeight="1">
      <c r="A124" s="341" t="s">
        <v>141</v>
      </c>
      <c r="B124" s="88" t="s">
        <v>329</v>
      </c>
      <c r="C124" s="211"/>
    </row>
    <row r="125" spans="1:3" ht="12" customHeight="1">
      <c r="A125" s="341" t="s">
        <v>322</v>
      </c>
      <c r="B125" s="88" t="s">
        <v>317</v>
      </c>
      <c r="C125" s="211"/>
    </row>
    <row r="126" spans="1:3" ht="12" customHeight="1">
      <c r="A126" s="341" t="s">
        <v>323</v>
      </c>
      <c r="B126" s="88" t="s">
        <v>328</v>
      </c>
      <c r="C126" s="211"/>
    </row>
    <row r="127" spans="1:3" ht="12" customHeight="1" thickBot="1">
      <c r="A127" s="350" t="s">
        <v>324</v>
      </c>
      <c r="B127" s="88" t="s">
        <v>327</v>
      </c>
      <c r="C127" s="212"/>
    </row>
    <row r="128" spans="1:3" ht="12" customHeight="1" thickBot="1">
      <c r="A128" s="26" t="s">
        <v>11</v>
      </c>
      <c r="B128" s="74" t="s">
        <v>413</v>
      </c>
      <c r="C128" s="218">
        <f>+C93+C114</f>
        <v>2584191</v>
      </c>
    </row>
    <row r="129" spans="1:11" ht="12" customHeight="1" thickBot="1">
      <c r="A129" s="26" t="s">
        <v>12</v>
      </c>
      <c r="B129" s="74" t="s">
        <v>414</v>
      </c>
      <c r="C129" s="218">
        <f>+C130+C131+C132</f>
        <v>0</v>
      </c>
    </row>
    <row r="130" spans="1:11" s="70" customFormat="1" ht="12" customHeight="1">
      <c r="A130" s="341" t="s">
        <v>222</v>
      </c>
      <c r="B130" s="7" t="s">
        <v>481</v>
      </c>
      <c r="C130" s="211"/>
    </row>
    <row r="131" spans="1:11" ht="12" customHeight="1">
      <c r="A131" s="341" t="s">
        <v>225</v>
      </c>
      <c r="B131" s="7" t="s">
        <v>422</v>
      </c>
      <c r="C131" s="211"/>
    </row>
    <row r="132" spans="1:11" ht="12" customHeight="1" thickBot="1">
      <c r="A132" s="350" t="s">
        <v>226</v>
      </c>
      <c r="B132" s="5" t="s">
        <v>480</v>
      </c>
      <c r="C132" s="211"/>
    </row>
    <row r="133" spans="1:11" ht="12" customHeight="1" thickBot="1">
      <c r="A133" s="26" t="s">
        <v>13</v>
      </c>
      <c r="B133" s="74" t="s">
        <v>415</v>
      </c>
      <c r="C133" s="218">
        <f>+C134+C135+C136+C137+C138+C139</f>
        <v>0</v>
      </c>
    </row>
    <row r="134" spans="1:11" ht="12" customHeight="1">
      <c r="A134" s="341" t="s">
        <v>65</v>
      </c>
      <c r="B134" s="7" t="s">
        <v>424</v>
      </c>
      <c r="C134" s="211"/>
    </row>
    <row r="135" spans="1:11" ht="12" customHeight="1">
      <c r="A135" s="341" t="s">
        <v>66</v>
      </c>
      <c r="B135" s="7" t="s">
        <v>416</v>
      </c>
      <c r="C135" s="211"/>
    </row>
    <row r="136" spans="1:11" ht="12" customHeight="1">
      <c r="A136" s="341" t="s">
        <v>67</v>
      </c>
      <c r="B136" s="7" t="s">
        <v>417</v>
      </c>
      <c r="C136" s="211"/>
    </row>
    <row r="137" spans="1:11" ht="12" customHeight="1">
      <c r="A137" s="341" t="s">
        <v>126</v>
      </c>
      <c r="B137" s="7" t="s">
        <v>479</v>
      </c>
      <c r="C137" s="211"/>
    </row>
    <row r="138" spans="1:11" ht="12" customHeight="1">
      <c r="A138" s="341" t="s">
        <v>127</v>
      </c>
      <c r="B138" s="7" t="s">
        <v>419</v>
      </c>
      <c r="C138" s="211"/>
    </row>
    <row r="139" spans="1:11" s="70" customFormat="1" ht="12" customHeight="1" thickBot="1">
      <c r="A139" s="350" t="s">
        <v>128</v>
      </c>
      <c r="B139" s="5" t="s">
        <v>420</v>
      </c>
      <c r="C139" s="211"/>
    </row>
    <row r="140" spans="1:11" ht="12" customHeight="1" thickBot="1">
      <c r="A140" s="26" t="s">
        <v>14</v>
      </c>
      <c r="B140" s="74" t="s">
        <v>496</v>
      </c>
      <c r="C140" s="224">
        <f>+C141+C142+C144+C145+C143</f>
        <v>208374</v>
      </c>
      <c r="K140" s="194"/>
    </row>
    <row r="141" spans="1:11">
      <c r="A141" s="341" t="s">
        <v>68</v>
      </c>
      <c r="B141" s="7" t="s">
        <v>332</v>
      </c>
      <c r="C141" s="211"/>
    </row>
    <row r="142" spans="1:11" ht="12" customHeight="1">
      <c r="A142" s="341" t="s">
        <v>69</v>
      </c>
      <c r="B142" s="7" t="s">
        <v>333</v>
      </c>
      <c r="C142" s="211"/>
    </row>
    <row r="143" spans="1:11" s="70" customFormat="1" ht="12" customHeight="1">
      <c r="A143" s="341" t="s">
        <v>246</v>
      </c>
      <c r="B143" s="7" t="s">
        <v>495</v>
      </c>
      <c r="C143" s="211">
        <f>'9.2. sz. mell'!C41+'9.3. sz. mell'!C40+'9.4. sz. mell '!C40+'9.5. sz. mell  '!C40</f>
        <v>208374</v>
      </c>
    </row>
    <row r="144" spans="1:11" s="70" customFormat="1" ht="12" customHeight="1">
      <c r="A144" s="341" t="s">
        <v>247</v>
      </c>
      <c r="B144" s="7" t="s">
        <v>429</v>
      </c>
      <c r="C144" s="211"/>
    </row>
    <row r="145" spans="1:3" s="70" customFormat="1" ht="12" customHeight="1" thickBot="1">
      <c r="A145" s="350" t="s">
        <v>248</v>
      </c>
      <c r="B145" s="5" t="s">
        <v>352</v>
      </c>
      <c r="C145" s="211"/>
    </row>
    <row r="146" spans="1:3" s="70" customFormat="1" ht="12" customHeight="1" thickBot="1">
      <c r="A146" s="26" t="s">
        <v>15</v>
      </c>
      <c r="B146" s="74" t="s">
        <v>430</v>
      </c>
      <c r="C146" s="227">
        <f>+C147+C148+C149+C150+C151</f>
        <v>0</v>
      </c>
    </row>
    <row r="147" spans="1:3" s="70" customFormat="1" ht="12" customHeight="1">
      <c r="A147" s="341" t="s">
        <v>70</v>
      </c>
      <c r="B147" s="7" t="s">
        <v>425</v>
      </c>
      <c r="C147" s="211"/>
    </row>
    <row r="148" spans="1:3" s="70" customFormat="1" ht="12" customHeight="1">
      <c r="A148" s="341" t="s">
        <v>71</v>
      </c>
      <c r="B148" s="7" t="s">
        <v>432</v>
      </c>
      <c r="C148" s="211"/>
    </row>
    <row r="149" spans="1:3" s="70" customFormat="1" ht="12" customHeight="1">
      <c r="A149" s="341" t="s">
        <v>258</v>
      </c>
      <c r="B149" s="7" t="s">
        <v>427</v>
      </c>
      <c r="C149" s="211"/>
    </row>
    <row r="150" spans="1:3" ht="12.75" customHeight="1">
      <c r="A150" s="341" t="s">
        <v>259</v>
      </c>
      <c r="B150" s="7" t="s">
        <v>482</v>
      </c>
      <c r="C150" s="211"/>
    </row>
    <row r="151" spans="1:3" ht="12.75" customHeight="1" thickBot="1">
      <c r="A151" s="350" t="s">
        <v>431</v>
      </c>
      <c r="B151" s="5" t="s">
        <v>434</v>
      </c>
      <c r="C151" s="212"/>
    </row>
    <row r="152" spans="1:3" ht="12.75" customHeight="1" thickBot="1">
      <c r="A152" s="388" t="s">
        <v>16</v>
      </c>
      <c r="B152" s="74" t="s">
        <v>435</v>
      </c>
      <c r="C152" s="227"/>
    </row>
    <row r="153" spans="1:3" ht="12" customHeight="1" thickBot="1">
      <c r="A153" s="388" t="s">
        <v>17</v>
      </c>
      <c r="B153" s="74" t="s">
        <v>436</v>
      </c>
      <c r="C153" s="227"/>
    </row>
    <row r="154" spans="1:3" ht="15" customHeight="1" thickBot="1">
      <c r="A154" s="26" t="s">
        <v>18</v>
      </c>
      <c r="B154" s="74" t="s">
        <v>438</v>
      </c>
      <c r="C154" s="332">
        <f>+C129+C133+C140+C146+C152+C153</f>
        <v>208374</v>
      </c>
    </row>
    <row r="155" spans="1:3" ht="13.8" thickBot="1">
      <c r="A155" s="352" t="s">
        <v>19</v>
      </c>
      <c r="B155" s="296" t="s">
        <v>437</v>
      </c>
      <c r="C155" s="332">
        <f>+C128+C154</f>
        <v>2792565</v>
      </c>
    </row>
    <row r="156" spans="1:3" ht="15" customHeight="1" thickBot="1">
      <c r="A156" s="302"/>
      <c r="B156" s="303"/>
      <c r="C156" s="304"/>
    </row>
    <row r="157" spans="1:3" ht="14.25" customHeight="1" thickBot="1">
      <c r="A157" s="191" t="s">
        <v>483</v>
      </c>
      <c r="B157" s="192"/>
      <c r="C157" s="72">
        <v>5</v>
      </c>
    </row>
    <row r="158" spans="1:3" ht="13.8" thickBot="1">
      <c r="A158" s="191" t="s">
        <v>156</v>
      </c>
      <c r="B158" s="192"/>
      <c r="C158" s="72">
        <v>210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 xml:space="preserve">&amp;C9.1.1 melléklet az 1/2015.(II.13.) önkormányzati rendelethez </oddHeader>
  </headerFooter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</sheetPr>
  <dimension ref="A1:K158"/>
  <sheetViews>
    <sheetView view="pageLayout" zoomScaleNormal="100" zoomScaleSheetLayoutView="85" workbookViewId="0">
      <selection activeCell="C7" sqref="C7"/>
    </sheetView>
  </sheetViews>
  <sheetFormatPr defaultColWidth="9.33203125" defaultRowHeight="13.2"/>
  <cols>
    <col min="1" max="1" width="19.44140625" style="305" customWidth="1"/>
    <col min="2" max="2" width="72" style="306" customWidth="1"/>
    <col min="3" max="3" width="25" style="307" customWidth="1"/>
    <col min="4" max="16384" width="9.33203125" style="2"/>
  </cols>
  <sheetData>
    <row r="1" spans="1:3" s="1" customFormat="1" ht="16.5" customHeight="1" thickBot="1">
      <c r="A1" s="168"/>
      <c r="B1" s="170"/>
      <c r="C1" s="193"/>
    </row>
    <row r="2" spans="1:3" s="66" customFormat="1" ht="21" customHeight="1">
      <c r="A2" s="312" t="s">
        <v>53</v>
      </c>
      <c r="B2" s="279" t="s">
        <v>176</v>
      </c>
      <c r="C2" s="281" t="s">
        <v>43</v>
      </c>
    </row>
    <row r="3" spans="1:3" s="66" customFormat="1" ht="16.2" thickBot="1">
      <c r="A3" s="171" t="s">
        <v>153</v>
      </c>
      <c r="B3" s="280" t="s">
        <v>391</v>
      </c>
      <c r="C3" s="387" t="s">
        <v>51</v>
      </c>
    </row>
    <row r="4" spans="1:3" s="67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282" t="s">
        <v>46</v>
      </c>
    </row>
    <row r="6" spans="1:3" s="53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53" customFormat="1" ht="15.9" customHeight="1" thickBot="1">
      <c r="A7" s="176"/>
      <c r="B7" s="177" t="s">
        <v>47</v>
      </c>
      <c r="C7" s="283"/>
    </row>
    <row r="8" spans="1:3" s="53" customFormat="1" ht="12" customHeight="1" thickBot="1">
      <c r="A8" s="26" t="s">
        <v>9</v>
      </c>
      <c r="B8" s="19" t="s">
        <v>206</v>
      </c>
      <c r="C8" s="218">
        <f>+C9+C10+C11+C12+C13+C14</f>
        <v>0</v>
      </c>
    </row>
    <row r="9" spans="1:3" s="68" customFormat="1" ht="12" customHeight="1">
      <c r="A9" s="341" t="s">
        <v>72</v>
      </c>
      <c r="B9" s="322" t="s">
        <v>207</v>
      </c>
      <c r="C9" s="221"/>
    </row>
    <row r="10" spans="1:3" s="69" customFormat="1" ht="12" customHeight="1">
      <c r="A10" s="342" t="s">
        <v>73</v>
      </c>
      <c r="B10" s="323" t="s">
        <v>208</v>
      </c>
      <c r="C10" s="220"/>
    </row>
    <row r="11" spans="1:3" s="69" customFormat="1" ht="12" customHeight="1">
      <c r="A11" s="342" t="s">
        <v>74</v>
      </c>
      <c r="B11" s="323" t="s">
        <v>209</v>
      </c>
      <c r="C11" s="220"/>
    </row>
    <row r="12" spans="1:3" s="69" customFormat="1" ht="12" customHeight="1">
      <c r="A12" s="342" t="s">
        <v>75</v>
      </c>
      <c r="B12" s="323" t="s">
        <v>210</v>
      </c>
      <c r="C12" s="220"/>
    </row>
    <row r="13" spans="1:3" s="69" customFormat="1" ht="12" customHeight="1">
      <c r="A13" s="342" t="s">
        <v>108</v>
      </c>
      <c r="B13" s="323" t="s">
        <v>469</v>
      </c>
      <c r="C13" s="220"/>
    </row>
    <row r="14" spans="1:3" s="68" customFormat="1" ht="12" customHeight="1" thickBot="1">
      <c r="A14" s="343" t="s">
        <v>76</v>
      </c>
      <c r="B14" s="324" t="s">
        <v>395</v>
      </c>
      <c r="C14" s="220"/>
    </row>
    <row r="15" spans="1:3" s="68" customFormat="1" ht="12" customHeight="1" thickBot="1">
      <c r="A15" s="26" t="s">
        <v>10</v>
      </c>
      <c r="B15" s="213" t="s">
        <v>211</v>
      </c>
      <c r="C15" s="218">
        <f>+C16+C17+C18+C19+C20</f>
        <v>0</v>
      </c>
    </row>
    <row r="16" spans="1:3" s="68" customFormat="1" ht="12" customHeight="1">
      <c r="A16" s="341" t="s">
        <v>78</v>
      </c>
      <c r="B16" s="322" t="s">
        <v>212</v>
      </c>
      <c r="C16" s="221"/>
    </row>
    <row r="17" spans="1:3" s="68" customFormat="1" ht="12" customHeight="1">
      <c r="A17" s="342" t="s">
        <v>79</v>
      </c>
      <c r="B17" s="323" t="s">
        <v>213</v>
      </c>
      <c r="C17" s="220"/>
    </row>
    <row r="18" spans="1:3" s="68" customFormat="1" ht="12" customHeight="1">
      <c r="A18" s="342" t="s">
        <v>80</v>
      </c>
      <c r="B18" s="323" t="s">
        <v>383</v>
      </c>
      <c r="C18" s="220"/>
    </row>
    <row r="19" spans="1:3" s="68" customFormat="1" ht="12" customHeight="1">
      <c r="A19" s="342" t="s">
        <v>81</v>
      </c>
      <c r="B19" s="323" t="s">
        <v>384</v>
      </c>
      <c r="C19" s="220"/>
    </row>
    <row r="20" spans="1:3" s="68" customFormat="1" ht="12" customHeight="1">
      <c r="A20" s="342" t="s">
        <v>82</v>
      </c>
      <c r="B20" s="323" t="s">
        <v>214</v>
      </c>
      <c r="C20" s="220"/>
    </row>
    <row r="21" spans="1:3" s="69" customFormat="1" ht="12" customHeight="1" thickBot="1">
      <c r="A21" s="343" t="s">
        <v>88</v>
      </c>
      <c r="B21" s="324" t="s">
        <v>215</v>
      </c>
      <c r="C21" s="222"/>
    </row>
    <row r="22" spans="1:3" s="69" customFormat="1" ht="12" customHeight="1" thickBot="1">
      <c r="A22" s="26" t="s">
        <v>11</v>
      </c>
      <c r="B22" s="19" t="s">
        <v>216</v>
      </c>
      <c r="C22" s="218">
        <f>+C23+C24+C25+C26+C27</f>
        <v>0</v>
      </c>
    </row>
    <row r="23" spans="1:3" s="69" customFormat="1" ht="12" customHeight="1">
      <c r="A23" s="341" t="s">
        <v>61</v>
      </c>
      <c r="B23" s="322" t="s">
        <v>217</v>
      </c>
      <c r="C23" s="221"/>
    </row>
    <row r="24" spans="1:3" s="68" customFormat="1" ht="12" customHeight="1">
      <c r="A24" s="342" t="s">
        <v>62</v>
      </c>
      <c r="B24" s="323" t="s">
        <v>218</v>
      </c>
      <c r="C24" s="220"/>
    </row>
    <row r="25" spans="1:3" s="69" customFormat="1" ht="12" customHeight="1">
      <c r="A25" s="342" t="s">
        <v>63</v>
      </c>
      <c r="B25" s="323" t="s">
        <v>385</v>
      </c>
      <c r="C25" s="220"/>
    </row>
    <row r="26" spans="1:3" s="69" customFormat="1" ht="12" customHeight="1">
      <c r="A26" s="342" t="s">
        <v>64</v>
      </c>
      <c r="B26" s="323" t="s">
        <v>386</v>
      </c>
      <c r="C26" s="220"/>
    </row>
    <row r="27" spans="1:3" s="69" customFormat="1" ht="12" customHeight="1">
      <c r="A27" s="342" t="s">
        <v>122</v>
      </c>
      <c r="B27" s="323" t="s">
        <v>219</v>
      </c>
      <c r="C27" s="220"/>
    </row>
    <row r="28" spans="1:3" s="69" customFormat="1" ht="12" customHeight="1" thickBot="1">
      <c r="A28" s="343" t="s">
        <v>123</v>
      </c>
      <c r="B28" s="324" t="s">
        <v>220</v>
      </c>
      <c r="C28" s="222"/>
    </row>
    <row r="29" spans="1:3" s="69" customFormat="1" ht="12" customHeight="1" thickBot="1">
      <c r="A29" s="26" t="s">
        <v>124</v>
      </c>
      <c r="B29" s="19" t="s">
        <v>221</v>
      </c>
      <c r="C29" s="224">
        <f>+C30+C34+C35+C36</f>
        <v>6993</v>
      </c>
    </row>
    <row r="30" spans="1:3" s="69" customFormat="1" ht="12" customHeight="1">
      <c r="A30" s="341" t="s">
        <v>222</v>
      </c>
      <c r="B30" s="322" t="s">
        <v>470</v>
      </c>
      <c r="C30" s="317">
        <f>+C31+C32+C33</f>
        <v>6993</v>
      </c>
    </row>
    <row r="31" spans="1:3" s="69" customFormat="1" ht="12" customHeight="1">
      <c r="A31" s="342" t="s">
        <v>223</v>
      </c>
      <c r="B31" s="323" t="s">
        <v>228</v>
      </c>
      <c r="C31" s="220">
        <v>6993</v>
      </c>
    </row>
    <row r="32" spans="1:3" s="69" customFormat="1" ht="12" customHeight="1">
      <c r="A32" s="342" t="s">
        <v>224</v>
      </c>
      <c r="B32" s="323" t="s">
        <v>229</v>
      </c>
      <c r="C32" s="220"/>
    </row>
    <row r="33" spans="1:3" s="69" customFormat="1" ht="12" customHeight="1">
      <c r="A33" s="342" t="s">
        <v>399</v>
      </c>
      <c r="B33" s="378" t="s">
        <v>400</v>
      </c>
      <c r="C33" s="220"/>
    </row>
    <row r="34" spans="1:3" s="69" customFormat="1" ht="12" customHeight="1">
      <c r="A34" s="342" t="s">
        <v>225</v>
      </c>
      <c r="B34" s="323" t="s">
        <v>230</v>
      </c>
      <c r="C34" s="220"/>
    </row>
    <row r="35" spans="1:3" s="69" customFormat="1" ht="12" customHeight="1">
      <c r="A35" s="342" t="s">
        <v>226</v>
      </c>
      <c r="B35" s="323" t="s">
        <v>231</v>
      </c>
      <c r="C35" s="220"/>
    </row>
    <row r="36" spans="1:3" s="69" customFormat="1" ht="12" customHeight="1" thickBot="1">
      <c r="A36" s="343" t="s">
        <v>227</v>
      </c>
      <c r="B36" s="324" t="s">
        <v>232</v>
      </c>
      <c r="C36" s="222"/>
    </row>
    <row r="37" spans="1:3" s="69" customFormat="1" ht="12" customHeight="1" thickBot="1">
      <c r="A37" s="26" t="s">
        <v>13</v>
      </c>
      <c r="B37" s="19" t="s">
        <v>396</v>
      </c>
      <c r="C37" s="218">
        <f>SUM(C38:C48)</f>
        <v>0</v>
      </c>
    </row>
    <row r="38" spans="1:3" s="69" customFormat="1" ht="12" customHeight="1">
      <c r="A38" s="341" t="s">
        <v>65</v>
      </c>
      <c r="B38" s="322" t="s">
        <v>235</v>
      </c>
      <c r="C38" s="221"/>
    </row>
    <row r="39" spans="1:3" s="69" customFormat="1" ht="12" customHeight="1">
      <c r="A39" s="342" t="s">
        <v>66</v>
      </c>
      <c r="B39" s="323" t="s">
        <v>236</v>
      </c>
      <c r="C39" s="220"/>
    </row>
    <row r="40" spans="1:3" s="69" customFormat="1" ht="12" customHeight="1">
      <c r="A40" s="342" t="s">
        <v>67</v>
      </c>
      <c r="B40" s="323" t="s">
        <v>237</v>
      </c>
      <c r="C40" s="220"/>
    </row>
    <row r="41" spans="1:3" s="69" customFormat="1" ht="12" customHeight="1">
      <c r="A41" s="342" t="s">
        <v>126</v>
      </c>
      <c r="B41" s="323" t="s">
        <v>238</v>
      </c>
      <c r="C41" s="220"/>
    </row>
    <row r="42" spans="1:3" s="69" customFormat="1" ht="12" customHeight="1">
      <c r="A42" s="342" t="s">
        <v>127</v>
      </c>
      <c r="B42" s="323" t="s">
        <v>239</v>
      </c>
      <c r="C42" s="220"/>
    </row>
    <row r="43" spans="1:3" s="69" customFormat="1" ht="12" customHeight="1">
      <c r="A43" s="342" t="s">
        <v>128</v>
      </c>
      <c r="B43" s="323" t="s">
        <v>240</v>
      </c>
      <c r="C43" s="220"/>
    </row>
    <row r="44" spans="1:3" s="69" customFormat="1" ht="12" customHeight="1">
      <c r="A44" s="342" t="s">
        <v>129</v>
      </c>
      <c r="B44" s="323" t="s">
        <v>241</v>
      </c>
      <c r="C44" s="220"/>
    </row>
    <row r="45" spans="1:3" s="69" customFormat="1" ht="12" customHeight="1">
      <c r="A45" s="342" t="s">
        <v>130</v>
      </c>
      <c r="B45" s="323" t="s">
        <v>242</v>
      </c>
      <c r="C45" s="220"/>
    </row>
    <row r="46" spans="1:3" s="69" customFormat="1" ht="12" customHeight="1">
      <c r="A46" s="342" t="s">
        <v>233</v>
      </c>
      <c r="B46" s="323" t="s">
        <v>243</v>
      </c>
      <c r="C46" s="223"/>
    </row>
    <row r="47" spans="1:3" s="69" customFormat="1" ht="12" customHeight="1">
      <c r="A47" s="343" t="s">
        <v>234</v>
      </c>
      <c r="B47" s="324" t="s">
        <v>398</v>
      </c>
      <c r="C47" s="311"/>
    </row>
    <row r="48" spans="1:3" s="69" customFormat="1" ht="12" customHeight="1" thickBot="1">
      <c r="A48" s="343" t="s">
        <v>397</v>
      </c>
      <c r="B48" s="324" t="s">
        <v>244</v>
      </c>
      <c r="C48" s="311"/>
    </row>
    <row r="49" spans="1:3" s="69" customFormat="1" ht="12" customHeight="1" thickBot="1">
      <c r="A49" s="26" t="s">
        <v>14</v>
      </c>
      <c r="B49" s="19" t="s">
        <v>245</v>
      </c>
      <c r="C49" s="218">
        <f>SUM(C50:C54)</f>
        <v>0</v>
      </c>
    </row>
    <row r="50" spans="1:3" s="69" customFormat="1" ht="12" customHeight="1">
      <c r="A50" s="341" t="s">
        <v>68</v>
      </c>
      <c r="B50" s="322" t="s">
        <v>249</v>
      </c>
      <c r="C50" s="365"/>
    </row>
    <row r="51" spans="1:3" s="69" customFormat="1" ht="12" customHeight="1">
      <c r="A51" s="342" t="s">
        <v>69</v>
      </c>
      <c r="B51" s="323" t="s">
        <v>250</v>
      </c>
      <c r="C51" s="223"/>
    </row>
    <row r="52" spans="1:3" s="69" customFormat="1" ht="12" customHeight="1">
      <c r="A52" s="342" t="s">
        <v>246</v>
      </c>
      <c r="B52" s="323" t="s">
        <v>251</v>
      </c>
      <c r="C52" s="223"/>
    </row>
    <row r="53" spans="1:3" s="69" customFormat="1" ht="12" customHeight="1">
      <c r="A53" s="342" t="s">
        <v>247</v>
      </c>
      <c r="B53" s="323" t="s">
        <v>252</v>
      </c>
      <c r="C53" s="223"/>
    </row>
    <row r="54" spans="1:3" s="69" customFormat="1" ht="12" customHeight="1" thickBot="1">
      <c r="A54" s="343" t="s">
        <v>248</v>
      </c>
      <c r="B54" s="324" t="s">
        <v>253</v>
      </c>
      <c r="C54" s="311"/>
    </row>
    <row r="55" spans="1:3" s="69" customFormat="1" ht="12" customHeight="1" thickBot="1">
      <c r="A55" s="26" t="s">
        <v>131</v>
      </c>
      <c r="B55" s="19" t="s">
        <v>254</v>
      </c>
      <c r="C55" s="218">
        <f>SUM(C56:C58)</f>
        <v>0</v>
      </c>
    </row>
    <row r="56" spans="1:3" s="69" customFormat="1" ht="12" customHeight="1">
      <c r="A56" s="341" t="s">
        <v>70</v>
      </c>
      <c r="B56" s="322" t="s">
        <v>255</v>
      </c>
      <c r="C56" s="221"/>
    </row>
    <row r="57" spans="1:3" s="69" customFormat="1" ht="12" customHeight="1">
      <c r="A57" s="342" t="s">
        <v>71</v>
      </c>
      <c r="B57" s="323" t="s">
        <v>387</v>
      </c>
      <c r="C57" s="220"/>
    </row>
    <row r="58" spans="1:3" s="69" customFormat="1" ht="12" customHeight="1">
      <c r="A58" s="342" t="s">
        <v>258</v>
      </c>
      <c r="B58" s="323" t="s">
        <v>256</v>
      </c>
      <c r="C58" s="220"/>
    </row>
    <row r="59" spans="1:3" s="69" customFormat="1" ht="12" customHeight="1" thickBot="1">
      <c r="A59" s="343" t="s">
        <v>259</v>
      </c>
      <c r="B59" s="324" t="s">
        <v>257</v>
      </c>
      <c r="C59" s="222"/>
    </row>
    <row r="60" spans="1:3" s="69" customFormat="1" ht="12" customHeight="1" thickBot="1">
      <c r="A60" s="26" t="s">
        <v>16</v>
      </c>
      <c r="B60" s="213" t="s">
        <v>260</v>
      </c>
      <c r="C60" s="218">
        <f>SUM(C61:C63)</f>
        <v>0</v>
      </c>
    </row>
    <row r="61" spans="1:3" s="69" customFormat="1" ht="12" customHeight="1">
      <c r="A61" s="341" t="s">
        <v>132</v>
      </c>
      <c r="B61" s="322" t="s">
        <v>262</v>
      </c>
      <c r="C61" s="223"/>
    </row>
    <row r="62" spans="1:3" s="69" customFormat="1" ht="12" customHeight="1">
      <c r="A62" s="342" t="s">
        <v>133</v>
      </c>
      <c r="B62" s="323" t="s">
        <v>388</v>
      </c>
      <c r="C62" s="223"/>
    </row>
    <row r="63" spans="1:3" s="69" customFormat="1" ht="12" customHeight="1">
      <c r="A63" s="342" t="s">
        <v>182</v>
      </c>
      <c r="B63" s="323" t="s">
        <v>263</v>
      </c>
      <c r="C63" s="223"/>
    </row>
    <row r="64" spans="1:3" s="69" customFormat="1" ht="12" customHeight="1" thickBot="1">
      <c r="A64" s="343" t="s">
        <v>261</v>
      </c>
      <c r="B64" s="324" t="s">
        <v>264</v>
      </c>
      <c r="C64" s="223"/>
    </row>
    <row r="65" spans="1:3" s="69" customFormat="1" ht="12" customHeight="1" thickBot="1">
      <c r="A65" s="26" t="s">
        <v>17</v>
      </c>
      <c r="B65" s="19" t="s">
        <v>265</v>
      </c>
      <c r="C65" s="224">
        <f>+C8+C15+C22+C29+C37+C49+C55+C60</f>
        <v>6993</v>
      </c>
    </row>
    <row r="66" spans="1:3" s="69" customFormat="1" ht="12" customHeight="1" thickBot="1">
      <c r="A66" s="344" t="s">
        <v>356</v>
      </c>
      <c r="B66" s="213" t="s">
        <v>267</v>
      </c>
      <c r="C66" s="218">
        <f>SUM(C67:C69)</f>
        <v>0</v>
      </c>
    </row>
    <row r="67" spans="1:3" s="69" customFormat="1" ht="12" customHeight="1">
      <c r="A67" s="341" t="s">
        <v>298</v>
      </c>
      <c r="B67" s="322" t="s">
        <v>268</v>
      </c>
      <c r="C67" s="223"/>
    </row>
    <row r="68" spans="1:3" s="69" customFormat="1" ht="12" customHeight="1">
      <c r="A68" s="342" t="s">
        <v>307</v>
      </c>
      <c r="B68" s="323" t="s">
        <v>269</v>
      </c>
      <c r="C68" s="223"/>
    </row>
    <row r="69" spans="1:3" s="69" customFormat="1" ht="12" customHeight="1" thickBot="1">
      <c r="A69" s="343" t="s">
        <v>308</v>
      </c>
      <c r="B69" s="325" t="s">
        <v>270</v>
      </c>
      <c r="C69" s="223"/>
    </row>
    <row r="70" spans="1:3" s="69" customFormat="1" ht="12" customHeight="1" thickBot="1">
      <c r="A70" s="344" t="s">
        <v>271</v>
      </c>
      <c r="B70" s="213" t="s">
        <v>272</v>
      </c>
      <c r="C70" s="218">
        <f>SUM(C71:C74)</f>
        <v>0</v>
      </c>
    </row>
    <row r="71" spans="1:3" s="69" customFormat="1" ht="12" customHeight="1">
      <c r="A71" s="341" t="s">
        <v>109</v>
      </c>
      <c r="B71" s="322" t="s">
        <v>273</v>
      </c>
      <c r="C71" s="223"/>
    </row>
    <row r="72" spans="1:3" s="69" customFormat="1" ht="12" customHeight="1">
      <c r="A72" s="342" t="s">
        <v>110</v>
      </c>
      <c r="B72" s="323" t="s">
        <v>274</v>
      </c>
      <c r="C72" s="223"/>
    </row>
    <row r="73" spans="1:3" s="69" customFormat="1" ht="12" customHeight="1">
      <c r="A73" s="342" t="s">
        <v>299</v>
      </c>
      <c r="B73" s="323" t="s">
        <v>275</v>
      </c>
      <c r="C73" s="223"/>
    </row>
    <row r="74" spans="1:3" s="69" customFormat="1" ht="12" customHeight="1" thickBot="1">
      <c r="A74" s="343" t="s">
        <v>300</v>
      </c>
      <c r="B74" s="324" t="s">
        <v>276</v>
      </c>
      <c r="C74" s="223"/>
    </row>
    <row r="75" spans="1:3" s="69" customFormat="1" ht="12" customHeight="1" thickBot="1">
      <c r="A75" s="344" t="s">
        <v>277</v>
      </c>
      <c r="B75" s="213" t="s">
        <v>278</v>
      </c>
      <c r="C75" s="218">
        <f>SUM(C76:C77)</f>
        <v>0</v>
      </c>
    </row>
    <row r="76" spans="1:3" s="69" customFormat="1" ht="12" customHeight="1">
      <c r="A76" s="341" t="s">
        <v>301</v>
      </c>
      <c r="B76" s="322" t="s">
        <v>279</v>
      </c>
      <c r="C76" s="223"/>
    </row>
    <row r="77" spans="1:3" s="69" customFormat="1" ht="12" customHeight="1" thickBot="1">
      <c r="A77" s="343" t="s">
        <v>302</v>
      </c>
      <c r="B77" s="324" t="s">
        <v>280</v>
      </c>
      <c r="C77" s="223"/>
    </row>
    <row r="78" spans="1:3" s="68" customFormat="1" ht="12" customHeight="1" thickBot="1">
      <c r="A78" s="344" t="s">
        <v>281</v>
      </c>
      <c r="B78" s="213" t="s">
        <v>282</v>
      </c>
      <c r="C78" s="218">
        <f>SUM(C79:C81)</f>
        <v>0</v>
      </c>
    </row>
    <row r="79" spans="1:3" s="69" customFormat="1" ht="12" customHeight="1">
      <c r="A79" s="341" t="s">
        <v>303</v>
      </c>
      <c r="B79" s="322" t="s">
        <v>283</v>
      </c>
      <c r="C79" s="223"/>
    </row>
    <row r="80" spans="1:3" s="69" customFormat="1" ht="12" customHeight="1">
      <c r="A80" s="342" t="s">
        <v>304</v>
      </c>
      <c r="B80" s="323" t="s">
        <v>284</v>
      </c>
      <c r="C80" s="223"/>
    </row>
    <row r="81" spans="1:3" s="69" customFormat="1" ht="12" customHeight="1" thickBot="1">
      <c r="A81" s="343" t="s">
        <v>305</v>
      </c>
      <c r="B81" s="324" t="s">
        <v>285</v>
      </c>
      <c r="C81" s="223"/>
    </row>
    <row r="82" spans="1:3" s="69" customFormat="1" ht="12" customHeight="1" thickBot="1">
      <c r="A82" s="344" t="s">
        <v>286</v>
      </c>
      <c r="B82" s="213" t="s">
        <v>306</v>
      </c>
      <c r="C82" s="218">
        <f>SUM(C83:C86)</f>
        <v>0</v>
      </c>
    </row>
    <row r="83" spans="1:3" s="69" customFormat="1" ht="12" customHeight="1">
      <c r="A83" s="345" t="s">
        <v>287</v>
      </c>
      <c r="B83" s="322" t="s">
        <v>288</v>
      </c>
      <c r="C83" s="223"/>
    </row>
    <row r="84" spans="1:3" s="69" customFormat="1" ht="12" customHeight="1">
      <c r="A84" s="346" t="s">
        <v>289</v>
      </c>
      <c r="B84" s="323" t="s">
        <v>290</v>
      </c>
      <c r="C84" s="223"/>
    </row>
    <row r="85" spans="1:3" s="69" customFormat="1" ht="12" customHeight="1">
      <c r="A85" s="346" t="s">
        <v>291</v>
      </c>
      <c r="B85" s="323" t="s">
        <v>292</v>
      </c>
      <c r="C85" s="223"/>
    </row>
    <row r="86" spans="1:3" s="68" customFormat="1" ht="12" customHeight="1" thickBot="1">
      <c r="A86" s="347" t="s">
        <v>293</v>
      </c>
      <c r="B86" s="324" t="s">
        <v>294</v>
      </c>
      <c r="C86" s="223"/>
    </row>
    <row r="87" spans="1:3" s="68" customFormat="1" ht="12" customHeight="1" thickBot="1">
      <c r="A87" s="344" t="s">
        <v>295</v>
      </c>
      <c r="B87" s="213" t="s">
        <v>440</v>
      </c>
      <c r="C87" s="366"/>
    </row>
    <row r="88" spans="1:3" s="68" customFormat="1" ht="12" customHeight="1" thickBot="1">
      <c r="A88" s="344" t="s">
        <v>471</v>
      </c>
      <c r="B88" s="213" t="s">
        <v>296</v>
      </c>
      <c r="C88" s="366"/>
    </row>
    <row r="89" spans="1:3" s="68" customFormat="1" ht="12" customHeight="1" thickBot="1">
      <c r="A89" s="344" t="s">
        <v>472</v>
      </c>
      <c r="B89" s="329" t="s">
        <v>443</v>
      </c>
      <c r="C89" s="224">
        <f>+C66+C70+C75+C78+C82+C88+C87</f>
        <v>0</v>
      </c>
    </row>
    <row r="90" spans="1:3" s="68" customFormat="1" ht="12" customHeight="1" thickBot="1">
      <c r="A90" s="348" t="s">
        <v>473</v>
      </c>
      <c r="B90" s="330" t="s">
        <v>474</v>
      </c>
      <c r="C90" s="224">
        <f>+C65+C89</f>
        <v>6993</v>
      </c>
    </row>
    <row r="91" spans="1:3" s="69" customFormat="1" ht="15" customHeight="1" thickBot="1">
      <c r="A91" s="182"/>
      <c r="B91" s="183"/>
      <c r="C91" s="288"/>
    </row>
    <row r="92" spans="1:3" s="53" customFormat="1" ht="16.5" customHeight="1" thickBot="1">
      <c r="A92" s="186"/>
      <c r="B92" s="187" t="s">
        <v>48</v>
      </c>
      <c r="C92" s="290"/>
    </row>
    <row r="93" spans="1:3" s="70" customFormat="1" ht="12" customHeight="1" thickBot="1">
      <c r="A93" s="314" t="s">
        <v>9</v>
      </c>
      <c r="B93" s="25" t="s">
        <v>478</v>
      </c>
      <c r="C93" s="217">
        <f>+C94+C95+C96+C97+C98+C111</f>
        <v>6993</v>
      </c>
    </row>
    <row r="94" spans="1:3" ht="12" customHeight="1">
      <c r="A94" s="349" t="s">
        <v>72</v>
      </c>
      <c r="B94" s="8" t="s">
        <v>39</v>
      </c>
      <c r="C94" s="219">
        <v>240</v>
      </c>
    </row>
    <row r="95" spans="1:3" ht="12" customHeight="1">
      <c r="A95" s="342" t="s">
        <v>73</v>
      </c>
      <c r="B95" s="6" t="s">
        <v>134</v>
      </c>
      <c r="C95" s="220">
        <v>58</v>
      </c>
    </row>
    <row r="96" spans="1:3" ht="12" customHeight="1">
      <c r="A96" s="342" t="s">
        <v>74</v>
      </c>
      <c r="B96" s="6" t="s">
        <v>100</v>
      </c>
      <c r="C96" s="222">
        <f>425+270</f>
        <v>695</v>
      </c>
    </row>
    <row r="97" spans="1:3" ht="12" customHeight="1">
      <c r="A97" s="342" t="s">
        <v>75</v>
      </c>
      <c r="B97" s="9" t="s">
        <v>135</v>
      </c>
      <c r="C97" s="222"/>
    </row>
    <row r="98" spans="1:3" ht="12" customHeight="1">
      <c r="A98" s="342" t="s">
        <v>83</v>
      </c>
      <c r="B98" s="17" t="s">
        <v>136</v>
      </c>
      <c r="C98" s="222">
        <v>6000</v>
      </c>
    </row>
    <row r="99" spans="1:3" ht="12" customHeight="1">
      <c r="A99" s="342" t="s">
        <v>76</v>
      </c>
      <c r="B99" s="6" t="s">
        <v>475</v>
      </c>
      <c r="C99" s="222"/>
    </row>
    <row r="100" spans="1:3" ht="12" customHeight="1">
      <c r="A100" s="342" t="s">
        <v>77</v>
      </c>
      <c r="B100" s="87" t="s">
        <v>406</v>
      </c>
      <c r="C100" s="222"/>
    </row>
    <row r="101" spans="1:3" ht="12" customHeight="1">
      <c r="A101" s="342" t="s">
        <v>84</v>
      </c>
      <c r="B101" s="87" t="s">
        <v>405</v>
      </c>
      <c r="C101" s="222"/>
    </row>
    <row r="102" spans="1:3" ht="12" customHeight="1">
      <c r="A102" s="342" t="s">
        <v>85</v>
      </c>
      <c r="B102" s="87" t="s">
        <v>312</v>
      </c>
      <c r="C102" s="222"/>
    </row>
    <row r="103" spans="1:3" ht="12" customHeight="1">
      <c r="A103" s="342" t="s">
        <v>86</v>
      </c>
      <c r="B103" s="88" t="s">
        <v>313</v>
      </c>
      <c r="C103" s="222"/>
    </row>
    <row r="104" spans="1:3" ht="12" customHeight="1">
      <c r="A104" s="342" t="s">
        <v>87</v>
      </c>
      <c r="B104" s="88" t="s">
        <v>314</v>
      </c>
      <c r="C104" s="222"/>
    </row>
    <row r="105" spans="1:3" ht="12" customHeight="1">
      <c r="A105" s="342" t="s">
        <v>89</v>
      </c>
      <c r="B105" s="87" t="s">
        <v>315</v>
      </c>
      <c r="C105" s="222"/>
    </row>
    <row r="106" spans="1:3" ht="12" customHeight="1">
      <c r="A106" s="342" t="s">
        <v>137</v>
      </c>
      <c r="B106" s="87" t="s">
        <v>316</v>
      </c>
      <c r="C106" s="222"/>
    </row>
    <row r="107" spans="1:3" ht="12" customHeight="1">
      <c r="A107" s="342" t="s">
        <v>310</v>
      </c>
      <c r="B107" s="88" t="s">
        <v>317</v>
      </c>
      <c r="C107" s="222"/>
    </row>
    <row r="108" spans="1:3" ht="12" customHeight="1">
      <c r="A108" s="350" t="s">
        <v>311</v>
      </c>
      <c r="B108" s="89" t="s">
        <v>318</v>
      </c>
      <c r="C108" s="222"/>
    </row>
    <row r="109" spans="1:3" ht="12" customHeight="1">
      <c r="A109" s="342" t="s">
        <v>403</v>
      </c>
      <c r="B109" s="89" t="s">
        <v>548</v>
      </c>
      <c r="C109" s="222">
        <v>3000</v>
      </c>
    </row>
    <row r="110" spans="1:3" ht="12" customHeight="1">
      <c r="A110" s="342" t="s">
        <v>404</v>
      </c>
      <c r="B110" s="88" t="s">
        <v>320</v>
      </c>
      <c r="C110" s="220">
        <v>3000</v>
      </c>
    </row>
    <row r="111" spans="1:3" ht="12" customHeight="1">
      <c r="A111" s="342" t="s">
        <v>408</v>
      </c>
      <c r="B111" s="9" t="s">
        <v>40</v>
      </c>
      <c r="C111" s="220"/>
    </row>
    <row r="112" spans="1:3" ht="12" customHeight="1">
      <c r="A112" s="343" t="s">
        <v>409</v>
      </c>
      <c r="B112" s="6" t="s">
        <v>476</v>
      </c>
      <c r="C112" s="222"/>
    </row>
    <row r="113" spans="1:3" ht="12" customHeight="1" thickBot="1">
      <c r="A113" s="351" t="s">
        <v>410</v>
      </c>
      <c r="B113" s="90" t="s">
        <v>477</v>
      </c>
      <c r="C113" s="226"/>
    </row>
    <row r="114" spans="1:3" ht="12" customHeight="1" thickBot="1">
      <c r="A114" s="26" t="s">
        <v>10</v>
      </c>
      <c r="B114" s="24" t="s">
        <v>321</v>
      </c>
      <c r="C114" s="218">
        <f>+C115+C117+C119</f>
        <v>0</v>
      </c>
    </row>
    <row r="115" spans="1:3" ht="12" customHeight="1">
      <c r="A115" s="341" t="s">
        <v>78</v>
      </c>
      <c r="B115" s="6" t="s">
        <v>180</v>
      </c>
      <c r="C115" s="221"/>
    </row>
    <row r="116" spans="1:3" ht="12" customHeight="1">
      <c r="A116" s="341" t="s">
        <v>79</v>
      </c>
      <c r="B116" s="10" t="s">
        <v>325</v>
      </c>
      <c r="C116" s="221"/>
    </row>
    <row r="117" spans="1:3" ht="12" customHeight="1">
      <c r="A117" s="341" t="s">
        <v>80</v>
      </c>
      <c r="B117" s="10" t="s">
        <v>138</v>
      </c>
      <c r="C117" s="220"/>
    </row>
    <row r="118" spans="1:3" ht="12" customHeight="1">
      <c r="A118" s="341" t="s">
        <v>81</v>
      </c>
      <c r="B118" s="10" t="s">
        <v>326</v>
      </c>
      <c r="C118" s="211"/>
    </row>
    <row r="119" spans="1:3" ht="12" customHeight="1">
      <c r="A119" s="341" t="s">
        <v>82</v>
      </c>
      <c r="B119" s="215" t="s">
        <v>183</v>
      </c>
      <c r="C119" s="211"/>
    </row>
    <row r="120" spans="1:3" ht="12" customHeight="1">
      <c r="A120" s="341" t="s">
        <v>88</v>
      </c>
      <c r="B120" s="214" t="s">
        <v>389</v>
      </c>
      <c r="C120" s="211"/>
    </row>
    <row r="121" spans="1:3" ht="12" customHeight="1">
      <c r="A121" s="341" t="s">
        <v>90</v>
      </c>
      <c r="B121" s="318" t="s">
        <v>331</v>
      </c>
      <c r="C121" s="211"/>
    </row>
    <row r="122" spans="1:3" ht="12" customHeight="1">
      <c r="A122" s="341" t="s">
        <v>139</v>
      </c>
      <c r="B122" s="88" t="s">
        <v>314</v>
      </c>
      <c r="C122" s="211"/>
    </row>
    <row r="123" spans="1:3" ht="12" customHeight="1">
      <c r="A123" s="341" t="s">
        <v>140</v>
      </c>
      <c r="B123" s="88" t="s">
        <v>330</v>
      </c>
      <c r="C123" s="211"/>
    </row>
    <row r="124" spans="1:3" ht="12" customHeight="1">
      <c r="A124" s="341" t="s">
        <v>141</v>
      </c>
      <c r="B124" s="88" t="s">
        <v>329</v>
      </c>
      <c r="C124" s="211"/>
    </row>
    <row r="125" spans="1:3" ht="12" customHeight="1">
      <c r="A125" s="341" t="s">
        <v>322</v>
      </c>
      <c r="B125" s="88" t="s">
        <v>317</v>
      </c>
      <c r="C125" s="211"/>
    </row>
    <row r="126" spans="1:3" ht="12" customHeight="1">
      <c r="A126" s="341" t="s">
        <v>323</v>
      </c>
      <c r="B126" s="88" t="s">
        <v>328</v>
      </c>
      <c r="C126" s="211"/>
    </row>
    <row r="127" spans="1:3" ht="12" customHeight="1" thickBot="1">
      <c r="A127" s="350" t="s">
        <v>324</v>
      </c>
      <c r="B127" s="88" t="s">
        <v>327</v>
      </c>
      <c r="C127" s="212"/>
    </row>
    <row r="128" spans="1:3" ht="12" customHeight="1" thickBot="1">
      <c r="A128" s="26" t="s">
        <v>11</v>
      </c>
      <c r="B128" s="74" t="s">
        <v>413</v>
      </c>
      <c r="C128" s="218">
        <f>+C93+C114</f>
        <v>6993</v>
      </c>
    </row>
    <row r="129" spans="1:11" ht="12" customHeight="1" thickBot="1">
      <c r="A129" s="26" t="s">
        <v>12</v>
      </c>
      <c r="B129" s="74" t="s">
        <v>414</v>
      </c>
      <c r="C129" s="218">
        <f>+C130+C131+C132</f>
        <v>0</v>
      </c>
    </row>
    <row r="130" spans="1:11" s="70" customFormat="1" ht="12" customHeight="1">
      <c r="A130" s="341" t="s">
        <v>222</v>
      </c>
      <c r="B130" s="7" t="s">
        <v>481</v>
      </c>
      <c r="C130" s="211"/>
    </row>
    <row r="131" spans="1:11" ht="12" customHeight="1">
      <c r="A131" s="341" t="s">
        <v>225</v>
      </c>
      <c r="B131" s="7" t="s">
        <v>422</v>
      </c>
      <c r="C131" s="211"/>
    </row>
    <row r="132" spans="1:11" ht="12" customHeight="1" thickBot="1">
      <c r="A132" s="350" t="s">
        <v>226</v>
      </c>
      <c r="B132" s="5" t="s">
        <v>480</v>
      </c>
      <c r="C132" s="211"/>
    </row>
    <row r="133" spans="1:11" ht="12" customHeight="1" thickBot="1">
      <c r="A133" s="26" t="s">
        <v>13</v>
      </c>
      <c r="B133" s="74" t="s">
        <v>415</v>
      </c>
      <c r="C133" s="218">
        <f>+C134+C135+C136+C137+C138+C139</f>
        <v>0</v>
      </c>
    </row>
    <row r="134" spans="1:11" ht="12" customHeight="1">
      <c r="A134" s="341" t="s">
        <v>65</v>
      </c>
      <c r="B134" s="7" t="s">
        <v>424</v>
      </c>
      <c r="C134" s="211"/>
    </row>
    <row r="135" spans="1:11" ht="12" customHeight="1">
      <c r="A135" s="341" t="s">
        <v>66</v>
      </c>
      <c r="B135" s="7" t="s">
        <v>416</v>
      </c>
      <c r="C135" s="211"/>
    </row>
    <row r="136" spans="1:11" ht="12" customHeight="1">
      <c r="A136" s="341" t="s">
        <v>67</v>
      </c>
      <c r="B136" s="7" t="s">
        <v>417</v>
      </c>
      <c r="C136" s="211"/>
    </row>
    <row r="137" spans="1:11" ht="12" customHeight="1">
      <c r="A137" s="341" t="s">
        <v>126</v>
      </c>
      <c r="B137" s="7" t="s">
        <v>479</v>
      </c>
      <c r="C137" s="211"/>
    </row>
    <row r="138" spans="1:11" ht="12" customHeight="1">
      <c r="A138" s="341" t="s">
        <v>127</v>
      </c>
      <c r="B138" s="7" t="s">
        <v>419</v>
      </c>
      <c r="C138" s="211"/>
    </row>
    <row r="139" spans="1:11" s="70" customFormat="1" ht="12" customHeight="1" thickBot="1">
      <c r="A139" s="350" t="s">
        <v>128</v>
      </c>
      <c r="B139" s="5" t="s">
        <v>420</v>
      </c>
      <c r="C139" s="211"/>
    </row>
    <row r="140" spans="1:11" ht="12" customHeight="1" thickBot="1">
      <c r="A140" s="26" t="s">
        <v>14</v>
      </c>
      <c r="B140" s="74" t="s">
        <v>496</v>
      </c>
      <c r="C140" s="224">
        <f>+C141+C142+C144+C145+C143</f>
        <v>0</v>
      </c>
      <c r="K140" s="194"/>
    </row>
    <row r="141" spans="1:11">
      <c r="A141" s="341" t="s">
        <v>68</v>
      </c>
      <c r="B141" s="7" t="s">
        <v>332</v>
      </c>
      <c r="C141" s="211"/>
    </row>
    <row r="142" spans="1:11" ht="12" customHeight="1">
      <c r="A142" s="341" t="s">
        <v>69</v>
      </c>
      <c r="B142" s="7" t="s">
        <v>333</v>
      </c>
      <c r="C142" s="211"/>
    </row>
    <row r="143" spans="1:11" s="70" customFormat="1" ht="12" customHeight="1">
      <c r="A143" s="341" t="s">
        <v>246</v>
      </c>
      <c r="B143" s="7" t="s">
        <v>495</v>
      </c>
      <c r="C143" s="211"/>
    </row>
    <row r="144" spans="1:11" s="70" customFormat="1" ht="12" customHeight="1">
      <c r="A144" s="341" t="s">
        <v>247</v>
      </c>
      <c r="B144" s="7" t="s">
        <v>429</v>
      </c>
      <c r="C144" s="211"/>
    </row>
    <row r="145" spans="1:3" s="70" customFormat="1" ht="12" customHeight="1" thickBot="1">
      <c r="A145" s="350" t="s">
        <v>248</v>
      </c>
      <c r="B145" s="5" t="s">
        <v>352</v>
      </c>
      <c r="C145" s="211"/>
    </row>
    <row r="146" spans="1:3" s="70" customFormat="1" ht="12" customHeight="1" thickBot="1">
      <c r="A146" s="26" t="s">
        <v>15</v>
      </c>
      <c r="B146" s="74" t="s">
        <v>430</v>
      </c>
      <c r="C146" s="227">
        <f>+C147+C148+C149+C150+C151</f>
        <v>0</v>
      </c>
    </row>
    <row r="147" spans="1:3" s="70" customFormat="1" ht="12" customHeight="1">
      <c r="A147" s="341" t="s">
        <v>70</v>
      </c>
      <c r="B147" s="7" t="s">
        <v>425</v>
      </c>
      <c r="C147" s="211"/>
    </row>
    <row r="148" spans="1:3" s="70" customFormat="1" ht="12" customHeight="1">
      <c r="A148" s="341" t="s">
        <v>71</v>
      </c>
      <c r="B148" s="7" t="s">
        <v>432</v>
      </c>
      <c r="C148" s="211"/>
    </row>
    <row r="149" spans="1:3" s="70" customFormat="1" ht="12" customHeight="1">
      <c r="A149" s="341" t="s">
        <v>258</v>
      </c>
      <c r="B149" s="7" t="s">
        <v>427</v>
      </c>
      <c r="C149" s="211"/>
    </row>
    <row r="150" spans="1:3" ht="12.75" customHeight="1">
      <c r="A150" s="341" t="s">
        <v>259</v>
      </c>
      <c r="B150" s="7" t="s">
        <v>482</v>
      </c>
      <c r="C150" s="211"/>
    </row>
    <row r="151" spans="1:3" ht="12.75" customHeight="1" thickBot="1">
      <c r="A151" s="350" t="s">
        <v>431</v>
      </c>
      <c r="B151" s="5" t="s">
        <v>434</v>
      </c>
      <c r="C151" s="212"/>
    </row>
    <row r="152" spans="1:3" ht="12.75" customHeight="1" thickBot="1">
      <c r="A152" s="388" t="s">
        <v>16</v>
      </c>
      <c r="B152" s="74" t="s">
        <v>435</v>
      </c>
      <c r="C152" s="227"/>
    </row>
    <row r="153" spans="1:3" ht="12" customHeight="1" thickBot="1">
      <c r="A153" s="388" t="s">
        <v>17</v>
      </c>
      <c r="B153" s="74" t="s">
        <v>436</v>
      </c>
      <c r="C153" s="227"/>
    </row>
    <row r="154" spans="1:3" ht="15" customHeight="1" thickBot="1">
      <c r="A154" s="26" t="s">
        <v>18</v>
      </c>
      <c r="B154" s="74" t="s">
        <v>438</v>
      </c>
      <c r="C154" s="332">
        <f>+C129+C133+C140+C146+C152+C153</f>
        <v>0</v>
      </c>
    </row>
    <row r="155" spans="1:3" ht="13.8" thickBot="1">
      <c r="A155" s="352" t="s">
        <v>19</v>
      </c>
      <c r="B155" s="296" t="s">
        <v>437</v>
      </c>
      <c r="C155" s="332">
        <f>+C128+C154</f>
        <v>6993</v>
      </c>
    </row>
    <row r="156" spans="1:3" ht="15" customHeight="1" thickBot="1">
      <c r="A156" s="302"/>
      <c r="B156" s="303"/>
      <c r="C156" s="304"/>
    </row>
    <row r="157" spans="1:3" ht="14.25" customHeight="1" thickBot="1">
      <c r="A157" s="191" t="s">
        <v>483</v>
      </c>
      <c r="B157" s="192"/>
      <c r="C157" s="72"/>
    </row>
    <row r="158" spans="1:3" ht="13.8" thickBot="1">
      <c r="A158" s="191" t="s">
        <v>156</v>
      </c>
      <c r="B158" s="192"/>
      <c r="C1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 xml:space="preserve">&amp;C9.1.2 melléklet az 1/2015.(II.13.) önkormányzati rendelethez </oddHeader>
  </headerFooter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</sheetPr>
  <dimension ref="A1:K158"/>
  <sheetViews>
    <sheetView view="pageLayout" zoomScaleNormal="100" zoomScaleSheetLayoutView="85" workbookViewId="0">
      <selection activeCell="C5" sqref="C5"/>
    </sheetView>
  </sheetViews>
  <sheetFormatPr defaultColWidth="9.33203125" defaultRowHeight="13.2"/>
  <cols>
    <col min="1" max="1" width="19.44140625" style="305" customWidth="1"/>
    <col min="2" max="2" width="72" style="306" customWidth="1"/>
    <col min="3" max="3" width="25" style="307" customWidth="1"/>
    <col min="4" max="16384" width="9.33203125" style="2"/>
  </cols>
  <sheetData>
    <row r="1" spans="1:3" s="1" customFormat="1" ht="16.5" customHeight="1" thickBot="1">
      <c r="A1" s="168"/>
      <c r="B1" s="170"/>
      <c r="C1" s="193"/>
    </row>
    <row r="2" spans="1:3" s="66" customFormat="1" ht="21" customHeight="1">
      <c r="A2" s="312" t="s">
        <v>53</v>
      </c>
      <c r="B2" s="279" t="s">
        <v>176</v>
      </c>
      <c r="C2" s="281" t="s">
        <v>43</v>
      </c>
    </row>
    <row r="3" spans="1:3" s="66" customFormat="1" ht="16.2" thickBot="1">
      <c r="A3" s="171" t="s">
        <v>153</v>
      </c>
      <c r="B3" s="280" t="s">
        <v>492</v>
      </c>
      <c r="C3" s="387" t="s">
        <v>392</v>
      </c>
    </row>
    <row r="4" spans="1:3" s="67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282" t="s">
        <v>46</v>
      </c>
    </row>
    <row r="6" spans="1:3" s="53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53" customFormat="1" ht="15.9" customHeight="1" thickBot="1">
      <c r="A7" s="176"/>
      <c r="B7" s="177" t="s">
        <v>47</v>
      </c>
      <c r="C7" s="283"/>
    </row>
    <row r="8" spans="1:3" s="53" customFormat="1" ht="12" customHeight="1" thickBot="1">
      <c r="A8" s="26" t="s">
        <v>9</v>
      </c>
      <c r="B8" s="19" t="s">
        <v>206</v>
      </c>
      <c r="C8" s="218">
        <f>+C9+C10+C11+C12+C13+C14</f>
        <v>15590</v>
      </c>
    </row>
    <row r="9" spans="1:3" s="68" customFormat="1" ht="12" customHeight="1">
      <c r="A9" s="341" t="s">
        <v>72</v>
      </c>
      <c r="B9" s="322" t="s">
        <v>207</v>
      </c>
      <c r="C9" s="221"/>
    </row>
    <row r="10" spans="1:3" s="69" customFormat="1" ht="12" customHeight="1">
      <c r="A10" s="342" t="s">
        <v>73</v>
      </c>
      <c r="B10" s="323" t="s">
        <v>208</v>
      </c>
      <c r="C10" s="220"/>
    </row>
    <row r="11" spans="1:3" s="69" customFormat="1" ht="12" customHeight="1">
      <c r="A11" s="342" t="s">
        <v>74</v>
      </c>
      <c r="B11" s="323" t="s">
        <v>209</v>
      </c>
      <c r="C11" s="220">
        <v>15590</v>
      </c>
    </row>
    <row r="12" spans="1:3" s="69" customFormat="1" ht="12" customHeight="1">
      <c r="A12" s="342" t="s">
        <v>75</v>
      </c>
      <c r="B12" s="323" t="s">
        <v>210</v>
      </c>
      <c r="C12" s="220"/>
    </row>
    <row r="13" spans="1:3" s="69" customFormat="1" ht="12" customHeight="1">
      <c r="A13" s="342" t="s">
        <v>108</v>
      </c>
      <c r="B13" s="323" t="s">
        <v>469</v>
      </c>
      <c r="C13" s="220"/>
    </row>
    <row r="14" spans="1:3" s="68" customFormat="1" ht="12" customHeight="1" thickBot="1">
      <c r="A14" s="343" t="s">
        <v>76</v>
      </c>
      <c r="B14" s="324" t="s">
        <v>395</v>
      </c>
      <c r="C14" s="220"/>
    </row>
    <row r="15" spans="1:3" s="68" customFormat="1" ht="12" customHeight="1" thickBot="1">
      <c r="A15" s="26" t="s">
        <v>10</v>
      </c>
      <c r="B15" s="213" t="s">
        <v>211</v>
      </c>
      <c r="C15" s="218">
        <f>+C16+C17+C18+C19+C20</f>
        <v>0</v>
      </c>
    </row>
    <row r="16" spans="1:3" s="68" customFormat="1" ht="12" customHeight="1">
      <c r="A16" s="341" t="s">
        <v>78</v>
      </c>
      <c r="B16" s="322" t="s">
        <v>212</v>
      </c>
      <c r="C16" s="221"/>
    </row>
    <row r="17" spans="1:3" s="68" customFormat="1" ht="12" customHeight="1">
      <c r="A17" s="342" t="s">
        <v>79</v>
      </c>
      <c r="B17" s="323" t="s">
        <v>213</v>
      </c>
      <c r="C17" s="220"/>
    </row>
    <row r="18" spans="1:3" s="68" customFormat="1" ht="12" customHeight="1">
      <c r="A18" s="342" t="s">
        <v>80</v>
      </c>
      <c r="B18" s="323" t="s">
        <v>383</v>
      </c>
      <c r="C18" s="220"/>
    </row>
    <row r="19" spans="1:3" s="68" customFormat="1" ht="12" customHeight="1">
      <c r="A19" s="342" t="s">
        <v>81</v>
      </c>
      <c r="B19" s="323" t="s">
        <v>384</v>
      </c>
      <c r="C19" s="220"/>
    </row>
    <row r="20" spans="1:3" s="68" customFormat="1" ht="12" customHeight="1">
      <c r="A20" s="342" t="s">
        <v>82</v>
      </c>
      <c r="B20" s="323" t="s">
        <v>214</v>
      </c>
      <c r="C20" s="220"/>
    </row>
    <row r="21" spans="1:3" s="69" customFormat="1" ht="12" customHeight="1" thickBot="1">
      <c r="A21" s="343" t="s">
        <v>88</v>
      </c>
      <c r="B21" s="324" t="s">
        <v>215</v>
      </c>
      <c r="C21" s="222"/>
    </row>
    <row r="22" spans="1:3" s="69" customFormat="1" ht="12" customHeight="1" thickBot="1">
      <c r="A22" s="26" t="s">
        <v>11</v>
      </c>
      <c r="B22" s="19" t="s">
        <v>216</v>
      </c>
      <c r="C22" s="218">
        <f>+C23+C24+C25+C26+C27</f>
        <v>0</v>
      </c>
    </row>
    <row r="23" spans="1:3" s="69" customFormat="1" ht="12" customHeight="1">
      <c r="A23" s="341" t="s">
        <v>61</v>
      </c>
      <c r="B23" s="322" t="s">
        <v>217</v>
      </c>
      <c r="C23" s="221"/>
    </row>
    <row r="24" spans="1:3" s="68" customFormat="1" ht="12" customHeight="1">
      <c r="A24" s="342" t="s">
        <v>62</v>
      </c>
      <c r="B24" s="323" t="s">
        <v>218</v>
      </c>
      <c r="C24" s="220"/>
    </row>
    <row r="25" spans="1:3" s="69" customFormat="1" ht="12" customHeight="1">
      <c r="A25" s="342" t="s">
        <v>63</v>
      </c>
      <c r="B25" s="323" t="s">
        <v>385</v>
      </c>
      <c r="C25" s="220"/>
    </row>
    <row r="26" spans="1:3" s="69" customFormat="1" ht="12" customHeight="1">
      <c r="A26" s="342" t="s">
        <v>64</v>
      </c>
      <c r="B26" s="323" t="s">
        <v>386</v>
      </c>
      <c r="C26" s="220"/>
    </row>
    <row r="27" spans="1:3" s="69" customFormat="1" ht="12" customHeight="1">
      <c r="A27" s="342" t="s">
        <v>122</v>
      </c>
      <c r="B27" s="323" t="s">
        <v>219</v>
      </c>
      <c r="C27" s="220"/>
    </row>
    <row r="28" spans="1:3" s="69" customFormat="1" ht="12" customHeight="1" thickBot="1">
      <c r="A28" s="343" t="s">
        <v>123</v>
      </c>
      <c r="B28" s="324" t="s">
        <v>220</v>
      </c>
      <c r="C28" s="222"/>
    </row>
    <row r="29" spans="1:3" s="69" customFormat="1" ht="12" customHeight="1" thickBot="1">
      <c r="A29" s="26" t="s">
        <v>124</v>
      </c>
      <c r="B29" s="19" t="s">
        <v>221</v>
      </c>
      <c r="C29" s="224">
        <f>+C30+C34+C35+C36</f>
        <v>17118</v>
      </c>
    </row>
    <row r="30" spans="1:3" s="69" customFormat="1" ht="12" customHeight="1">
      <c r="A30" s="341" t="s">
        <v>222</v>
      </c>
      <c r="B30" s="322" t="s">
        <v>470</v>
      </c>
      <c r="C30" s="317">
        <f>+C31+C32+C33</f>
        <v>17118</v>
      </c>
    </row>
    <row r="31" spans="1:3" s="69" customFormat="1" ht="12" customHeight="1">
      <c r="A31" s="342" t="s">
        <v>223</v>
      </c>
      <c r="B31" s="323" t="s">
        <v>228</v>
      </c>
      <c r="C31" s="220">
        <v>17118</v>
      </c>
    </row>
    <row r="32" spans="1:3" s="69" customFormat="1" ht="12" customHeight="1">
      <c r="A32" s="342" t="s">
        <v>224</v>
      </c>
      <c r="B32" s="323" t="s">
        <v>229</v>
      </c>
      <c r="C32" s="220"/>
    </row>
    <row r="33" spans="1:3" s="69" customFormat="1" ht="12" customHeight="1">
      <c r="A33" s="342" t="s">
        <v>399</v>
      </c>
      <c r="B33" s="378" t="s">
        <v>400</v>
      </c>
      <c r="C33" s="220"/>
    </row>
    <row r="34" spans="1:3" s="69" customFormat="1" ht="12" customHeight="1">
      <c r="A34" s="342" t="s">
        <v>225</v>
      </c>
      <c r="B34" s="323" t="s">
        <v>230</v>
      </c>
      <c r="C34" s="220"/>
    </row>
    <row r="35" spans="1:3" s="69" customFormat="1" ht="12" customHeight="1">
      <c r="A35" s="342" t="s">
        <v>226</v>
      </c>
      <c r="B35" s="323" t="s">
        <v>231</v>
      </c>
      <c r="C35" s="220"/>
    </row>
    <row r="36" spans="1:3" s="69" customFormat="1" ht="12" customHeight="1" thickBot="1">
      <c r="A36" s="343" t="s">
        <v>227</v>
      </c>
      <c r="B36" s="324" t="s">
        <v>232</v>
      </c>
      <c r="C36" s="222"/>
    </row>
    <row r="37" spans="1:3" s="69" customFormat="1" ht="12" customHeight="1" thickBot="1">
      <c r="A37" s="26" t="s">
        <v>13</v>
      </c>
      <c r="B37" s="19" t="s">
        <v>396</v>
      </c>
      <c r="C37" s="218">
        <f>SUM(C38:C48)</f>
        <v>0</v>
      </c>
    </row>
    <row r="38" spans="1:3" s="69" customFormat="1" ht="12" customHeight="1">
      <c r="A38" s="341" t="s">
        <v>65</v>
      </c>
      <c r="B38" s="322" t="s">
        <v>235</v>
      </c>
      <c r="C38" s="221"/>
    </row>
    <row r="39" spans="1:3" s="69" customFormat="1" ht="12" customHeight="1">
      <c r="A39" s="342" t="s">
        <v>66</v>
      </c>
      <c r="B39" s="323" t="s">
        <v>236</v>
      </c>
      <c r="C39" s="220"/>
    </row>
    <row r="40" spans="1:3" s="69" customFormat="1" ht="12" customHeight="1">
      <c r="A40" s="342" t="s">
        <v>67</v>
      </c>
      <c r="B40" s="323" t="s">
        <v>237</v>
      </c>
      <c r="C40" s="220"/>
    </row>
    <row r="41" spans="1:3" s="69" customFormat="1" ht="12" customHeight="1">
      <c r="A41" s="342" t="s">
        <v>126</v>
      </c>
      <c r="B41" s="323" t="s">
        <v>238</v>
      </c>
      <c r="C41" s="220"/>
    </row>
    <row r="42" spans="1:3" s="69" customFormat="1" ht="12" customHeight="1">
      <c r="A42" s="342" t="s">
        <v>127</v>
      </c>
      <c r="B42" s="323" t="s">
        <v>239</v>
      </c>
      <c r="C42" s="220"/>
    </row>
    <row r="43" spans="1:3" s="69" customFormat="1" ht="12" customHeight="1">
      <c r="A43" s="342" t="s">
        <v>128</v>
      </c>
      <c r="B43" s="323" t="s">
        <v>240</v>
      </c>
      <c r="C43" s="220"/>
    </row>
    <row r="44" spans="1:3" s="69" customFormat="1" ht="12" customHeight="1">
      <c r="A44" s="342" t="s">
        <v>129</v>
      </c>
      <c r="B44" s="323" t="s">
        <v>241</v>
      </c>
      <c r="C44" s="220"/>
    </row>
    <row r="45" spans="1:3" s="69" customFormat="1" ht="12" customHeight="1">
      <c r="A45" s="342" t="s">
        <v>130</v>
      </c>
      <c r="B45" s="323" t="s">
        <v>242</v>
      </c>
      <c r="C45" s="220"/>
    </row>
    <row r="46" spans="1:3" s="69" customFormat="1" ht="12" customHeight="1">
      <c r="A46" s="342" t="s">
        <v>233</v>
      </c>
      <c r="B46" s="323" t="s">
        <v>243</v>
      </c>
      <c r="C46" s="223"/>
    </row>
    <row r="47" spans="1:3" s="69" customFormat="1" ht="12" customHeight="1">
      <c r="A47" s="343" t="s">
        <v>234</v>
      </c>
      <c r="B47" s="324" t="s">
        <v>398</v>
      </c>
      <c r="C47" s="311"/>
    </row>
    <row r="48" spans="1:3" s="69" customFormat="1" ht="12" customHeight="1" thickBot="1">
      <c r="A48" s="343" t="s">
        <v>397</v>
      </c>
      <c r="B48" s="324" t="s">
        <v>244</v>
      </c>
      <c r="C48" s="311"/>
    </row>
    <row r="49" spans="1:3" s="69" customFormat="1" ht="12" customHeight="1" thickBot="1">
      <c r="A49" s="26" t="s">
        <v>14</v>
      </c>
      <c r="B49" s="19" t="s">
        <v>245</v>
      </c>
      <c r="C49" s="218">
        <f>SUM(C50:C54)</f>
        <v>0</v>
      </c>
    </row>
    <row r="50" spans="1:3" s="69" customFormat="1" ht="12" customHeight="1">
      <c r="A50" s="341" t="s">
        <v>68</v>
      </c>
      <c r="B50" s="322" t="s">
        <v>249</v>
      </c>
      <c r="C50" s="365"/>
    </row>
    <row r="51" spans="1:3" s="69" customFormat="1" ht="12" customHeight="1">
      <c r="A51" s="342" t="s">
        <v>69</v>
      </c>
      <c r="B51" s="323" t="s">
        <v>250</v>
      </c>
      <c r="C51" s="223"/>
    </row>
    <row r="52" spans="1:3" s="69" customFormat="1" ht="12" customHeight="1">
      <c r="A52" s="342" t="s">
        <v>246</v>
      </c>
      <c r="B52" s="323" t="s">
        <v>251</v>
      </c>
      <c r="C52" s="223"/>
    </row>
    <row r="53" spans="1:3" s="69" customFormat="1" ht="12" customHeight="1">
      <c r="A53" s="342" t="s">
        <v>247</v>
      </c>
      <c r="B53" s="323" t="s">
        <v>252</v>
      </c>
      <c r="C53" s="223"/>
    </row>
    <row r="54" spans="1:3" s="69" customFormat="1" ht="12" customHeight="1" thickBot="1">
      <c r="A54" s="343" t="s">
        <v>248</v>
      </c>
      <c r="B54" s="324" t="s">
        <v>253</v>
      </c>
      <c r="C54" s="311"/>
    </row>
    <row r="55" spans="1:3" s="69" customFormat="1" ht="12" customHeight="1" thickBot="1">
      <c r="A55" s="26" t="s">
        <v>131</v>
      </c>
      <c r="B55" s="19" t="s">
        <v>254</v>
      </c>
      <c r="C55" s="218">
        <f>SUM(C56:C58)</f>
        <v>0</v>
      </c>
    </row>
    <row r="56" spans="1:3" s="69" customFormat="1" ht="12" customHeight="1">
      <c r="A56" s="341" t="s">
        <v>70</v>
      </c>
      <c r="B56" s="322" t="s">
        <v>255</v>
      </c>
      <c r="C56" s="221"/>
    </row>
    <row r="57" spans="1:3" s="69" customFormat="1" ht="12" customHeight="1">
      <c r="A57" s="342" t="s">
        <v>71</v>
      </c>
      <c r="B57" s="323" t="s">
        <v>387</v>
      </c>
      <c r="C57" s="220"/>
    </row>
    <row r="58" spans="1:3" s="69" customFormat="1" ht="12" customHeight="1">
      <c r="A58" s="342" t="s">
        <v>258</v>
      </c>
      <c r="B58" s="323" t="s">
        <v>256</v>
      </c>
      <c r="C58" s="220"/>
    </row>
    <row r="59" spans="1:3" s="69" customFormat="1" ht="12" customHeight="1" thickBot="1">
      <c r="A59" s="343" t="s">
        <v>259</v>
      </c>
      <c r="B59" s="324" t="s">
        <v>257</v>
      </c>
      <c r="C59" s="222"/>
    </row>
    <row r="60" spans="1:3" s="69" customFormat="1" ht="12" customHeight="1" thickBot="1">
      <c r="A60" s="26" t="s">
        <v>16</v>
      </c>
      <c r="B60" s="213" t="s">
        <v>260</v>
      </c>
      <c r="C60" s="218">
        <f>SUM(C61:C63)</f>
        <v>0</v>
      </c>
    </row>
    <row r="61" spans="1:3" s="69" customFormat="1" ht="12" customHeight="1">
      <c r="A61" s="341" t="s">
        <v>132</v>
      </c>
      <c r="B61" s="322" t="s">
        <v>262</v>
      </c>
      <c r="C61" s="223"/>
    </row>
    <row r="62" spans="1:3" s="69" customFormat="1" ht="12" customHeight="1">
      <c r="A62" s="342" t="s">
        <v>133</v>
      </c>
      <c r="B62" s="323" t="s">
        <v>388</v>
      </c>
      <c r="C62" s="223"/>
    </row>
    <row r="63" spans="1:3" s="69" customFormat="1" ht="12" customHeight="1">
      <c r="A63" s="342" t="s">
        <v>182</v>
      </c>
      <c r="B63" s="323" t="s">
        <v>263</v>
      </c>
      <c r="C63" s="223"/>
    </row>
    <row r="64" spans="1:3" s="69" customFormat="1" ht="12" customHeight="1" thickBot="1">
      <c r="A64" s="343" t="s">
        <v>261</v>
      </c>
      <c r="B64" s="324" t="s">
        <v>264</v>
      </c>
      <c r="C64" s="223"/>
    </row>
    <row r="65" spans="1:3" s="69" customFormat="1" ht="12" customHeight="1" thickBot="1">
      <c r="A65" s="26" t="s">
        <v>17</v>
      </c>
      <c r="B65" s="19" t="s">
        <v>265</v>
      </c>
      <c r="C65" s="224">
        <f>+C8+C15+C22+C29+C37+C49+C55+C60</f>
        <v>32708</v>
      </c>
    </row>
    <row r="66" spans="1:3" s="69" customFormat="1" ht="12" customHeight="1" thickBot="1">
      <c r="A66" s="344" t="s">
        <v>356</v>
      </c>
      <c r="B66" s="213" t="s">
        <v>267</v>
      </c>
      <c r="C66" s="218">
        <f>SUM(C67:C69)</f>
        <v>0</v>
      </c>
    </row>
    <row r="67" spans="1:3" s="69" customFormat="1" ht="12" customHeight="1">
      <c r="A67" s="341" t="s">
        <v>298</v>
      </c>
      <c r="B67" s="322" t="s">
        <v>268</v>
      </c>
      <c r="C67" s="223"/>
    </row>
    <row r="68" spans="1:3" s="69" customFormat="1" ht="12" customHeight="1">
      <c r="A68" s="342" t="s">
        <v>307</v>
      </c>
      <c r="B68" s="323" t="s">
        <v>269</v>
      </c>
      <c r="C68" s="223"/>
    </row>
    <row r="69" spans="1:3" s="69" customFormat="1" ht="12" customHeight="1" thickBot="1">
      <c r="A69" s="343" t="s">
        <v>308</v>
      </c>
      <c r="B69" s="325" t="s">
        <v>270</v>
      </c>
      <c r="C69" s="223"/>
    </row>
    <row r="70" spans="1:3" s="69" customFormat="1" ht="12" customHeight="1" thickBot="1">
      <c r="A70" s="344" t="s">
        <v>271</v>
      </c>
      <c r="B70" s="213" t="s">
        <v>272</v>
      </c>
      <c r="C70" s="218">
        <f>SUM(C71:C74)</f>
        <v>0</v>
      </c>
    </row>
    <row r="71" spans="1:3" s="69" customFormat="1" ht="12" customHeight="1">
      <c r="A71" s="341" t="s">
        <v>109</v>
      </c>
      <c r="B71" s="322" t="s">
        <v>273</v>
      </c>
      <c r="C71" s="223"/>
    </row>
    <row r="72" spans="1:3" s="69" customFormat="1" ht="12" customHeight="1">
      <c r="A72" s="342" t="s">
        <v>110</v>
      </c>
      <c r="B72" s="323" t="s">
        <v>274</v>
      </c>
      <c r="C72" s="223"/>
    </row>
    <row r="73" spans="1:3" s="69" customFormat="1" ht="12" customHeight="1">
      <c r="A73" s="342" t="s">
        <v>299</v>
      </c>
      <c r="B73" s="323" t="s">
        <v>275</v>
      </c>
      <c r="C73" s="223"/>
    </row>
    <row r="74" spans="1:3" s="69" customFormat="1" ht="12" customHeight="1" thickBot="1">
      <c r="A74" s="343" t="s">
        <v>300</v>
      </c>
      <c r="B74" s="324" t="s">
        <v>276</v>
      </c>
      <c r="C74" s="223"/>
    </row>
    <row r="75" spans="1:3" s="69" customFormat="1" ht="12" customHeight="1" thickBot="1">
      <c r="A75" s="344" t="s">
        <v>277</v>
      </c>
      <c r="B75" s="213" t="s">
        <v>278</v>
      </c>
      <c r="C75" s="218">
        <f>SUM(C76:C77)</f>
        <v>0</v>
      </c>
    </row>
    <row r="76" spans="1:3" s="69" customFormat="1" ht="12" customHeight="1">
      <c r="A76" s="341" t="s">
        <v>301</v>
      </c>
      <c r="B76" s="322" t="s">
        <v>279</v>
      </c>
      <c r="C76" s="223"/>
    </row>
    <row r="77" spans="1:3" s="69" customFormat="1" ht="12" customHeight="1" thickBot="1">
      <c r="A77" s="343" t="s">
        <v>302</v>
      </c>
      <c r="B77" s="324" t="s">
        <v>280</v>
      </c>
      <c r="C77" s="223"/>
    </row>
    <row r="78" spans="1:3" s="68" customFormat="1" ht="12" customHeight="1" thickBot="1">
      <c r="A78" s="344" t="s">
        <v>281</v>
      </c>
      <c r="B78" s="213" t="s">
        <v>282</v>
      </c>
      <c r="C78" s="218">
        <f>SUM(C79:C81)</f>
        <v>0</v>
      </c>
    </row>
    <row r="79" spans="1:3" s="69" customFormat="1" ht="12" customHeight="1">
      <c r="A79" s="341" t="s">
        <v>303</v>
      </c>
      <c r="B79" s="322" t="s">
        <v>283</v>
      </c>
      <c r="C79" s="223"/>
    </row>
    <row r="80" spans="1:3" s="69" customFormat="1" ht="12" customHeight="1">
      <c r="A80" s="342" t="s">
        <v>304</v>
      </c>
      <c r="B80" s="323" t="s">
        <v>284</v>
      </c>
      <c r="C80" s="223"/>
    </row>
    <row r="81" spans="1:3" s="69" customFormat="1" ht="12" customHeight="1" thickBot="1">
      <c r="A81" s="343" t="s">
        <v>305</v>
      </c>
      <c r="B81" s="324" t="s">
        <v>285</v>
      </c>
      <c r="C81" s="223"/>
    </row>
    <row r="82" spans="1:3" s="69" customFormat="1" ht="12" customHeight="1" thickBot="1">
      <c r="A82" s="344" t="s">
        <v>286</v>
      </c>
      <c r="B82" s="213" t="s">
        <v>306</v>
      </c>
      <c r="C82" s="218">
        <f>SUM(C83:C86)</f>
        <v>0</v>
      </c>
    </row>
    <row r="83" spans="1:3" s="69" customFormat="1" ht="12" customHeight="1">
      <c r="A83" s="345" t="s">
        <v>287</v>
      </c>
      <c r="B83" s="322" t="s">
        <v>288</v>
      </c>
      <c r="C83" s="223"/>
    </row>
    <row r="84" spans="1:3" s="69" customFormat="1" ht="12" customHeight="1">
      <c r="A84" s="346" t="s">
        <v>289</v>
      </c>
      <c r="B84" s="323" t="s">
        <v>290</v>
      </c>
      <c r="C84" s="223"/>
    </row>
    <row r="85" spans="1:3" s="69" customFormat="1" ht="12" customHeight="1">
      <c r="A85" s="346" t="s">
        <v>291</v>
      </c>
      <c r="B85" s="323" t="s">
        <v>292</v>
      </c>
      <c r="C85" s="223"/>
    </row>
    <row r="86" spans="1:3" s="68" customFormat="1" ht="12" customHeight="1" thickBot="1">
      <c r="A86" s="347" t="s">
        <v>293</v>
      </c>
      <c r="B86" s="324" t="s">
        <v>294</v>
      </c>
      <c r="C86" s="223"/>
    </row>
    <row r="87" spans="1:3" s="68" customFormat="1" ht="12" customHeight="1" thickBot="1">
      <c r="A87" s="344" t="s">
        <v>295</v>
      </c>
      <c r="B87" s="213" t="s">
        <v>440</v>
      </c>
      <c r="C87" s="366"/>
    </row>
    <row r="88" spans="1:3" s="68" customFormat="1" ht="12" customHeight="1" thickBot="1">
      <c r="A88" s="344" t="s">
        <v>471</v>
      </c>
      <c r="B88" s="213" t="s">
        <v>296</v>
      </c>
      <c r="C88" s="366"/>
    </row>
    <row r="89" spans="1:3" s="68" customFormat="1" ht="12" customHeight="1" thickBot="1">
      <c r="A89" s="344" t="s">
        <v>472</v>
      </c>
      <c r="B89" s="329" t="s">
        <v>443</v>
      </c>
      <c r="C89" s="224">
        <f>+C66+C70+C75+C78+C82+C88+C87</f>
        <v>0</v>
      </c>
    </row>
    <row r="90" spans="1:3" s="68" customFormat="1" ht="12" customHeight="1" thickBot="1">
      <c r="A90" s="348" t="s">
        <v>473</v>
      </c>
      <c r="B90" s="330" t="s">
        <v>474</v>
      </c>
      <c r="C90" s="224">
        <f>+C65+C89</f>
        <v>32708</v>
      </c>
    </row>
    <row r="91" spans="1:3" s="69" customFormat="1" ht="15" customHeight="1" thickBot="1">
      <c r="A91" s="182"/>
      <c r="B91" s="183"/>
      <c r="C91" s="288"/>
    </row>
    <row r="92" spans="1:3" s="53" customFormat="1" ht="16.5" customHeight="1" thickBot="1">
      <c r="A92" s="186"/>
      <c r="B92" s="187" t="s">
        <v>48</v>
      </c>
      <c r="C92" s="290"/>
    </row>
    <row r="93" spans="1:3" s="70" customFormat="1" ht="12" customHeight="1" thickBot="1">
      <c r="A93" s="314" t="s">
        <v>9</v>
      </c>
      <c r="B93" s="25" t="s">
        <v>478</v>
      </c>
      <c r="C93" s="217">
        <f>+C94+C95+C96+C97+C98+C111</f>
        <v>32708</v>
      </c>
    </row>
    <row r="94" spans="1:3" ht="12" customHeight="1">
      <c r="A94" s="349" t="s">
        <v>72</v>
      </c>
      <c r="B94" s="8" t="s">
        <v>39</v>
      </c>
      <c r="C94" s="219">
        <v>13412</v>
      </c>
    </row>
    <row r="95" spans="1:3" ht="12" customHeight="1">
      <c r="A95" s="342" t="s">
        <v>73</v>
      </c>
      <c r="B95" s="6" t="s">
        <v>134</v>
      </c>
      <c r="C95" s="220">
        <v>3706</v>
      </c>
    </row>
    <row r="96" spans="1:3" ht="12" customHeight="1">
      <c r="A96" s="342" t="s">
        <v>74</v>
      </c>
      <c r="B96" s="6" t="s">
        <v>100</v>
      </c>
      <c r="C96" s="222"/>
    </row>
    <row r="97" spans="1:3" ht="12" customHeight="1">
      <c r="A97" s="342" t="s">
        <v>75</v>
      </c>
      <c r="B97" s="9" t="s">
        <v>135</v>
      </c>
      <c r="C97" s="222">
        <v>15590</v>
      </c>
    </row>
    <row r="98" spans="1:3" ht="12" customHeight="1">
      <c r="A98" s="342" t="s">
        <v>83</v>
      </c>
      <c r="B98" s="17" t="s">
        <v>136</v>
      </c>
      <c r="C98" s="222"/>
    </row>
    <row r="99" spans="1:3" ht="12" customHeight="1">
      <c r="A99" s="342" t="s">
        <v>76</v>
      </c>
      <c r="B99" s="6" t="s">
        <v>475</v>
      </c>
      <c r="C99" s="222"/>
    </row>
    <row r="100" spans="1:3" ht="12" customHeight="1">
      <c r="A100" s="342" t="s">
        <v>77</v>
      </c>
      <c r="B100" s="87" t="s">
        <v>406</v>
      </c>
      <c r="C100" s="222"/>
    </row>
    <row r="101" spans="1:3" ht="12" customHeight="1">
      <c r="A101" s="342" t="s">
        <v>84</v>
      </c>
      <c r="B101" s="87" t="s">
        <v>405</v>
      </c>
      <c r="C101" s="222"/>
    </row>
    <row r="102" spans="1:3" ht="12" customHeight="1">
      <c r="A102" s="342" t="s">
        <v>85</v>
      </c>
      <c r="B102" s="87" t="s">
        <v>312</v>
      </c>
      <c r="C102" s="222"/>
    </row>
    <row r="103" spans="1:3" ht="12" customHeight="1">
      <c r="A103" s="342" t="s">
        <v>86</v>
      </c>
      <c r="B103" s="88" t="s">
        <v>313</v>
      </c>
      <c r="C103" s="222"/>
    </row>
    <row r="104" spans="1:3" ht="12" customHeight="1">
      <c r="A104" s="342" t="s">
        <v>87</v>
      </c>
      <c r="B104" s="88" t="s">
        <v>314</v>
      </c>
      <c r="C104" s="222"/>
    </row>
    <row r="105" spans="1:3" ht="12" customHeight="1">
      <c r="A105" s="342" t="s">
        <v>89</v>
      </c>
      <c r="B105" s="87" t="s">
        <v>315</v>
      </c>
      <c r="C105" s="222"/>
    </row>
    <row r="106" spans="1:3" ht="12" customHeight="1">
      <c r="A106" s="342" t="s">
        <v>137</v>
      </c>
      <c r="B106" s="87" t="s">
        <v>316</v>
      </c>
      <c r="C106" s="222"/>
    </row>
    <row r="107" spans="1:3" ht="12" customHeight="1">
      <c r="A107" s="342" t="s">
        <v>310</v>
      </c>
      <c r="B107" s="88" t="s">
        <v>317</v>
      </c>
      <c r="C107" s="222"/>
    </row>
    <row r="108" spans="1:3" ht="12" customHeight="1">
      <c r="A108" s="350" t="s">
        <v>311</v>
      </c>
      <c r="B108" s="89" t="s">
        <v>318</v>
      </c>
      <c r="C108" s="222"/>
    </row>
    <row r="109" spans="1:3" ht="12" customHeight="1">
      <c r="A109" s="342" t="s">
        <v>403</v>
      </c>
      <c r="B109" s="89" t="s">
        <v>319</v>
      </c>
      <c r="C109" s="222"/>
    </row>
    <row r="110" spans="1:3" ht="12" customHeight="1">
      <c r="A110" s="342" t="s">
        <v>404</v>
      </c>
      <c r="B110" s="88" t="s">
        <v>320</v>
      </c>
      <c r="C110" s="220"/>
    </row>
    <row r="111" spans="1:3" ht="12" customHeight="1">
      <c r="A111" s="342" t="s">
        <v>408</v>
      </c>
      <c r="B111" s="9" t="s">
        <v>40</v>
      </c>
      <c r="C111" s="220"/>
    </row>
    <row r="112" spans="1:3" ht="12" customHeight="1">
      <c r="A112" s="343" t="s">
        <v>409</v>
      </c>
      <c r="B112" s="6" t="s">
        <v>476</v>
      </c>
      <c r="C112" s="222"/>
    </row>
    <row r="113" spans="1:3" ht="12" customHeight="1" thickBot="1">
      <c r="A113" s="351" t="s">
        <v>410</v>
      </c>
      <c r="B113" s="90" t="s">
        <v>477</v>
      </c>
      <c r="C113" s="226"/>
    </row>
    <row r="114" spans="1:3" ht="12" customHeight="1" thickBot="1">
      <c r="A114" s="26" t="s">
        <v>10</v>
      </c>
      <c r="B114" s="24" t="s">
        <v>321</v>
      </c>
      <c r="C114" s="218">
        <f>+C115+C117+C119</f>
        <v>0</v>
      </c>
    </row>
    <row r="115" spans="1:3" ht="12" customHeight="1">
      <c r="A115" s="341" t="s">
        <v>78</v>
      </c>
      <c r="B115" s="6" t="s">
        <v>180</v>
      </c>
      <c r="C115" s="221"/>
    </row>
    <row r="116" spans="1:3" ht="12" customHeight="1">
      <c r="A116" s="341" t="s">
        <v>79</v>
      </c>
      <c r="B116" s="10" t="s">
        <v>325</v>
      </c>
      <c r="C116" s="221"/>
    </row>
    <row r="117" spans="1:3" ht="12" customHeight="1">
      <c r="A117" s="341" t="s">
        <v>80</v>
      </c>
      <c r="B117" s="10" t="s">
        <v>138</v>
      </c>
      <c r="C117" s="220"/>
    </row>
    <row r="118" spans="1:3" ht="12" customHeight="1">
      <c r="A118" s="341" t="s">
        <v>81</v>
      </c>
      <c r="B118" s="10" t="s">
        <v>326</v>
      </c>
      <c r="C118" s="211"/>
    </row>
    <row r="119" spans="1:3" ht="12" customHeight="1">
      <c r="A119" s="341" t="s">
        <v>82</v>
      </c>
      <c r="B119" s="215" t="s">
        <v>183</v>
      </c>
      <c r="C119" s="211"/>
    </row>
    <row r="120" spans="1:3" ht="12" customHeight="1">
      <c r="A120" s="341" t="s">
        <v>88</v>
      </c>
      <c r="B120" s="214" t="s">
        <v>389</v>
      </c>
      <c r="C120" s="211"/>
    </row>
    <row r="121" spans="1:3" ht="12" customHeight="1">
      <c r="A121" s="341" t="s">
        <v>90</v>
      </c>
      <c r="B121" s="318" t="s">
        <v>331</v>
      </c>
      <c r="C121" s="211"/>
    </row>
    <row r="122" spans="1:3" ht="12" customHeight="1">
      <c r="A122" s="341" t="s">
        <v>139</v>
      </c>
      <c r="B122" s="88" t="s">
        <v>314</v>
      </c>
      <c r="C122" s="211"/>
    </row>
    <row r="123" spans="1:3" ht="12" customHeight="1">
      <c r="A123" s="341" t="s">
        <v>140</v>
      </c>
      <c r="B123" s="88" t="s">
        <v>330</v>
      </c>
      <c r="C123" s="211"/>
    </row>
    <row r="124" spans="1:3" ht="12" customHeight="1">
      <c r="A124" s="341" t="s">
        <v>141</v>
      </c>
      <c r="B124" s="88" t="s">
        <v>329</v>
      </c>
      <c r="C124" s="211"/>
    </row>
    <row r="125" spans="1:3" ht="12" customHeight="1">
      <c r="A125" s="341" t="s">
        <v>322</v>
      </c>
      <c r="B125" s="88" t="s">
        <v>317</v>
      </c>
      <c r="C125" s="211"/>
    </row>
    <row r="126" spans="1:3" ht="12" customHeight="1">
      <c r="A126" s="341" t="s">
        <v>323</v>
      </c>
      <c r="B126" s="88" t="s">
        <v>328</v>
      </c>
      <c r="C126" s="211"/>
    </row>
    <row r="127" spans="1:3" ht="12" customHeight="1" thickBot="1">
      <c r="A127" s="350" t="s">
        <v>324</v>
      </c>
      <c r="B127" s="88" t="s">
        <v>327</v>
      </c>
      <c r="C127" s="212"/>
    </row>
    <row r="128" spans="1:3" ht="12" customHeight="1" thickBot="1">
      <c r="A128" s="26" t="s">
        <v>11</v>
      </c>
      <c r="B128" s="74" t="s">
        <v>413</v>
      </c>
      <c r="C128" s="218">
        <f>+C93+C114</f>
        <v>32708</v>
      </c>
    </row>
    <row r="129" spans="1:11" ht="12" customHeight="1" thickBot="1">
      <c r="A129" s="26" t="s">
        <v>12</v>
      </c>
      <c r="B129" s="74" t="s">
        <v>414</v>
      </c>
      <c r="C129" s="218">
        <f>+C130+C131+C132</f>
        <v>0</v>
      </c>
    </row>
    <row r="130" spans="1:11" s="70" customFormat="1" ht="12" customHeight="1">
      <c r="A130" s="341" t="s">
        <v>222</v>
      </c>
      <c r="B130" s="7" t="s">
        <v>481</v>
      </c>
      <c r="C130" s="211"/>
    </row>
    <row r="131" spans="1:11" ht="12" customHeight="1">
      <c r="A131" s="341" t="s">
        <v>225</v>
      </c>
      <c r="B131" s="7" t="s">
        <v>422</v>
      </c>
      <c r="C131" s="211"/>
    </row>
    <row r="132" spans="1:11" ht="12" customHeight="1" thickBot="1">
      <c r="A132" s="350" t="s">
        <v>226</v>
      </c>
      <c r="B132" s="5" t="s">
        <v>480</v>
      </c>
      <c r="C132" s="211"/>
    </row>
    <row r="133" spans="1:11" ht="12" customHeight="1" thickBot="1">
      <c r="A133" s="26" t="s">
        <v>13</v>
      </c>
      <c r="B133" s="74" t="s">
        <v>415</v>
      </c>
      <c r="C133" s="218">
        <f>+C134+C135+C136+C137+C138+C139</f>
        <v>0</v>
      </c>
    </row>
    <row r="134" spans="1:11" ht="12" customHeight="1">
      <c r="A134" s="341" t="s">
        <v>65</v>
      </c>
      <c r="B134" s="7" t="s">
        <v>424</v>
      </c>
      <c r="C134" s="211"/>
    </row>
    <row r="135" spans="1:11" ht="12" customHeight="1">
      <c r="A135" s="341" t="s">
        <v>66</v>
      </c>
      <c r="B135" s="7" t="s">
        <v>416</v>
      </c>
      <c r="C135" s="211"/>
    </row>
    <row r="136" spans="1:11" ht="12" customHeight="1">
      <c r="A136" s="341" t="s">
        <v>67</v>
      </c>
      <c r="B136" s="7" t="s">
        <v>417</v>
      </c>
      <c r="C136" s="211"/>
    </row>
    <row r="137" spans="1:11" ht="12" customHeight="1">
      <c r="A137" s="341" t="s">
        <v>126</v>
      </c>
      <c r="B137" s="7" t="s">
        <v>479</v>
      </c>
      <c r="C137" s="211"/>
    </row>
    <row r="138" spans="1:11" ht="12" customHeight="1">
      <c r="A138" s="341" t="s">
        <v>127</v>
      </c>
      <c r="B138" s="7" t="s">
        <v>419</v>
      </c>
      <c r="C138" s="211"/>
    </row>
    <row r="139" spans="1:11" s="70" customFormat="1" ht="12" customHeight="1" thickBot="1">
      <c r="A139" s="350" t="s">
        <v>128</v>
      </c>
      <c r="B139" s="5" t="s">
        <v>420</v>
      </c>
      <c r="C139" s="211"/>
    </row>
    <row r="140" spans="1:11" ht="12" customHeight="1" thickBot="1">
      <c r="A140" s="26" t="s">
        <v>14</v>
      </c>
      <c r="B140" s="74" t="s">
        <v>496</v>
      </c>
      <c r="C140" s="224">
        <f>+C141+C142+C144+C145+C143</f>
        <v>0</v>
      </c>
      <c r="K140" s="194"/>
    </row>
    <row r="141" spans="1:11">
      <c r="A141" s="341" t="s">
        <v>68</v>
      </c>
      <c r="B141" s="7" t="s">
        <v>332</v>
      </c>
      <c r="C141" s="211"/>
    </row>
    <row r="142" spans="1:11" ht="12" customHeight="1">
      <c r="A142" s="341" t="s">
        <v>69</v>
      </c>
      <c r="B142" s="7" t="s">
        <v>333</v>
      </c>
      <c r="C142" s="211"/>
    </row>
    <row r="143" spans="1:11" s="70" customFormat="1" ht="12" customHeight="1">
      <c r="A143" s="341" t="s">
        <v>246</v>
      </c>
      <c r="B143" s="7" t="s">
        <v>495</v>
      </c>
      <c r="C143" s="211"/>
    </row>
    <row r="144" spans="1:11" s="70" customFormat="1" ht="12" customHeight="1">
      <c r="A144" s="341" t="s">
        <v>247</v>
      </c>
      <c r="B144" s="7" t="s">
        <v>429</v>
      </c>
      <c r="C144" s="211"/>
    </row>
    <row r="145" spans="1:3" s="70" customFormat="1" ht="12" customHeight="1" thickBot="1">
      <c r="A145" s="350" t="s">
        <v>248</v>
      </c>
      <c r="B145" s="5" t="s">
        <v>352</v>
      </c>
      <c r="C145" s="211"/>
    </row>
    <row r="146" spans="1:3" s="70" customFormat="1" ht="12" customHeight="1" thickBot="1">
      <c r="A146" s="26" t="s">
        <v>15</v>
      </c>
      <c r="B146" s="74" t="s">
        <v>430</v>
      </c>
      <c r="C146" s="227">
        <f>+C147+C148+C149+C150+C151</f>
        <v>0</v>
      </c>
    </row>
    <row r="147" spans="1:3" s="70" customFormat="1" ht="12" customHeight="1">
      <c r="A147" s="341" t="s">
        <v>70</v>
      </c>
      <c r="B147" s="7" t="s">
        <v>425</v>
      </c>
      <c r="C147" s="211"/>
    </row>
    <row r="148" spans="1:3" s="70" customFormat="1" ht="12" customHeight="1">
      <c r="A148" s="341" t="s">
        <v>71</v>
      </c>
      <c r="B148" s="7" t="s">
        <v>432</v>
      </c>
      <c r="C148" s="211"/>
    </row>
    <row r="149" spans="1:3" s="70" customFormat="1" ht="12" customHeight="1">
      <c r="A149" s="341" t="s">
        <v>258</v>
      </c>
      <c r="B149" s="7" t="s">
        <v>427</v>
      </c>
      <c r="C149" s="211"/>
    </row>
    <row r="150" spans="1:3" ht="12.75" customHeight="1">
      <c r="A150" s="341" t="s">
        <v>259</v>
      </c>
      <c r="B150" s="7" t="s">
        <v>482</v>
      </c>
      <c r="C150" s="211"/>
    </row>
    <row r="151" spans="1:3" ht="12.75" customHeight="1" thickBot="1">
      <c r="A151" s="350" t="s">
        <v>431</v>
      </c>
      <c r="B151" s="5" t="s">
        <v>434</v>
      </c>
      <c r="C151" s="212"/>
    </row>
    <row r="152" spans="1:3" ht="12.75" customHeight="1" thickBot="1">
      <c r="A152" s="388" t="s">
        <v>16</v>
      </c>
      <c r="B152" s="74" t="s">
        <v>435</v>
      </c>
      <c r="C152" s="227"/>
    </row>
    <row r="153" spans="1:3" ht="12" customHeight="1" thickBot="1">
      <c r="A153" s="388" t="s">
        <v>17</v>
      </c>
      <c r="B153" s="74" t="s">
        <v>436</v>
      </c>
      <c r="C153" s="227"/>
    </row>
    <row r="154" spans="1:3" ht="15" customHeight="1" thickBot="1">
      <c r="A154" s="26" t="s">
        <v>18</v>
      </c>
      <c r="B154" s="74" t="s">
        <v>438</v>
      </c>
      <c r="C154" s="332">
        <f>+C129+C133+C140+C146+C152+C153</f>
        <v>0</v>
      </c>
    </row>
    <row r="155" spans="1:3" ht="13.8" thickBot="1">
      <c r="A155" s="352" t="s">
        <v>19</v>
      </c>
      <c r="B155" s="296" t="s">
        <v>437</v>
      </c>
      <c r="C155" s="332">
        <f>+C128+C154</f>
        <v>32708</v>
      </c>
    </row>
    <row r="156" spans="1:3" ht="15" customHeight="1" thickBot="1">
      <c r="A156" s="302"/>
      <c r="B156" s="303"/>
      <c r="C156" s="304"/>
    </row>
    <row r="157" spans="1:3" ht="14.25" customHeight="1" thickBot="1">
      <c r="A157" s="191" t="s">
        <v>483</v>
      </c>
      <c r="B157" s="192"/>
      <c r="C157" s="72"/>
    </row>
    <row r="158" spans="1:3" ht="13.8" thickBot="1">
      <c r="A158" s="191" t="s">
        <v>156</v>
      </c>
      <c r="B158" s="192"/>
      <c r="C158" s="7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>
    <oddHeader xml:space="preserve">&amp;C9.1.3 melléklet az 1/2015.(II.13.) önkormányzati rendelethez </oddHeader>
  </headerFooter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</sheetPr>
  <dimension ref="A1:C61"/>
  <sheetViews>
    <sheetView view="pageLayout" zoomScaleNormal="100" workbookViewId="0">
      <selection activeCell="L3" sqref="L3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549</v>
      </c>
      <c r="C2" s="293" t="s">
        <v>50</v>
      </c>
    </row>
    <row r="3" spans="1:3" s="360" customFormat="1" ht="23.4" thickBot="1">
      <c r="A3" s="353" t="s">
        <v>153</v>
      </c>
      <c r="B3" s="280" t="s">
        <v>360</v>
      </c>
      <c r="C3" s="294" t="s">
        <v>43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90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>
        <v>90</v>
      </c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485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486</v>
      </c>
      <c r="C26" s="238">
        <f>+C27+C28+C29</f>
        <v>0</v>
      </c>
    </row>
    <row r="27" spans="1:3" s="363" customFormat="1" ht="12" customHeight="1">
      <c r="A27" s="356" t="s">
        <v>222</v>
      </c>
      <c r="B27" s="357" t="s">
        <v>217</v>
      </c>
      <c r="C27" s="55"/>
    </row>
    <row r="28" spans="1:3" s="363" customFormat="1" ht="12" customHeight="1">
      <c r="A28" s="356" t="s">
        <v>225</v>
      </c>
      <c r="B28" s="357" t="s">
        <v>365</v>
      </c>
      <c r="C28" s="236"/>
    </row>
    <row r="29" spans="1:3" s="363" customFormat="1" ht="12" customHeight="1">
      <c r="A29" s="356" t="s">
        <v>226</v>
      </c>
      <c r="B29" s="358" t="s">
        <v>368</v>
      </c>
      <c r="C29" s="236"/>
    </row>
    <row r="30" spans="1:3" s="363" customFormat="1" ht="12" customHeight="1" thickBot="1">
      <c r="A30" s="355" t="s">
        <v>227</v>
      </c>
      <c r="B30" s="86" t="s">
        <v>487</v>
      </c>
      <c r="C30" s="58"/>
    </row>
    <row r="31" spans="1:3" s="363" customFormat="1" ht="12" customHeight="1" thickBot="1">
      <c r="A31" s="152" t="s">
        <v>13</v>
      </c>
      <c r="B31" s="74" t="s">
        <v>369</v>
      </c>
      <c r="C31" s="238">
        <f>+C32+C33+C34</f>
        <v>0</v>
      </c>
    </row>
    <row r="32" spans="1:3" s="363" customFormat="1" ht="12" customHeight="1">
      <c r="A32" s="356" t="s">
        <v>65</v>
      </c>
      <c r="B32" s="357" t="s">
        <v>249</v>
      </c>
      <c r="C32" s="55"/>
    </row>
    <row r="33" spans="1:3" s="363" customFormat="1" ht="12" customHeight="1">
      <c r="A33" s="356" t="s">
        <v>66</v>
      </c>
      <c r="B33" s="358" t="s">
        <v>250</v>
      </c>
      <c r="C33" s="239"/>
    </row>
    <row r="34" spans="1:3" s="363" customFormat="1" ht="12" customHeight="1" thickBot="1">
      <c r="A34" s="355" t="s">
        <v>67</v>
      </c>
      <c r="B34" s="86" t="s">
        <v>251</v>
      </c>
      <c r="C34" s="58"/>
    </row>
    <row r="35" spans="1:3" s="295" customFormat="1" ht="12" customHeight="1" thickBot="1">
      <c r="A35" s="152" t="s">
        <v>14</v>
      </c>
      <c r="B35" s="74" t="s">
        <v>337</v>
      </c>
      <c r="C35" s="265"/>
    </row>
    <row r="36" spans="1:3" s="295" customFormat="1" ht="12" customHeight="1" thickBot="1">
      <c r="A36" s="152" t="s">
        <v>15</v>
      </c>
      <c r="B36" s="74" t="s">
        <v>370</v>
      </c>
      <c r="C36" s="286"/>
    </row>
    <row r="37" spans="1:3" s="295" customFormat="1" ht="12" customHeight="1" thickBot="1">
      <c r="A37" s="147" t="s">
        <v>16</v>
      </c>
      <c r="B37" s="74" t="s">
        <v>371</v>
      </c>
      <c r="C37" s="287">
        <f>+C8+C20+C25+C26+C31+C35+C36</f>
        <v>90</v>
      </c>
    </row>
    <row r="38" spans="1:3" s="295" customFormat="1" ht="12" customHeight="1" thickBot="1">
      <c r="A38" s="180" t="s">
        <v>17</v>
      </c>
      <c r="B38" s="74" t="s">
        <v>372</v>
      </c>
      <c r="C38" s="287">
        <f>+C39+C40+C41</f>
        <v>84813</v>
      </c>
    </row>
    <row r="39" spans="1:3" s="295" customFormat="1" ht="12" customHeight="1">
      <c r="A39" s="356" t="s">
        <v>373</v>
      </c>
      <c r="B39" s="357" t="s">
        <v>190</v>
      </c>
      <c r="C39" s="55">
        <v>7816</v>
      </c>
    </row>
    <row r="40" spans="1:3" s="295" customFormat="1" ht="12" customHeight="1">
      <c r="A40" s="356" t="s">
        <v>374</v>
      </c>
      <c r="B40" s="358" t="s">
        <v>2</v>
      </c>
      <c r="C40" s="239"/>
    </row>
    <row r="41" spans="1:3" s="363" customFormat="1" ht="12" customHeight="1" thickBot="1">
      <c r="A41" s="355" t="s">
        <v>375</v>
      </c>
      <c r="B41" s="86" t="s">
        <v>376</v>
      </c>
      <c r="C41" s="58">
        <v>76997</v>
      </c>
    </row>
    <row r="42" spans="1:3" s="363" customFormat="1" ht="15" customHeight="1" thickBot="1">
      <c r="A42" s="180" t="s">
        <v>18</v>
      </c>
      <c r="B42" s="181" t="s">
        <v>377</v>
      </c>
      <c r="C42" s="290">
        <f>+C37+C38</f>
        <v>84903</v>
      </c>
    </row>
    <row r="43" spans="1:3" s="363" customFormat="1" ht="15" customHeight="1">
      <c r="A43" s="182"/>
      <c r="B43" s="183"/>
      <c r="C43" s="288"/>
    </row>
    <row r="44" spans="1:3" ht="13.8" thickBot="1">
      <c r="A44" s="184"/>
      <c r="B44" s="185"/>
      <c r="C44" s="289"/>
    </row>
    <row r="45" spans="1:3" s="362" customFormat="1" ht="16.5" customHeight="1" thickBot="1">
      <c r="A45" s="186"/>
      <c r="B45" s="187" t="s">
        <v>48</v>
      </c>
      <c r="C45" s="290"/>
    </row>
    <row r="46" spans="1:3" s="364" customFormat="1" ht="12" customHeight="1" thickBot="1">
      <c r="A46" s="152" t="s">
        <v>9</v>
      </c>
      <c r="B46" s="74" t="s">
        <v>378</v>
      </c>
      <c r="C46" s="238">
        <f>SUM(C47:C51)</f>
        <v>83333</v>
      </c>
    </row>
    <row r="47" spans="1:3" ht="12" customHeight="1">
      <c r="A47" s="355" t="s">
        <v>72</v>
      </c>
      <c r="B47" s="7" t="s">
        <v>39</v>
      </c>
      <c r="C47" s="55">
        <v>51154</v>
      </c>
    </row>
    <row r="48" spans="1:3" ht="12" customHeight="1">
      <c r="A48" s="355" t="s">
        <v>73</v>
      </c>
      <c r="B48" s="6" t="s">
        <v>134</v>
      </c>
      <c r="C48" s="57">
        <v>14068</v>
      </c>
    </row>
    <row r="49" spans="1:3" ht="12" customHeight="1">
      <c r="A49" s="355" t="s">
        <v>74</v>
      </c>
      <c r="B49" s="6" t="s">
        <v>100</v>
      </c>
      <c r="C49" s="57">
        <v>18111</v>
      </c>
    </row>
    <row r="50" spans="1:3" ht="12" customHeight="1">
      <c r="A50" s="355" t="s">
        <v>75</v>
      </c>
      <c r="B50" s="6" t="s">
        <v>135</v>
      </c>
      <c r="C50" s="57"/>
    </row>
    <row r="51" spans="1:3" ht="12" customHeight="1" thickBot="1">
      <c r="A51" s="355" t="s">
        <v>108</v>
      </c>
      <c r="B51" s="6" t="s">
        <v>136</v>
      </c>
      <c r="C51" s="57"/>
    </row>
    <row r="52" spans="1:3" ht="12" customHeight="1" thickBot="1">
      <c r="A52" s="152" t="s">
        <v>10</v>
      </c>
      <c r="B52" s="74" t="s">
        <v>379</v>
      </c>
      <c r="C52" s="238">
        <f>SUM(C53:C55)</f>
        <v>1570</v>
      </c>
    </row>
    <row r="53" spans="1:3" s="364" customFormat="1" ht="12" customHeight="1">
      <c r="A53" s="355" t="s">
        <v>78</v>
      </c>
      <c r="B53" s="7" t="s">
        <v>180</v>
      </c>
      <c r="C53" s="55">
        <v>1000</v>
      </c>
    </row>
    <row r="54" spans="1:3" ht="12" customHeight="1">
      <c r="A54" s="355" t="s">
        <v>79</v>
      </c>
      <c r="B54" s="6" t="s">
        <v>138</v>
      </c>
      <c r="C54" s="57">
        <v>570</v>
      </c>
    </row>
    <row r="55" spans="1:3" ht="12" customHeight="1">
      <c r="A55" s="355" t="s">
        <v>80</v>
      </c>
      <c r="B55" s="6" t="s">
        <v>49</v>
      </c>
      <c r="C55" s="57"/>
    </row>
    <row r="56" spans="1:3" ht="12" customHeight="1" thickBot="1">
      <c r="A56" s="355" t="s">
        <v>81</v>
      </c>
      <c r="B56" s="6" t="s">
        <v>488</v>
      </c>
      <c r="C56" s="57"/>
    </row>
    <row r="57" spans="1:3" ht="12" customHeight="1" thickBot="1">
      <c r="A57" s="152" t="s">
        <v>11</v>
      </c>
      <c r="B57" s="74" t="s">
        <v>5</v>
      </c>
      <c r="C57" s="265"/>
    </row>
    <row r="58" spans="1:3" ht="15" customHeight="1" thickBot="1">
      <c r="A58" s="152" t="s">
        <v>12</v>
      </c>
      <c r="B58" s="188" t="s">
        <v>493</v>
      </c>
      <c r="C58" s="291">
        <f>+C46+C52+C57</f>
        <v>84903</v>
      </c>
    </row>
    <row r="59" spans="1:3" ht="13.8" thickBot="1">
      <c r="C59" s="292"/>
    </row>
    <row r="60" spans="1:3" ht="15" customHeight="1" thickBot="1">
      <c r="A60" s="191" t="s">
        <v>483</v>
      </c>
      <c r="B60" s="192"/>
      <c r="C60" s="72">
        <v>17</v>
      </c>
    </row>
    <row r="61" spans="1:3" ht="14.25" customHeight="1" thickBot="1">
      <c r="A61" s="191" t="s">
        <v>156</v>
      </c>
      <c r="B61" s="192"/>
      <c r="C61" s="72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&amp;C9.2 melléklet az 1/2015.(II.13.) önkormányzati rendelethez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C00000"/>
  </sheetPr>
  <dimension ref="A1:I159"/>
  <sheetViews>
    <sheetView view="pageLayout" zoomScaleSheetLayoutView="100" workbookViewId="0">
      <selection activeCell="C3" sqref="C3"/>
    </sheetView>
  </sheetViews>
  <sheetFormatPr defaultColWidth="9.33203125" defaultRowHeight="15.6"/>
  <cols>
    <col min="1" max="1" width="9.44140625" style="297" customWidth="1"/>
    <col min="2" max="2" width="91.6640625" style="297" customWidth="1"/>
    <col min="3" max="3" width="21.6640625" style="298" customWidth="1"/>
    <col min="4" max="4" width="12.33203125" style="319" customWidth="1"/>
    <col min="5" max="5" width="9.33203125" style="319"/>
    <col min="6" max="6" width="13.77734375" style="319" customWidth="1"/>
    <col min="7" max="7" width="14.6640625" style="319" customWidth="1"/>
    <col min="8" max="8" width="14.109375" style="319" customWidth="1"/>
    <col min="9" max="16384" width="9.33203125" style="319"/>
  </cols>
  <sheetData>
    <row r="1" spans="1:5" ht="15.9" customHeight="1">
      <c r="A1" s="641" t="s">
        <v>6</v>
      </c>
      <c r="B1" s="641"/>
      <c r="C1" s="641"/>
    </row>
    <row r="2" spans="1:5" ht="15.9" customHeight="1" thickBot="1">
      <c r="A2" s="640" t="s">
        <v>112</v>
      </c>
      <c r="B2" s="640"/>
      <c r="C2" s="228" t="s">
        <v>181</v>
      </c>
    </row>
    <row r="3" spans="1:5" ht="38.1" customHeight="1" thickBot="1">
      <c r="A3" s="21" t="s">
        <v>60</v>
      </c>
      <c r="B3" s="22" t="s">
        <v>8</v>
      </c>
      <c r="C3" s="29" t="str">
        <f>+CONCATENATE(LEFT(ÖSSZEFÜGGÉSEK!A5,4),". évi előirányzat")</f>
        <v>2015. évi előirányzat</v>
      </c>
    </row>
    <row r="4" spans="1:5" s="320" customFormat="1" ht="12" customHeight="1" thickBot="1">
      <c r="A4" s="314" t="s">
        <v>458</v>
      </c>
      <c r="B4" s="315" t="s">
        <v>459</v>
      </c>
      <c r="C4" s="316" t="s">
        <v>460</v>
      </c>
      <c r="E4" s="642" t="s">
        <v>504</v>
      </c>
    </row>
    <row r="5" spans="1:5" s="321" customFormat="1" ht="12" customHeight="1" thickBot="1">
      <c r="A5" s="18" t="s">
        <v>9</v>
      </c>
      <c r="B5" s="19" t="s">
        <v>206</v>
      </c>
      <c r="C5" s="218">
        <f>+C6+C7+C8+C9+C10+C11</f>
        <v>295288</v>
      </c>
      <c r="D5" s="643" t="s">
        <v>503</v>
      </c>
      <c r="E5" s="642"/>
    </row>
    <row r="6" spans="1:5" s="321" customFormat="1" ht="12" customHeight="1">
      <c r="A6" s="13" t="s">
        <v>72</v>
      </c>
      <c r="B6" s="322" t="s">
        <v>207</v>
      </c>
      <c r="C6" s="221">
        <v>113163</v>
      </c>
      <c r="D6" s="643"/>
      <c r="E6" s="642"/>
    </row>
    <row r="7" spans="1:5" s="321" customFormat="1" ht="12" customHeight="1">
      <c r="A7" s="12" t="s">
        <v>73</v>
      </c>
      <c r="B7" s="323" t="s">
        <v>208</v>
      </c>
      <c r="C7" s="220">
        <v>43177</v>
      </c>
      <c r="D7" s="643"/>
      <c r="E7" s="642"/>
    </row>
    <row r="8" spans="1:5" s="321" customFormat="1" ht="12" customHeight="1">
      <c r="A8" s="12" t="s">
        <v>74</v>
      </c>
      <c r="B8" s="323" t="s">
        <v>209</v>
      </c>
      <c r="C8" s="220">
        <f>SUM(D8+E8)</f>
        <v>80254</v>
      </c>
      <c r="D8" s="321">
        <v>45082</v>
      </c>
      <c r="E8" s="321">
        <v>35172</v>
      </c>
    </row>
    <row r="9" spans="1:5" s="321" customFormat="1" ht="12" customHeight="1">
      <c r="A9" s="12" t="s">
        <v>75</v>
      </c>
      <c r="B9" s="323" t="s">
        <v>210</v>
      </c>
      <c r="C9" s="220">
        <v>3730</v>
      </c>
    </row>
    <row r="10" spans="1:5" s="321" customFormat="1" ht="12" customHeight="1">
      <c r="A10" s="12" t="s">
        <v>108</v>
      </c>
      <c r="B10" s="214" t="s">
        <v>394</v>
      </c>
      <c r="C10" s="220">
        <v>54964</v>
      </c>
    </row>
    <row r="11" spans="1:5" s="321" customFormat="1" ht="12" customHeight="1" thickBot="1">
      <c r="A11" s="14" t="s">
        <v>76</v>
      </c>
      <c r="B11" s="215" t="s">
        <v>395</v>
      </c>
      <c r="C11" s="220"/>
    </row>
    <row r="12" spans="1:5" s="321" customFormat="1" ht="12" customHeight="1" thickBot="1">
      <c r="A12" s="18" t="s">
        <v>10</v>
      </c>
      <c r="B12" s="213" t="s">
        <v>211</v>
      </c>
      <c r="C12" s="218">
        <f>+C13+C14+C15+C16+C17</f>
        <v>2487</v>
      </c>
    </row>
    <row r="13" spans="1:5" s="321" customFormat="1" ht="12" customHeight="1">
      <c r="A13" s="13" t="s">
        <v>78</v>
      </c>
      <c r="B13" s="322" t="s">
        <v>212</v>
      </c>
      <c r="C13" s="221"/>
    </row>
    <row r="14" spans="1:5" s="321" customFormat="1" ht="12" customHeight="1">
      <c r="A14" s="12" t="s">
        <v>79</v>
      </c>
      <c r="B14" s="323" t="s">
        <v>213</v>
      </c>
      <c r="C14" s="220"/>
    </row>
    <row r="15" spans="1:5" s="321" customFormat="1" ht="12" customHeight="1">
      <c r="A15" s="12" t="s">
        <v>80</v>
      </c>
      <c r="B15" s="323" t="s">
        <v>383</v>
      </c>
      <c r="C15" s="220"/>
    </row>
    <row r="16" spans="1:5" s="321" customFormat="1" ht="12" customHeight="1">
      <c r="A16" s="12" t="s">
        <v>81</v>
      </c>
      <c r="B16" s="323" t="s">
        <v>384</v>
      </c>
      <c r="C16" s="220"/>
    </row>
    <row r="17" spans="1:8" s="321" customFormat="1" ht="12" customHeight="1">
      <c r="A17" s="12" t="s">
        <v>82</v>
      </c>
      <c r="B17" s="323" t="s">
        <v>505</v>
      </c>
      <c r="C17" s="220">
        <v>2487</v>
      </c>
    </row>
    <row r="18" spans="1:8" s="321" customFormat="1" ht="12" customHeight="1" thickBot="1">
      <c r="A18" s="14" t="s">
        <v>88</v>
      </c>
      <c r="B18" s="215" t="s">
        <v>215</v>
      </c>
      <c r="C18" s="222"/>
    </row>
    <row r="19" spans="1:8" s="321" customFormat="1" ht="12" customHeight="1" thickBot="1">
      <c r="A19" s="18" t="s">
        <v>11</v>
      </c>
      <c r="B19" s="19" t="s">
        <v>216</v>
      </c>
      <c r="C19" s="218">
        <f>+C20+C21+C22+C23+C24</f>
        <v>1698717</v>
      </c>
      <c r="D19" s="389" t="s">
        <v>506</v>
      </c>
      <c r="E19" s="389"/>
      <c r="F19" s="390" t="s">
        <v>507</v>
      </c>
      <c r="G19" s="391" t="s">
        <v>508</v>
      </c>
      <c r="H19" s="390" t="s">
        <v>509</v>
      </c>
    </row>
    <row r="20" spans="1:8" s="321" customFormat="1" ht="12" customHeight="1">
      <c r="A20" s="13" t="s">
        <v>61</v>
      </c>
      <c r="B20" s="322" t="s">
        <v>217</v>
      </c>
      <c r="C20" s="221"/>
      <c r="D20" s="392" t="s">
        <v>510</v>
      </c>
      <c r="E20" s="393" t="s">
        <v>511</v>
      </c>
      <c r="F20" s="393">
        <v>1664603</v>
      </c>
      <c r="G20" s="394">
        <v>1577545</v>
      </c>
      <c r="H20" s="394">
        <f>F20-G20</f>
        <v>87058</v>
      </c>
    </row>
    <row r="21" spans="1:8" s="321" customFormat="1" ht="12" customHeight="1">
      <c r="A21" s="12" t="s">
        <v>62</v>
      </c>
      <c r="B21" s="323" t="s">
        <v>218</v>
      </c>
      <c r="C21" s="220"/>
      <c r="D21" s="392" t="s">
        <v>512</v>
      </c>
      <c r="E21" s="393" t="s">
        <v>513</v>
      </c>
      <c r="F21" s="393">
        <v>449443</v>
      </c>
      <c r="G21" s="394"/>
      <c r="H21" s="395"/>
    </row>
    <row r="22" spans="1:8" s="321" customFormat="1" ht="12" customHeight="1">
      <c r="A22" s="12" t="s">
        <v>63</v>
      </c>
      <c r="B22" s="323" t="s">
        <v>385</v>
      </c>
      <c r="C22" s="220"/>
      <c r="D22" s="392" t="s">
        <v>514</v>
      </c>
      <c r="E22" s="393" t="s">
        <v>511</v>
      </c>
      <c r="F22" s="393">
        <v>15640</v>
      </c>
      <c r="G22" s="394">
        <v>15640</v>
      </c>
      <c r="H22" s="394">
        <f t="shared" ref="H22:H39" si="0">F22-G22</f>
        <v>0</v>
      </c>
    </row>
    <row r="23" spans="1:8" s="321" customFormat="1" ht="12" customHeight="1">
      <c r="A23" s="12" t="s">
        <v>64</v>
      </c>
      <c r="B23" s="323" t="s">
        <v>386</v>
      </c>
      <c r="C23" s="220"/>
      <c r="D23" s="392" t="s">
        <v>515</v>
      </c>
      <c r="E23" s="393" t="s">
        <v>513</v>
      </c>
      <c r="F23" s="393">
        <v>4222</v>
      </c>
      <c r="G23" s="394">
        <v>4222</v>
      </c>
      <c r="H23" s="394">
        <f t="shared" si="0"/>
        <v>0</v>
      </c>
    </row>
    <row r="24" spans="1:8" s="321" customFormat="1" ht="12" customHeight="1">
      <c r="A24" s="12" t="s">
        <v>122</v>
      </c>
      <c r="B24" s="323" t="s">
        <v>219</v>
      </c>
      <c r="C24" s="220">
        <v>1698717</v>
      </c>
      <c r="D24" s="392" t="s">
        <v>516</v>
      </c>
      <c r="E24" s="393" t="s">
        <v>511</v>
      </c>
      <c r="F24" s="393">
        <v>17542</v>
      </c>
      <c r="G24" s="394">
        <v>13813</v>
      </c>
      <c r="H24" s="394">
        <f t="shared" si="0"/>
        <v>3729</v>
      </c>
    </row>
    <row r="25" spans="1:8" s="321" customFormat="1" ht="12" customHeight="1" thickBot="1">
      <c r="A25" s="14" t="s">
        <v>123</v>
      </c>
      <c r="B25" s="324" t="s">
        <v>220</v>
      </c>
      <c r="C25" s="222">
        <f>G20+G22+G23+G24+G27+G34</f>
        <v>1683978</v>
      </c>
      <c r="D25" s="392" t="s">
        <v>517</v>
      </c>
      <c r="E25" s="393" t="s">
        <v>518</v>
      </c>
      <c r="F25" s="393">
        <v>600</v>
      </c>
      <c r="G25" s="394"/>
      <c r="H25" s="394">
        <f t="shared" si="0"/>
        <v>600</v>
      </c>
    </row>
    <row r="26" spans="1:8" s="321" customFormat="1" ht="12" customHeight="1" thickBot="1">
      <c r="A26" s="18" t="s">
        <v>124</v>
      </c>
      <c r="B26" s="19" t="s">
        <v>221</v>
      </c>
      <c r="C26" s="224">
        <f>+C27+C31+C32+C33</f>
        <v>39800</v>
      </c>
      <c r="D26" s="392" t="s">
        <v>515</v>
      </c>
      <c r="E26" s="393" t="s">
        <v>513</v>
      </c>
      <c r="F26" s="393">
        <f>4736+162</f>
        <v>4898</v>
      </c>
      <c r="G26" s="394"/>
      <c r="H26" s="394">
        <f t="shared" si="0"/>
        <v>4898</v>
      </c>
    </row>
    <row r="27" spans="1:8" s="321" customFormat="1" ht="12" customHeight="1">
      <c r="A27" s="13" t="s">
        <v>222</v>
      </c>
      <c r="B27" s="322" t="s">
        <v>401</v>
      </c>
      <c r="C27" s="317">
        <f>+C28+C29+C30</f>
        <v>35000</v>
      </c>
      <c r="D27" s="392" t="s">
        <v>519</v>
      </c>
      <c r="E27" s="393" t="s">
        <v>511</v>
      </c>
      <c r="F27" s="393">
        <v>7656</v>
      </c>
      <c r="G27" s="394">
        <v>6028</v>
      </c>
      <c r="H27" s="394">
        <f t="shared" si="0"/>
        <v>1628</v>
      </c>
    </row>
    <row r="28" spans="1:8" s="321" customFormat="1" ht="12" customHeight="1">
      <c r="A28" s="12" t="s">
        <v>223</v>
      </c>
      <c r="B28" s="323" t="s">
        <v>228</v>
      </c>
      <c r="C28" s="220">
        <v>35000</v>
      </c>
      <c r="D28" s="392" t="s">
        <v>515</v>
      </c>
      <c r="E28" s="393" t="s">
        <v>513</v>
      </c>
      <c r="F28" s="393">
        <v>2067</v>
      </c>
      <c r="G28" s="394"/>
      <c r="H28" s="394">
        <f t="shared" si="0"/>
        <v>2067</v>
      </c>
    </row>
    <row r="29" spans="1:8" s="321" customFormat="1" ht="12" customHeight="1">
      <c r="A29" s="12" t="s">
        <v>224</v>
      </c>
      <c r="B29" s="323" t="s">
        <v>229</v>
      </c>
      <c r="C29" s="220"/>
      <c r="D29" s="392" t="s">
        <v>520</v>
      </c>
      <c r="E29" s="393" t="s">
        <v>511</v>
      </c>
      <c r="F29" s="393">
        <f>13786+650</f>
        <v>14436</v>
      </c>
      <c r="G29" s="394"/>
      <c r="H29" s="394">
        <f t="shared" si="0"/>
        <v>14436</v>
      </c>
    </row>
    <row r="30" spans="1:8" s="321" customFormat="1" ht="12" customHeight="1">
      <c r="A30" s="12" t="s">
        <v>399</v>
      </c>
      <c r="B30" s="378" t="s">
        <v>400</v>
      </c>
      <c r="C30" s="220"/>
      <c r="D30" s="392" t="s">
        <v>521</v>
      </c>
      <c r="E30" s="393" t="s">
        <v>518</v>
      </c>
      <c r="F30" s="393">
        <f>1575+2362</f>
        <v>3937</v>
      </c>
      <c r="G30" s="394"/>
      <c r="H30" s="394">
        <f t="shared" si="0"/>
        <v>3937</v>
      </c>
    </row>
    <row r="31" spans="1:8" s="321" customFormat="1" ht="12" customHeight="1">
      <c r="A31" s="12" t="s">
        <v>225</v>
      </c>
      <c r="B31" s="323" t="s">
        <v>230</v>
      </c>
      <c r="C31" s="220">
        <v>4000</v>
      </c>
      <c r="D31" s="392" t="s">
        <v>515</v>
      </c>
      <c r="E31" s="393" t="s">
        <v>513</v>
      </c>
      <c r="F31" s="393">
        <f>4323+638</f>
        <v>4961</v>
      </c>
      <c r="G31" s="394"/>
      <c r="H31" s="394">
        <f t="shared" si="0"/>
        <v>4961</v>
      </c>
    </row>
    <row r="32" spans="1:8" s="321" customFormat="1" ht="12" customHeight="1">
      <c r="A32" s="12" t="s">
        <v>226</v>
      </c>
      <c r="B32" s="323" t="s">
        <v>231</v>
      </c>
      <c r="C32" s="220"/>
      <c r="D32" s="392" t="s">
        <v>522</v>
      </c>
      <c r="E32" s="393" t="s">
        <v>511</v>
      </c>
      <c r="F32" s="393">
        <f>5878+1575</f>
        <v>7453</v>
      </c>
      <c r="G32" s="394"/>
      <c r="H32" s="394">
        <f t="shared" si="0"/>
        <v>7453</v>
      </c>
    </row>
    <row r="33" spans="1:8" s="321" customFormat="1" ht="12" customHeight="1" thickBot="1">
      <c r="A33" s="14" t="s">
        <v>227</v>
      </c>
      <c r="B33" s="324" t="s">
        <v>232</v>
      </c>
      <c r="C33" s="222">
        <v>800</v>
      </c>
      <c r="D33" s="392" t="s">
        <v>515</v>
      </c>
      <c r="E33" s="393" t="s">
        <v>513</v>
      </c>
      <c r="F33" s="393">
        <f>1587+425</f>
        <v>2012</v>
      </c>
      <c r="G33" s="394"/>
      <c r="H33" s="394">
        <f t="shared" si="0"/>
        <v>2012</v>
      </c>
    </row>
    <row r="34" spans="1:8" s="321" customFormat="1" ht="12" customHeight="1" thickBot="1">
      <c r="A34" s="18" t="s">
        <v>13</v>
      </c>
      <c r="B34" s="19" t="s">
        <v>396</v>
      </c>
      <c r="C34" s="218">
        <f>SUM(C35:C45)</f>
        <v>490656</v>
      </c>
      <c r="D34" s="392" t="s">
        <v>523</v>
      </c>
      <c r="E34" s="393" t="s">
        <v>511</v>
      </c>
      <c r="F34" s="393">
        <v>66730</v>
      </c>
      <c r="G34" s="394">
        <v>66730</v>
      </c>
      <c r="H34" s="394">
        <f t="shared" si="0"/>
        <v>0</v>
      </c>
    </row>
    <row r="35" spans="1:8" s="321" customFormat="1" ht="12" customHeight="1">
      <c r="A35" s="13" t="s">
        <v>65</v>
      </c>
      <c r="B35" s="322" t="s">
        <v>235</v>
      </c>
      <c r="C35" s="221"/>
      <c r="D35" s="392" t="s">
        <v>524</v>
      </c>
      <c r="E35" s="393" t="s">
        <v>513</v>
      </c>
      <c r="F35" s="393">
        <v>18017</v>
      </c>
      <c r="G35" s="394"/>
      <c r="H35" s="394">
        <f t="shared" si="0"/>
        <v>18017</v>
      </c>
    </row>
    <row r="36" spans="1:8" s="321" customFormat="1" ht="12" customHeight="1">
      <c r="A36" s="12" t="s">
        <v>66</v>
      </c>
      <c r="B36" s="323" t="s">
        <v>236</v>
      </c>
      <c r="C36" s="220">
        <v>8190</v>
      </c>
      <c r="D36" s="392" t="s">
        <v>525</v>
      </c>
      <c r="E36" s="393" t="s">
        <v>511</v>
      </c>
      <c r="F36" s="393">
        <v>14740</v>
      </c>
      <c r="G36" s="394">
        <v>14739</v>
      </c>
      <c r="H36" s="394">
        <f t="shared" si="0"/>
        <v>1</v>
      </c>
    </row>
    <row r="37" spans="1:8" s="321" customFormat="1" ht="12" customHeight="1">
      <c r="A37" s="12" t="s">
        <v>67</v>
      </c>
      <c r="B37" s="323" t="s">
        <v>237</v>
      </c>
      <c r="C37" s="220"/>
      <c r="D37" s="392" t="s">
        <v>524</v>
      </c>
      <c r="E37" s="393" t="s">
        <v>513</v>
      </c>
      <c r="F37" s="393">
        <v>3979</v>
      </c>
      <c r="G37" s="394"/>
      <c r="H37" s="394">
        <f t="shared" si="0"/>
        <v>3979</v>
      </c>
    </row>
    <row r="38" spans="1:8" s="321" customFormat="1" ht="12" customHeight="1">
      <c r="A38" s="12" t="s">
        <v>126</v>
      </c>
      <c r="B38" s="323" t="s">
        <v>238</v>
      </c>
      <c r="C38" s="220">
        <v>5850</v>
      </c>
      <c r="D38" s="392" t="s">
        <v>526</v>
      </c>
      <c r="E38" s="393" t="s">
        <v>527</v>
      </c>
      <c r="F38" s="393">
        <v>2100</v>
      </c>
      <c r="G38" s="394"/>
      <c r="H38" s="394">
        <f t="shared" si="0"/>
        <v>2100</v>
      </c>
    </row>
    <row r="39" spans="1:8" s="321" customFormat="1" ht="12" customHeight="1">
      <c r="A39" s="12" t="s">
        <v>127</v>
      </c>
      <c r="B39" s="323" t="s">
        <v>239</v>
      </c>
      <c r="C39" s="220">
        <v>15000</v>
      </c>
      <c r="D39" s="392" t="s">
        <v>515</v>
      </c>
      <c r="E39" s="393" t="s">
        <v>528</v>
      </c>
      <c r="F39" s="393">
        <v>567</v>
      </c>
      <c r="G39" s="394"/>
      <c r="H39" s="394">
        <f t="shared" si="0"/>
        <v>567</v>
      </c>
    </row>
    <row r="40" spans="1:8" s="321" customFormat="1" ht="12" customHeight="1">
      <c r="A40" s="12" t="s">
        <v>128</v>
      </c>
      <c r="B40" s="323" t="s">
        <v>240</v>
      </c>
      <c r="C40" s="220">
        <v>6173</v>
      </c>
      <c r="D40" s="396" t="s">
        <v>41</v>
      </c>
      <c r="E40" s="396"/>
      <c r="F40" s="397">
        <f>SUM(F20:F39)</f>
        <v>2305603</v>
      </c>
      <c r="G40" s="397">
        <f>SUM(G20:G39)</f>
        <v>1698717</v>
      </c>
      <c r="H40" s="397">
        <f>SUM(H20:H39)</f>
        <v>157443</v>
      </c>
    </row>
    <row r="41" spans="1:8" s="321" customFormat="1" ht="12" customHeight="1">
      <c r="A41" s="12" t="s">
        <v>129</v>
      </c>
      <c r="B41" s="323" t="s">
        <v>241</v>
      </c>
      <c r="C41" s="220">
        <v>449443</v>
      </c>
    </row>
    <row r="42" spans="1:8" s="321" customFormat="1" ht="12" customHeight="1">
      <c r="A42" s="12" t="s">
        <v>130</v>
      </c>
      <c r="B42" s="323" t="s">
        <v>242</v>
      </c>
      <c r="C42" s="220">
        <v>6000</v>
      </c>
    </row>
    <row r="43" spans="1:8" s="321" customFormat="1" ht="12" customHeight="1">
      <c r="A43" s="12" t="s">
        <v>233</v>
      </c>
      <c r="B43" s="323" t="s">
        <v>243</v>
      </c>
      <c r="C43" s="223"/>
    </row>
    <row r="44" spans="1:8" s="321" customFormat="1" ht="12" customHeight="1">
      <c r="A44" s="14" t="s">
        <v>234</v>
      </c>
      <c r="B44" s="324" t="s">
        <v>398</v>
      </c>
      <c r="C44" s="311"/>
    </row>
    <row r="45" spans="1:8" s="321" customFormat="1" ht="12" customHeight="1" thickBot="1">
      <c r="A45" s="14" t="s">
        <v>397</v>
      </c>
      <c r="B45" s="215" t="s">
        <v>244</v>
      </c>
      <c r="C45" s="311"/>
    </row>
    <row r="46" spans="1:8" s="321" customFormat="1" ht="12" customHeight="1" thickBot="1">
      <c r="A46" s="18" t="s">
        <v>14</v>
      </c>
      <c r="B46" s="19" t="s">
        <v>245</v>
      </c>
      <c r="C46" s="218">
        <f>SUM(C47:C51)</f>
        <v>0</v>
      </c>
    </row>
    <row r="47" spans="1:8" s="321" customFormat="1" ht="12" customHeight="1">
      <c r="A47" s="13" t="s">
        <v>68</v>
      </c>
      <c r="B47" s="322" t="s">
        <v>249</v>
      </c>
      <c r="C47" s="365"/>
    </row>
    <row r="48" spans="1:8" s="321" customFormat="1" ht="12" customHeight="1">
      <c r="A48" s="12" t="s">
        <v>69</v>
      </c>
      <c r="B48" s="323" t="s">
        <v>250</v>
      </c>
      <c r="C48" s="223"/>
    </row>
    <row r="49" spans="1:3" s="321" customFormat="1" ht="12" customHeight="1">
      <c r="A49" s="12" t="s">
        <v>246</v>
      </c>
      <c r="B49" s="323" t="s">
        <v>251</v>
      </c>
      <c r="C49" s="223"/>
    </row>
    <row r="50" spans="1:3" s="321" customFormat="1" ht="12" customHeight="1">
      <c r="A50" s="12" t="s">
        <v>247</v>
      </c>
      <c r="B50" s="323" t="s">
        <v>252</v>
      </c>
      <c r="C50" s="223"/>
    </row>
    <row r="51" spans="1:3" s="321" customFormat="1" ht="12" customHeight="1" thickBot="1">
      <c r="A51" s="14" t="s">
        <v>248</v>
      </c>
      <c r="B51" s="215" t="s">
        <v>253</v>
      </c>
      <c r="C51" s="311"/>
    </row>
    <row r="52" spans="1:3" s="321" customFormat="1" ht="12" customHeight="1" thickBot="1">
      <c r="A52" s="18" t="s">
        <v>131</v>
      </c>
      <c r="B52" s="19" t="s">
        <v>254</v>
      </c>
      <c r="C52" s="218">
        <f>SUM(C53:C55)</f>
        <v>0</v>
      </c>
    </row>
    <row r="53" spans="1:3" s="321" customFormat="1" ht="12" customHeight="1">
      <c r="A53" s="13" t="s">
        <v>70</v>
      </c>
      <c r="B53" s="322" t="s">
        <v>255</v>
      </c>
      <c r="C53" s="221"/>
    </row>
    <row r="54" spans="1:3" s="321" customFormat="1" ht="12" customHeight="1">
      <c r="A54" s="12" t="s">
        <v>71</v>
      </c>
      <c r="B54" s="323" t="s">
        <v>387</v>
      </c>
      <c r="C54" s="220"/>
    </row>
    <row r="55" spans="1:3" s="321" customFormat="1" ht="12" customHeight="1">
      <c r="A55" s="12" t="s">
        <v>258</v>
      </c>
      <c r="B55" s="323" t="s">
        <v>256</v>
      </c>
      <c r="C55" s="220"/>
    </row>
    <row r="56" spans="1:3" s="321" customFormat="1" ht="12" customHeight="1" thickBot="1">
      <c r="A56" s="14" t="s">
        <v>259</v>
      </c>
      <c r="B56" s="215" t="s">
        <v>257</v>
      </c>
      <c r="C56" s="222"/>
    </row>
    <row r="57" spans="1:3" s="321" customFormat="1" ht="12" customHeight="1" thickBot="1">
      <c r="A57" s="18" t="s">
        <v>16</v>
      </c>
      <c r="B57" s="213" t="s">
        <v>260</v>
      </c>
      <c r="C57" s="218">
        <f>SUM(C58:C60)</f>
        <v>0</v>
      </c>
    </row>
    <row r="58" spans="1:3" s="321" customFormat="1" ht="12" customHeight="1">
      <c r="A58" s="13" t="s">
        <v>132</v>
      </c>
      <c r="B58" s="322" t="s">
        <v>262</v>
      </c>
      <c r="C58" s="223"/>
    </row>
    <row r="59" spans="1:3" s="321" customFormat="1" ht="12" customHeight="1">
      <c r="A59" s="12" t="s">
        <v>133</v>
      </c>
      <c r="B59" s="323" t="s">
        <v>388</v>
      </c>
      <c r="C59" s="223"/>
    </row>
    <row r="60" spans="1:3" s="321" customFormat="1" ht="12" customHeight="1">
      <c r="A60" s="12" t="s">
        <v>182</v>
      </c>
      <c r="B60" s="323" t="s">
        <v>263</v>
      </c>
      <c r="C60" s="223"/>
    </row>
    <row r="61" spans="1:3" s="321" customFormat="1" ht="12" customHeight="1" thickBot="1">
      <c r="A61" s="14" t="s">
        <v>261</v>
      </c>
      <c r="B61" s="215" t="s">
        <v>264</v>
      </c>
      <c r="C61" s="223"/>
    </row>
    <row r="62" spans="1:3" s="321" customFormat="1" ht="12" customHeight="1" thickBot="1">
      <c r="A62" s="385" t="s">
        <v>441</v>
      </c>
      <c r="B62" s="19" t="s">
        <v>265</v>
      </c>
      <c r="C62" s="224">
        <f>+C5+C12+C19+C26+C34+C46+C52+C57</f>
        <v>2526948</v>
      </c>
    </row>
    <row r="63" spans="1:3" s="321" customFormat="1" ht="12" customHeight="1" thickBot="1">
      <c r="A63" s="367" t="s">
        <v>266</v>
      </c>
      <c r="B63" s="213" t="s">
        <v>267</v>
      </c>
      <c r="C63" s="218">
        <f>SUM(C64:C66)</f>
        <v>0</v>
      </c>
    </row>
    <row r="64" spans="1:3" s="321" customFormat="1" ht="12" customHeight="1">
      <c r="A64" s="13" t="s">
        <v>298</v>
      </c>
      <c r="B64" s="322" t="s">
        <v>268</v>
      </c>
      <c r="C64" s="223"/>
    </row>
    <row r="65" spans="1:3" s="321" customFormat="1" ht="12" customHeight="1">
      <c r="A65" s="12" t="s">
        <v>307</v>
      </c>
      <c r="B65" s="323" t="s">
        <v>269</v>
      </c>
      <c r="C65" s="223"/>
    </row>
    <row r="66" spans="1:3" s="321" customFormat="1" ht="12" customHeight="1" thickBot="1">
      <c r="A66" s="14" t="s">
        <v>308</v>
      </c>
      <c r="B66" s="379" t="s">
        <v>426</v>
      </c>
      <c r="C66" s="223"/>
    </row>
    <row r="67" spans="1:3" s="321" customFormat="1" ht="12" customHeight="1" thickBot="1">
      <c r="A67" s="367" t="s">
        <v>271</v>
      </c>
      <c r="B67" s="213" t="s">
        <v>272</v>
      </c>
      <c r="C67" s="218">
        <f>SUM(C68:C71)</f>
        <v>0</v>
      </c>
    </row>
    <row r="68" spans="1:3" s="321" customFormat="1" ht="12" customHeight="1">
      <c r="A68" s="13" t="s">
        <v>109</v>
      </c>
      <c r="B68" s="322" t="s">
        <v>273</v>
      </c>
      <c r="C68" s="223"/>
    </row>
    <row r="69" spans="1:3" s="321" customFormat="1" ht="12" customHeight="1">
      <c r="A69" s="12" t="s">
        <v>110</v>
      </c>
      <c r="B69" s="323" t="s">
        <v>274</v>
      </c>
      <c r="C69" s="223"/>
    </row>
    <row r="70" spans="1:3" s="321" customFormat="1" ht="12" customHeight="1">
      <c r="A70" s="12" t="s">
        <v>299</v>
      </c>
      <c r="B70" s="323" t="s">
        <v>275</v>
      </c>
      <c r="C70" s="223"/>
    </row>
    <row r="71" spans="1:3" s="321" customFormat="1" ht="12" customHeight="1" thickBot="1">
      <c r="A71" s="14" t="s">
        <v>300</v>
      </c>
      <c r="B71" s="215" t="s">
        <v>276</v>
      </c>
      <c r="C71" s="223"/>
    </row>
    <row r="72" spans="1:3" s="321" customFormat="1" ht="12" customHeight="1" thickBot="1">
      <c r="A72" s="367" t="s">
        <v>277</v>
      </c>
      <c r="B72" s="213" t="s">
        <v>278</v>
      </c>
      <c r="C72" s="218">
        <f>SUM(C73:C74)</f>
        <v>336377</v>
      </c>
    </row>
    <row r="73" spans="1:3" s="321" customFormat="1" ht="12" customHeight="1">
      <c r="A73" s="13" t="s">
        <v>301</v>
      </c>
      <c r="B73" s="322" t="s">
        <v>279</v>
      </c>
      <c r="C73" s="223">
        <v>336377</v>
      </c>
    </row>
    <row r="74" spans="1:3" s="321" customFormat="1" ht="12" customHeight="1" thickBot="1">
      <c r="A74" s="14" t="s">
        <v>302</v>
      </c>
      <c r="B74" s="215" t="s">
        <v>280</v>
      </c>
      <c r="C74" s="223"/>
    </row>
    <row r="75" spans="1:3" s="321" customFormat="1" ht="12" customHeight="1" thickBot="1">
      <c r="A75" s="367" t="s">
        <v>281</v>
      </c>
      <c r="B75" s="213" t="s">
        <v>282</v>
      </c>
      <c r="C75" s="218">
        <f>SUM(C76:C78)</f>
        <v>0</v>
      </c>
    </row>
    <row r="76" spans="1:3" s="321" customFormat="1" ht="12" customHeight="1">
      <c r="A76" s="13" t="s">
        <v>303</v>
      </c>
      <c r="B76" s="322" t="s">
        <v>283</v>
      </c>
      <c r="C76" s="223"/>
    </row>
    <row r="77" spans="1:3" s="321" customFormat="1" ht="12" customHeight="1">
      <c r="A77" s="12" t="s">
        <v>304</v>
      </c>
      <c r="B77" s="323" t="s">
        <v>284</v>
      </c>
      <c r="C77" s="223"/>
    </row>
    <row r="78" spans="1:3" s="321" customFormat="1" ht="12" customHeight="1" thickBot="1">
      <c r="A78" s="14" t="s">
        <v>305</v>
      </c>
      <c r="B78" s="215" t="s">
        <v>285</v>
      </c>
      <c r="C78" s="223"/>
    </row>
    <row r="79" spans="1:3" s="321" customFormat="1" ht="12" customHeight="1" thickBot="1">
      <c r="A79" s="367" t="s">
        <v>286</v>
      </c>
      <c r="B79" s="213" t="s">
        <v>306</v>
      </c>
      <c r="C79" s="218">
        <f>SUM(C80:C83)</f>
        <v>0</v>
      </c>
    </row>
    <row r="80" spans="1:3" s="321" customFormat="1" ht="12" customHeight="1">
      <c r="A80" s="326" t="s">
        <v>287</v>
      </c>
      <c r="B80" s="322" t="s">
        <v>288</v>
      </c>
      <c r="C80" s="223"/>
    </row>
    <row r="81" spans="1:3" s="321" customFormat="1" ht="12" customHeight="1">
      <c r="A81" s="327" t="s">
        <v>289</v>
      </c>
      <c r="B81" s="323" t="s">
        <v>290</v>
      </c>
      <c r="C81" s="223"/>
    </row>
    <row r="82" spans="1:3" s="321" customFormat="1" ht="12" customHeight="1">
      <c r="A82" s="327" t="s">
        <v>291</v>
      </c>
      <c r="B82" s="323" t="s">
        <v>292</v>
      </c>
      <c r="C82" s="223"/>
    </row>
    <row r="83" spans="1:3" s="321" customFormat="1" ht="12" customHeight="1" thickBot="1">
      <c r="A83" s="328" t="s">
        <v>293</v>
      </c>
      <c r="B83" s="215" t="s">
        <v>294</v>
      </c>
      <c r="C83" s="223"/>
    </row>
    <row r="84" spans="1:3" s="321" customFormat="1" ht="12" customHeight="1" thickBot="1">
      <c r="A84" s="367" t="s">
        <v>295</v>
      </c>
      <c r="B84" s="213" t="s">
        <v>440</v>
      </c>
      <c r="C84" s="366"/>
    </row>
    <row r="85" spans="1:3" s="321" customFormat="1" ht="13.5" customHeight="1" thickBot="1">
      <c r="A85" s="367" t="s">
        <v>297</v>
      </c>
      <c r="B85" s="213" t="s">
        <v>296</v>
      </c>
      <c r="C85" s="366"/>
    </row>
    <row r="86" spans="1:3" s="321" customFormat="1" ht="15.75" customHeight="1" thickBot="1">
      <c r="A86" s="367" t="s">
        <v>309</v>
      </c>
      <c r="B86" s="329" t="s">
        <v>443</v>
      </c>
      <c r="C86" s="224">
        <f>+C63+C67+C72+C75+C79+C85+C84</f>
        <v>336377</v>
      </c>
    </row>
    <row r="87" spans="1:3" s="321" customFormat="1" ht="16.5" customHeight="1" thickBot="1">
      <c r="A87" s="368" t="s">
        <v>442</v>
      </c>
      <c r="B87" s="330" t="s">
        <v>444</v>
      </c>
      <c r="C87" s="224">
        <f>+C62+C86</f>
        <v>2863325</v>
      </c>
    </row>
    <row r="88" spans="1:3" s="321" customFormat="1" ht="45.75" customHeight="1">
      <c r="A88" s="3"/>
      <c r="B88" s="4"/>
      <c r="C88" s="225"/>
    </row>
    <row r="89" spans="1:3" ht="16.5" customHeight="1">
      <c r="A89" s="641" t="s">
        <v>37</v>
      </c>
      <c r="B89" s="641"/>
      <c r="C89" s="641"/>
    </row>
    <row r="90" spans="1:3" s="331" customFormat="1" ht="16.5" customHeight="1" thickBot="1">
      <c r="A90" s="644" t="s">
        <v>113</v>
      </c>
      <c r="B90" s="644"/>
      <c r="C90" s="85" t="s">
        <v>181</v>
      </c>
    </row>
    <row r="91" spans="1:3" ht="38.1" customHeight="1" thickBot="1">
      <c r="A91" s="21" t="s">
        <v>60</v>
      </c>
      <c r="B91" s="22" t="s">
        <v>38</v>
      </c>
      <c r="C91" s="29" t="str">
        <f>+C3</f>
        <v>2015. évi előirányzat</v>
      </c>
    </row>
    <row r="92" spans="1:3" s="320" customFormat="1" ht="12" customHeight="1" thickBot="1">
      <c r="A92" s="26" t="s">
        <v>458</v>
      </c>
      <c r="B92" s="27" t="s">
        <v>459</v>
      </c>
      <c r="C92" s="28" t="s">
        <v>460</v>
      </c>
    </row>
    <row r="93" spans="1:3" ht="12" customHeight="1" thickBot="1">
      <c r="A93" s="20" t="s">
        <v>9</v>
      </c>
      <c r="B93" s="25" t="s">
        <v>402</v>
      </c>
      <c r="C93" s="217">
        <f>C94+C95+C96+C97+C98+C111</f>
        <v>530094</v>
      </c>
    </row>
    <row r="94" spans="1:3" ht="12" customHeight="1">
      <c r="A94" s="15" t="s">
        <v>72</v>
      </c>
      <c r="B94" s="8" t="s">
        <v>39</v>
      </c>
      <c r="C94" s="219">
        <v>160144</v>
      </c>
    </row>
    <row r="95" spans="1:3" ht="12" customHeight="1">
      <c r="A95" s="12" t="s">
        <v>73</v>
      </c>
      <c r="B95" s="6" t="s">
        <v>134</v>
      </c>
      <c r="C95" s="220">
        <v>43386</v>
      </c>
    </row>
    <row r="96" spans="1:3" ht="12" customHeight="1">
      <c r="A96" s="12" t="s">
        <v>74</v>
      </c>
      <c r="B96" s="6" t="s">
        <v>100</v>
      </c>
      <c r="C96" s="222">
        <v>183315</v>
      </c>
    </row>
    <row r="97" spans="1:5" ht="12" customHeight="1">
      <c r="A97" s="12" t="s">
        <v>75</v>
      </c>
      <c r="B97" s="9" t="s">
        <v>135</v>
      </c>
      <c r="C97" s="222">
        <v>15590</v>
      </c>
    </row>
    <row r="98" spans="1:5" ht="12" customHeight="1">
      <c r="A98" s="12" t="s">
        <v>83</v>
      </c>
      <c r="B98" s="17" t="s">
        <v>136</v>
      </c>
      <c r="C98" s="222">
        <v>22293</v>
      </c>
    </row>
    <row r="99" spans="1:5" ht="12" customHeight="1">
      <c r="A99" s="12" t="s">
        <v>76</v>
      </c>
      <c r="B99" s="6" t="s">
        <v>407</v>
      </c>
      <c r="C99" s="222"/>
    </row>
    <row r="100" spans="1:5" ht="12" customHeight="1">
      <c r="A100" s="12" t="s">
        <v>77</v>
      </c>
      <c r="B100" s="89" t="s">
        <v>406</v>
      </c>
      <c r="C100" s="222"/>
    </row>
    <row r="101" spans="1:5" ht="12" customHeight="1">
      <c r="A101" s="12" t="s">
        <v>84</v>
      </c>
      <c r="B101" s="89" t="s">
        <v>405</v>
      </c>
      <c r="C101" s="222"/>
    </row>
    <row r="102" spans="1:5" ht="12" customHeight="1">
      <c r="A102" s="12" t="s">
        <v>85</v>
      </c>
      <c r="B102" s="87" t="s">
        <v>312</v>
      </c>
      <c r="C102" s="222"/>
    </row>
    <row r="103" spans="1:5" ht="12" customHeight="1">
      <c r="A103" s="12" t="s">
        <v>86</v>
      </c>
      <c r="B103" s="88" t="s">
        <v>541</v>
      </c>
      <c r="C103" s="222">
        <v>3000</v>
      </c>
    </row>
    <row r="104" spans="1:5" ht="12" customHeight="1">
      <c r="A104" s="12" t="s">
        <v>87</v>
      </c>
      <c r="B104" s="88" t="s">
        <v>540</v>
      </c>
      <c r="C104" s="222">
        <v>3000</v>
      </c>
      <c r="D104" s="399" t="s">
        <v>529</v>
      </c>
      <c r="E104" s="398">
        <v>2200</v>
      </c>
    </row>
    <row r="105" spans="1:5" ht="12" customHeight="1">
      <c r="A105" s="12" t="s">
        <v>89</v>
      </c>
      <c r="B105" s="87" t="s">
        <v>315</v>
      </c>
      <c r="C105" s="222">
        <v>3320</v>
      </c>
      <c r="D105" s="399" t="s">
        <v>530</v>
      </c>
      <c r="E105" s="398">
        <v>2000</v>
      </c>
    </row>
    <row r="106" spans="1:5" ht="12" customHeight="1">
      <c r="A106" s="12" t="s">
        <v>137</v>
      </c>
      <c r="B106" s="87" t="s">
        <v>536</v>
      </c>
      <c r="C106" s="222">
        <v>339</v>
      </c>
      <c r="D106" s="399" t="s">
        <v>531</v>
      </c>
      <c r="E106" s="398">
        <v>1000</v>
      </c>
    </row>
    <row r="107" spans="1:5" ht="12" customHeight="1">
      <c r="A107" s="12" t="s">
        <v>310</v>
      </c>
      <c r="B107" s="88" t="s">
        <v>537</v>
      </c>
      <c r="C107" s="222">
        <v>2400</v>
      </c>
      <c r="D107" s="399"/>
      <c r="E107" s="398"/>
    </row>
    <row r="108" spans="1:5" ht="12" customHeight="1">
      <c r="A108" s="11" t="s">
        <v>311</v>
      </c>
      <c r="B108" s="89" t="s">
        <v>538</v>
      </c>
      <c r="C108" s="222">
        <v>1000</v>
      </c>
      <c r="D108" s="399" t="s">
        <v>532</v>
      </c>
      <c r="E108" s="398">
        <v>200</v>
      </c>
    </row>
    <row r="109" spans="1:5" ht="12" customHeight="1">
      <c r="A109" s="12" t="s">
        <v>403</v>
      </c>
      <c r="B109" s="89" t="s">
        <v>539</v>
      </c>
      <c r="C109" s="222">
        <v>150</v>
      </c>
      <c r="D109" s="399" t="s">
        <v>533</v>
      </c>
      <c r="E109" s="398">
        <v>3100</v>
      </c>
    </row>
    <row r="110" spans="1:5" ht="12" customHeight="1">
      <c r="A110" s="14" t="s">
        <v>404</v>
      </c>
      <c r="B110" s="89" t="s">
        <v>320</v>
      </c>
      <c r="C110" s="222">
        <v>9084</v>
      </c>
      <c r="D110" s="399" t="s">
        <v>534</v>
      </c>
      <c r="E110" s="398">
        <v>234</v>
      </c>
    </row>
    <row r="111" spans="1:5" ht="12" customHeight="1">
      <c r="A111" s="12" t="s">
        <v>408</v>
      </c>
      <c r="B111" s="9" t="s">
        <v>40</v>
      </c>
      <c r="C111" s="220">
        <f>SUM(C112:C113)</f>
        <v>105366</v>
      </c>
      <c r="D111" s="399" t="s">
        <v>535</v>
      </c>
      <c r="E111" s="398">
        <v>350</v>
      </c>
    </row>
    <row r="112" spans="1:5" ht="12" customHeight="1">
      <c r="A112" s="12" t="s">
        <v>409</v>
      </c>
      <c r="B112" s="6" t="s">
        <v>411</v>
      </c>
      <c r="C112" s="220">
        <v>35366</v>
      </c>
      <c r="D112" s="319" t="s">
        <v>542</v>
      </c>
      <c r="E112" s="319">
        <f>SUM(E104:E111)</f>
        <v>9084</v>
      </c>
    </row>
    <row r="113" spans="1:3" ht="12" customHeight="1" thickBot="1">
      <c r="A113" s="16" t="s">
        <v>410</v>
      </c>
      <c r="B113" s="383" t="s">
        <v>412</v>
      </c>
      <c r="C113" s="226">
        <v>70000</v>
      </c>
    </row>
    <row r="114" spans="1:3" ht="12" customHeight="1" thickBot="1">
      <c r="A114" s="380" t="s">
        <v>10</v>
      </c>
      <c r="B114" s="381" t="s">
        <v>321</v>
      </c>
      <c r="C114" s="382">
        <f>+C115+C117+C119</f>
        <v>2333231</v>
      </c>
    </row>
    <row r="115" spans="1:3" ht="12" customHeight="1">
      <c r="A115" s="13" t="s">
        <v>78</v>
      </c>
      <c r="B115" s="6" t="s">
        <v>180</v>
      </c>
      <c r="C115" s="221">
        <f>2320240-87058</f>
        <v>2233182</v>
      </c>
    </row>
    <row r="116" spans="1:3" ht="12" customHeight="1">
      <c r="A116" s="13" t="s">
        <v>79</v>
      </c>
      <c r="B116" s="10" t="s">
        <v>325</v>
      </c>
      <c r="C116" s="221">
        <f>2250818-87058</f>
        <v>2163760</v>
      </c>
    </row>
    <row r="117" spans="1:3" ht="12" customHeight="1">
      <c r="A117" s="13" t="s">
        <v>80</v>
      </c>
      <c r="B117" s="10" t="s">
        <v>138</v>
      </c>
      <c r="C117" s="220">
        <v>12991</v>
      </c>
    </row>
    <row r="118" spans="1:3" ht="12" customHeight="1">
      <c r="A118" s="13" t="s">
        <v>81</v>
      </c>
      <c r="B118" s="10" t="s">
        <v>326</v>
      </c>
      <c r="C118" s="211"/>
    </row>
    <row r="119" spans="1:3" ht="12" customHeight="1">
      <c r="A119" s="13" t="s">
        <v>82</v>
      </c>
      <c r="B119" s="215" t="s">
        <v>183</v>
      </c>
      <c r="C119" s="211">
        <v>87058</v>
      </c>
    </row>
    <row r="120" spans="1:3" ht="12" customHeight="1">
      <c r="A120" s="13" t="s">
        <v>88</v>
      </c>
      <c r="B120" s="214" t="s">
        <v>389</v>
      </c>
      <c r="C120" s="211"/>
    </row>
    <row r="121" spans="1:3" ht="12" customHeight="1">
      <c r="A121" s="13" t="s">
        <v>90</v>
      </c>
      <c r="B121" s="318" t="s">
        <v>331</v>
      </c>
      <c r="C121" s="211"/>
    </row>
    <row r="122" spans="1:3">
      <c r="A122" s="13" t="s">
        <v>139</v>
      </c>
      <c r="B122" s="88" t="s">
        <v>314</v>
      </c>
      <c r="C122" s="211"/>
    </row>
    <row r="123" spans="1:3" ht="12" customHeight="1">
      <c r="A123" s="13" t="s">
        <v>140</v>
      </c>
      <c r="B123" s="88" t="s">
        <v>330</v>
      </c>
      <c r="C123" s="211"/>
    </row>
    <row r="124" spans="1:3" ht="12" customHeight="1">
      <c r="A124" s="13" t="s">
        <v>141</v>
      </c>
      <c r="B124" s="88" t="s">
        <v>329</v>
      </c>
      <c r="C124" s="211"/>
    </row>
    <row r="125" spans="1:3" ht="12" customHeight="1">
      <c r="A125" s="13" t="s">
        <v>322</v>
      </c>
      <c r="B125" s="88" t="s">
        <v>317</v>
      </c>
      <c r="C125" s="211"/>
    </row>
    <row r="126" spans="1:3" ht="12" customHeight="1">
      <c r="A126" s="13" t="s">
        <v>323</v>
      </c>
      <c r="B126" s="88" t="s">
        <v>328</v>
      </c>
      <c r="C126" s="211"/>
    </row>
    <row r="127" spans="1:3" ht="16.2" thickBot="1">
      <c r="A127" s="11" t="s">
        <v>324</v>
      </c>
      <c r="B127" s="88" t="s">
        <v>327</v>
      </c>
      <c r="C127" s="212"/>
    </row>
    <row r="128" spans="1:3" ht="12" customHeight="1" thickBot="1">
      <c r="A128" s="18" t="s">
        <v>11</v>
      </c>
      <c r="B128" s="74" t="s">
        <v>413</v>
      </c>
      <c r="C128" s="218">
        <f>+C93+C114</f>
        <v>2863325</v>
      </c>
    </row>
    <row r="129" spans="1:3" ht="12" customHeight="1" thickBot="1">
      <c r="A129" s="18" t="s">
        <v>12</v>
      </c>
      <c r="B129" s="74" t="s">
        <v>414</v>
      </c>
      <c r="C129" s="218">
        <f>+C130+C131+C132</f>
        <v>0</v>
      </c>
    </row>
    <row r="130" spans="1:3" ht="12" customHeight="1">
      <c r="A130" s="13" t="s">
        <v>222</v>
      </c>
      <c r="B130" s="10" t="s">
        <v>421</v>
      </c>
      <c r="C130" s="211"/>
    </row>
    <row r="131" spans="1:3" ht="12" customHeight="1">
      <c r="A131" s="13" t="s">
        <v>225</v>
      </c>
      <c r="B131" s="10" t="s">
        <v>422</v>
      </c>
      <c r="C131" s="211"/>
    </row>
    <row r="132" spans="1:3" ht="12" customHeight="1" thickBot="1">
      <c r="A132" s="11" t="s">
        <v>226</v>
      </c>
      <c r="B132" s="10" t="s">
        <v>423</v>
      </c>
      <c r="C132" s="211"/>
    </row>
    <row r="133" spans="1:3" ht="12" customHeight="1" thickBot="1">
      <c r="A133" s="18" t="s">
        <v>13</v>
      </c>
      <c r="B133" s="74" t="s">
        <v>415</v>
      </c>
      <c r="C133" s="218">
        <f>SUM(C134:C139)</f>
        <v>0</v>
      </c>
    </row>
    <row r="134" spans="1:3" ht="12" customHeight="1">
      <c r="A134" s="13" t="s">
        <v>65</v>
      </c>
      <c r="B134" s="7" t="s">
        <v>424</v>
      </c>
      <c r="C134" s="211"/>
    </row>
    <row r="135" spans="1:3" ht="12" customHeight="1">
      <c r="A135" s="13" t="s">
        <v>66</v>
      </c>
      <c r="B135" s="7" t="s">
        <v>416</v>
      </c>
      <c r="C135" s="211"/>
    </row>
    <row r="136" spans="1:3" ht="12" customHeight="1">
      <c r="A136" s="13" t="s">
        <v>67</v>
      </c>
      <c r="B136" s="7" t="s">
        <v>417</v>
      </c>
      <c r="C136" s="211"/>
    </row>
    <row r="137" spans="1:3" ht="12" customHeight="1">
      <c r="A137" s="13" t="s">
        <v>126</v>
      </c>
      <c r="B137" s="7" t="s">
        <v>418</v>
      </c>
      <c r="C137" s="211"/>
    </row>
    <row r="138" spans="1:3" ht="12" customHeight="1">
      <c r="A138" s="13" t="s">
        <v>127</v>
      </c>
      <c r="B138" s="7" t="s">
        <v>419</v>
      </c>
      <c r="C138" s="211"/>
    </row>
    <row r="139" spans="1:3" ht="12" customHeight="1" thickBot="1">
      <c r="A139" s="11" t="s">
        <v>128</v>
      </c>
      <c r="B139" s="7" t="s">
        <v>420</v>
      </c>
      <c r="C139" s="211"/>
    </row>
    <row r="140" spans="1:3" ht="12" customHeight="1" thickBot="1">
      <c r="A140" s="18" t="s">
        <v>14</v>
      </c>
      <c r="B140" s="74" t="s">
        <v>428</v>
      </c>
      <c r="C140" s="224">
        <f>+C141+C142+C143+C144</f>
        <v>0</v>
      </c>
    </row>
    <row r="141" spans="1:3" ht="12" customHeight="1">
      <c r="A141" s="13" t="s">
        <v>68</v>
      </c>
      <c r="B141" s="7" t="s">
        <v>332</v>
      </c>
      <c r="C141" s="211"/>
    </row>
    <row r="142" spans="1:3" ht="12" customHeight="1">
      <c r="A142" s="13" t="s">
        <v>69</v>
      </c>
      <c r="B142" s="7" t="s">
        <v>333</v>
      </c>
      <c r="C142" s="211"/>
    </row>
    <row r="143" spans="1:3" ht="12" customHeight="1">
      <c r="A143" s="13" t="s">
        <v>246</v>
      </c>
      <c r="B143" s="7" t="s">
        <v>429</v>
      </c>
      <c r="C143" s="211"/>
    </row>
    <row r="144" spans="1:3" ht="12" customHeight="1" thickBot="1">
      <c r="A144" s="11" t="s">
        <v>247</v>
      </c>
      <c r="B144" s="5" t="s">
        <v>352</v>
      </c>
      <c r="C144" s="211"/>
    </row>
    <row r="145" spans="1:9" ht="12" customHeight="1" thickBot="1">
      <c r="A145" s="18" t="s">
        <v>15</v>
      </c>
      <c r="B145" s="74" t="s">
        <v>430</v>
      </c>
      <c r="C145" s="227">
        <f>SUM(C146:C150)</f>
        <v>0</v>
      </c>
    </row>
    <row r="146" spans="1:9" ht="12" customHeight="1">
      <c r="A146" s="13" t="s">
        <v>70</v>
      </c>
      <c r="B146" s="7" t="s">
        <v>425</v>
      </c>
      <c r="C146" s="211"/>
    </row>
    <row r="147" spans="1:9" ht="12" customHeight="1">
      <c r="A147" s="13" t="s">
        <v>71</v>
      </c>
      <c r="B147" s="7" t="s">
        <v>432</v>
      </c>
      <c r="C147" s="211"/>
    </row>
    <row r="148" spans="1:9" ht="12" customHeight="1">
      <c r="A148" s="13" t="s">
        <v>258</v>
      </c>
      <c r="B148" s="7" t="s">
        <v>427</v>
      </c>
      <c r="C148" s="211"/>
    </row>
    <row r="149" spans="1:9" ht="12" customHeight="1">
      <c r="A149" s="13" t="s">
        <v>259</v>
      </c>
      <c r="B149" s="7" t="s">
        <v>433</v>
      </c>
      <c r="C149" s="211"/>
    </row>
    <row r="150" spans="1:9" ht="12" customHeight="1" thickBot="1">
      <c r="A150" s="13" t="s">
        <v>431</v>
      </c>
      <c r="B150" s="7" t="s">
        <v>434</v>
      </c>
      <c r="C150" s="211"/>
    </row>
    <row r="151" spans="1:9" ht="12" customHeight="1" thickBot="1">
      <c r="A151" s="18" t="s">
        <v>16</v>
      </c>
      <c r="B151" s="74" t="s">
        <v>435</v>
      </c>
      <c r="C151" s="384"/>
    </row>
    <row r="152" spans="1:9" ht="12" customHeight="1" thickBot="1">
      <c r="A152" s="18" t="s">
        <v>17</v>
      </c>
      <c r="B152" s="74" t="s">
        <v>436</v>
      </c>
      <c r="C152" s="384"/>
    </row>
    <row r="153" spans="1:9" ht="15" customHeight="1" thickBot="1">
      <c r="A153" s="18" t="s">
        <v>18</v>
      </c>
      <c r="B153" s="74" t="s">
        <v>438</v>
      </c>
      <c r="C153" s="332">
        <f>+C129+C133+C140+C145+C151+C152</f>
        <v>0</v>
      </c>
      <c r="F153" s="333"/>
      <c r="G153" s="334"/>
      <c r="H153" s="334"/>
      <c r="I153" s="334"/>
    </row>
    <row r="154" spans="1:9" s="321" customFormat="1" ht="12.9" customHeight="1" thickBot="1">
      <c r="A154" s="216" t="s">
        <v>19</v>
      </c>
      <c r="B154" s="296" t="s">
        <v>437</v>
      </c>
      <c r="C154" s="332">
        <f>+C128+C153</f>
        <v>2863325</v>
      </c>
    </row>
    <row r="155" spans="1:9" ht="7.5" customHeight="1"/>
    <row r="156" spans="1:9">
      <c r="A156" s="639" t="s">
        <v>334</v>
      </c>
      <c r="B156" s="639"/>
      <c r="C156" s="639"/>
    </row>
    <row r="157" spans="1:9" ht="15" customHeight="1" thickBot="1">
      <c r="A157" s="640" t="s">
        <v>114</v>
      </c>
      <c r="B157" s="640"/>
      <c r="C157" s="228" t="s">
        <v>181</v>
      </c>
    </row>
    <row r="158" spans="1:9" ht="13.5" customHeight="1" thickBot="1">
      <c r="A158" s="18">
        <v>1</v>
      </c>
      <c r="B158" s="24" t="s">
        <v>439</v>
      </c>
      <c r="C158" s="218">
        <f>+C62-C128</f>
        <v>-336377</v>
      </c>
      <c r="D158" s="335"/>
    </row>
    <row r="159" spans="1:9" ht="27.75" customHeight="1" thickBot="1">
      <c r="A159" s="18" t="s">
        <v>10</v>
      </c>
      <c r="B159" s="24" t="s">
        <v>445</v>
      </c>
      <c r="C159" s="218">
        <f>+C86-C153</f>
        <v>336377</v>
      </c>
    </row>
  </sheetData>
  <mergeCells count="8">
    <mergeCell ref="A1:C1"/>
    <mergeCell ref="A2:B2"/>
    <mergeCell ref="A90:B90"/>
    <mergeCell ref="A156:C156"/>
    <mergeCell ref="A157:B157"/>
    <mergeCell ref="A89:C89"/>
    <mergeCell ref="E4:E7"/>
    <mergeCell ref="D5:D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Borsodnádasd Önkormányzat
2015. ÉVI KÖLTSÉGVETÉSÉNEK ÖSSZEVONT MÉRLEGE&amp;10
&amp;R&amp;"Times New Roman CE,Félkövér dőlt"&amp;11 1.1. melléklet az 1/2015. (II.13.) önkormányzati rendelethez</oddHeader>
  </headerFooter>
  <rowBreaks count="1" manualBreakCount="1">
    <brk id="87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</sheetPr>
  <dimension ref="A1:C61"/>
  <sheetViews>
    <sheetView view="pageLayout" topLeftCell="A13" zoomScaleNormal="100" workbookViewId="0">
      <selection activeCell="C38" sqref="C38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549</v>
      </c>
      <c r="C2" s="293" t="s">
        <v>50</v>
      </c>
    </row>
    <row r="3" spans="1:3" s="360" customFormat="1" ht="23.4" thickBot="1">
      <c r="A3" s="353" t="s">
        <v>153</v>
      </c>
      <c r="B3" s="280" t="s">
        <v>380</v>
      </c>
      <c r="C3" s="294" t="s">
        <v>50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90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>
        <v>90</v>
      </c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485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486</v>
      </c>
      <c r="C26" s="238">
        <f>+C27+C28+C29</f>
        <v>0</v>
      </c>
    </row>
    <row r="27" spans="1:3" s="363" customFormat="1" ht="12" customHeight="1">
      <c r="A27" s="356" t="s">
        <v>222</v>
      </c>
      <c r="B27" s="357" t="s">
        <v>217</v>
      </c>
      <c r="C27" s="55"/>
    </row>
    <row r="28" spans="1:3" s="363" customFormat="1" ht="12" customHeight="1">
      <c r="A28" s="356" t="s">
        <v>225</v>
      </c>
      <c r="B28" s="357" t="s">
        <v>365</v>
      </c>
      <c r="C28" s="236"/>
    </row>
    <row r="29" spans="1:3" s="363" customFormat="1" ht="12" customHeight="1">
      <c r="A29" s="356" t="s">
        <v>226</v>
      </c>
      <c r="B29" s="358" t="s">
        <v>368</v>
      </c>
      <c r="C29" s="236"/>
    </row>
    <row r="30" spans="1:3" s="363" customFormat="1" ht="12" customHeight="1" thickBot="1">
      <c r="A30" s="355" t="s">
        <v>227</v>
      </c>
      <c r="B30" s="86" t="s">
        <v>487</v>
      </c>
      <c r="C30" s="58"/>
    </row>
    <row r="31" spans="1:3" s="363" customFormat="1" ht="12" customHeight="1" thickBot="1">
      <c r="A31" s="152" t="s">
        <v>13</v>
      </c>
      <c r="B31" s="74" t="s">
        <v>369</v>
      </c>
      <c r="C31" s="238">
        <f>+C32+C33+C34</f>
        <v>0</v>
      </c>
    </row>
    <row r="32" spans="1:3" s="363" customFormat="1" ht="12" customHeight="1">
      <c r="A32" s="356" t="s">
        <v>65</v>
      </c>
      <c r="B32" s="357" t="s">
        <v>249</v>
      </c>
      <c r="C32" s="55"/>
    </row>
    <row r="33" spans="1:3" s="363" customFormat="1" ht="12" customHeight="1">
      <c r="A33" s="356" t="s">
        <v>66</v>
      </c>
      <c r="B33" s="358" t="s">
        <v>250</v>
      </c>
      <c r="C33" s="239"/>
    </row>
    <row r="34" spans="1:3" s="363" customFormat="1" ht="12" customHeight="1" thickBot="1">
      <c r="A34" s="355" t="s">
        <v>67</v>
      </c>
      <c r="B34" s="86" t="s">
        <v>251</v>
      </c>
      <c r="C34" s="58"/>
    </row>
    <row r="35" spans="1:3" s="295" customFormat="1" ht="12" customHeight="1" thickBot="1">
      <c r="A35" s="152" t="s">
        <v>14</v>
      </c>
      <c r="B35" s="74" t="s">
        <v>337</v>
      </c>
      <c r="C35" s="265"/>
    </row>
    <row r="36" spans="1:3" s="295" customFormat="1" ht="12" customHeight="1" thickBot="1">
      <c r="A36" s="152" t="s">
        <v>15</v>
      </c>
      <c r="B36" s="74" t="s">
        <v>370</v>
      </c>
      <c r="C36" s="286"/>
    </row>
    <row r="37" spans="1:3" s="295" customFormat="1" ht="12" customHeight="1" thickBot="1">
      <c r="A37" s="147" t="s">
        <v>16</v>
      </c>
      <c r="B37" s="74" t="s">
        <v>371</v>
      </c>
      <c r="C37" s="287">
        <f>+C8+C20+C25+C26+C31+C35+C36</f>
        <v>90</v>
      </c>
    </row>
    <row r="38" spans="1:3" s="295" customFormat="1" ht="12" customHeight="1" thickBot="1">
      <c r="A38" s="180" t="s">
        <v>17</v>
      </c>
      <c r="B38" s="74" t="s">
        <v>372</v>
      </c>
      <c r="C38" s="287">
        <f>+C39+C40+C41</f>
        <v>84813</v>
      </c>
    </row>
    <row r="39" spans="1:3" s="295" customFormat="1" ht="12" customHeight="1">
      <c r="A39" s="356" t="s">
        <v>373</v>
      </c>
      <c r="B39" s="357" t="s">
        <v>190</v>
      </c>
      <c r="C39" s="55">
        <v>7816</v>
      </c>
    </row>
    <row r="40" spans="1:3" s="295" customFormat="1" ht="12" customHeight="1">
      <c r="A40" s="356" t="s">
        <v>374</v>
      </c>
      <c r="B40" s="358" t="s">
        <v>2</v>
      </c>
      <c r="C40" s="239"/>
    </row>
    <row r="41" spans="1:3" s="363" customFormat="1" ht="12" customHeight="1" thickBot="1">
      <c r="A41" s="355" t="s">
        <v>375</v>
      </c>
      <c r="B41" s="86" t="s">
        <v>376</v>
      </c>
      <c r="C41" s="58">
        <v>76997</v>
      </c>
    </row>
    <row r="42" spans="1:3" s="363" customFormat="1" ht="15" customHeight="1" thickBot="1">
      <c r="A42" s="180" t="s">
        <v>18</v>
      </c>
      <c r="B42" s="181" t="s">
        <v>377</v>
      </c>
      <c r="C42" s="290">
        <f>+C37+C38</f>
        <v>84903</v>
      </c>
    </row>
    <row r="43" spans="1:3" s="363" customFormat="1" ht="15" customHeight="1">
      <c r="A43" s="182"/>
      <c r="B43" s="183"/>
      <c r="C43" s="288"/>
    </row>
    <row r="44" spans="1:3" ht="13.8" thickBot="1">
      <c r="A44" s="184"/>
      <c r="B44" s="185"/>
      <c r="C44" s="289"/>
    </row>
    <row r="45" spans="1:3" s="362" customFormat="1" ht="16.5" customHeight="1" thickBot="1">
      <c r="A45" s="186"/>
      <c r="B45" s="187" t="s">
        <v>48</v>
      </c>
      <c r="C45" s="290"/>
    </row>
    <row r="46" spans="1:3" s="364" customFormat="1" ht="12" customHeight="1" thickBot="1">
      <c r="A46" s="152" t="s">
        <v>9</v>
      </c>
      <c r="B46" s="74" t="s">
        <v>378</v>
      </c>
      <c r="C46" s="238">
        <f>SUM(C47:C51)</f>
        <v>83333</v>
      </c>
    </row>
    <row r="47" spans="1:3" ht="12" customHeight="1">
      <c r="A47" s="355" t="s">
        <v>72</v>
      </c>
      <c r="B47" s="7" t="s">
        <v>39</v>
      </c>
      <c r="C47" s="55">
        <v>51154</v>
      </c>
    </row>
    <row r="48" spans="1:3" ht="12" customHeight="1">
      <c r="A48" s="355" t="s">
        <v>73</v>
      </c>
      <c r="B48" s="6" t="s">
        <v>134</v>
      </c>
      <c r="C48" s="57">
        <v>14068</v>
      </c>
    </row>
    <row r="49" spans="1:3" ht="12" customHeight="1">
      <c r="A49" s="355" t="s">
        <v>74</v>
      </c>
      <c r="B49" s="6" t="s">
        <v>100</v>
      </c>
      <c r="C49" s="57">
        <v>18111</v>
      </c>
    </row>
    <row r="50" spans="1:3" ht="12" customHeight="1">
      <c r="A50" s="355" t="s">
        <v>75</v>
      </c>
      <c r="B50" s="6" t="s">
        <v>135</v>
      </c>
      <c r="C50" s="57"/>
    </row>
    <row r="51" spans="1:3" ht="12" customHeight="1" thickBot="1">
      <c r="A51" s="355" t="s">
        <v>108</v>
      </c>
      <c r="B51" s="6" t="s">
        <v>136</v>
      </c>
      <c r="C51" s="57"/>
    </row>
    <row r="52" spans="1:3" ht="12" customHeight="1" thickBot="1">
      <c r="A52" s="152" t="s">
        <v>10</v>
      </c>
      <c r="B52" s="74" t="s">
        <v>379</v>
      </c>
      <c r="C52" s="238">
        <f>SUM(C53:C55)</f>
        <v>1570</v>
      </c>
    </row>
    <row r="53" spans="1:3" s="364" customFormat="1" ht="12" customHeight="1">
      <c r="A53" s="355" t="s">
        <v>78</v>
      </c>
      <c r="B53" s="7" t="s">
        <v>180</v>
      </c>
      <c r="C53" s="55">
        <v>1000</v>
      </c>
    </row>
    <row r="54" spans="1:3" ht="12" customHeight="1">
      <c r="A54" s="355" t="s">
        <v>79</v>
      </c>
      <c r="B54" s="6" t="s">
        <v>138</v>
      </c>
      <c r="C54" s="57">
        <v>570</v>
      </c>
    </row>
    <row r="55" spans="1:3" ht="12" customHeight="1">
      <c r="A55" s="355" t="s">
        <v>80</v>
      </c>
      <c r="B55" s="6" t="s">
        <v>49</v>
      </c>
      <c r="C55" s="57"/>
    </row>
    <row r="56" spans="1:3" ht="12" customHeight="1" thickBot="1">
      <c r="A56" s="355" t="s">
        <v>81</v>
      </c>
      <c r="B56" s="6" t="s">
        <v>488</v>
      </c>
      <c r="C56" s="57"/>
    </row>
    <row r="57" spans="1:3" ht="15" customHeight="1" thickBot="1">
      <c r="A57" s="152" t="s">
        <v>11</v>
      </c>
      <c r="B57" s="74" t="s">
        <v>5</v>
      </c>
      <c r="C57" s="265"/>
    </row>
    <row r="58" spans="1:3" ht="13.8" thickBot="1">
      <c r="A58" s="152" t="s">
        <v>12</v>
      </c>
      <c r="B58" s="188" t="s">
        <v>493</v>
      </c>
      <c r="C58" s="291">
        <f>+C46+C52+C57</f>
        <v>84903</v>
      </c>
    </row>
    <row r="59" spans="1:3" ht="15" customHeight="1" thickBot="1">
      <c r="C59" s="292"/>
    </row>
    <row r="60" spans="1:3" ht="14.25" customHeight="1" thickBot="1">
      <c r="A60" s="191" t="s">
        <v>483</v>
      </c>
      <c r="B60" s="192"/>
      <c r="C60" s="72">
        <v>17</v>
      </c>
    </row>
    <row r="61" spans="1:3" ht="13.8" thickBot="1">
      <c r="A61" s="191" t="s">
        <v>156</v>
      </c>
      <c r="B61" s="192"/>
      <c r="C61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&amp;C9.2.1 melléklet az 1/2015.(II.13.) önkormányzati rendelethez 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6" sqref="C56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 t="str">
        <f>+CONCATENATE("9.2.2. melléklet a ……/",LEFT(ÖSSZEFÜGGÉSEK!A5,4),". (….) önkormányzati rendelethez")</f>
        <v>9.2.2. melléklet a ……/2015. (….) önkormányzati rendelethez</v>
      </c>
    </row>
    <row r="2" spans="1:3" s="360" customFormat="1" ht="25.5" customHeight="1">
      <c r="A2" s="312" t="s">
        <v>154</v>
      </c>
      <c r="B2" s="279" t="s">
        <v>361</v>
      </c>
      <c r="C2" s="293" t="s">
        <v>50</v>
      </c>
    </row>
    <row r="3" spans="1:3" s="360" customFormat="1" ht="23.4" thickBot="1">
      <c r="A3" s="353" t="s">
        <v>153</v>
      </c>
      <c r="B3" s="280" t="s">
        <v>381</v>
      </c>
      <c r="C3" s="294" t="s">
        <v>51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485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486</v>
      </c>
      <c r="C26" s="238">
        <f>+C27+C28+C29</f>
        <v>0</v>
      </c>
    </row>
    <row r="27" spans="1:3" s="363" customFormat="1" ht="12" customHeight="1">
      <c r="A27" s="356" t="s">
        <v>222</v>
      </c>
      <c r="B27" s="357" t="s">
        <v>217</v>
      </c>
      <c r="C27" s="55"/>
    </row>
    <row r="28" spans="1:3" s="363" customFormat="1" ht="12" customHeight="1">
      <c r="A28" s="356" t="s">
        <v>225</v>
      </c>
      <c r="B28" s="357" t="s">
        <v>365</v>
      </c>
      <c r="C28" s="236"/>
    </row>
    <row r="29" spans="1:3" s="363" customFormat="1" ht="12" customHeight="1">
      <c r="A29" s="356" t="s">
        <v>226</v>
      </c>
      <c r="B29" s="358" t="s">
        <v>368</v>
      </c>
      <c r="C29" s="236"/>
    </row>
    <row r="30" spans="1:3" s="363" customFormat="1" ht="12" customHeight="1" thickBot="1">
      <c r="A30" s="355" t="s">
        <v>227</v>
      </c>
      <c r="B30" s="86" t="s">
        <v>487</v>
      </c>
      <c r="C30" s="58"/>
    </row>
    <row r="31" spans="1:3" s="363" customFormat="1" ht="12" customHeight="1" thickBot="1">
      <c r="A31" s="152" t="s">
        <v>13</v>
      </c>
      <c r="B31" s="74" t="s">
        <v>369</v>
      </c>
      <c r="C31" s="238">
        <f>+C32+C33+C34</f>
        <v>0</v>
      </c>
    </row>
    <row r="32" spans="1:3" s="363" customFormat="1" ht="12" customHeight="1">
      <c r="A32" s="356" t="s">
        <v>65</v>
      </c>
      <c r="B32" s="357" t="s">
        <v>249</v>
      </c>
      <c r="C32" s="55"/>
    </row>
    <row r="33" spans="1:3" s="363" customFormat="1" ht="12" customHeight="1">
      <c r="A33" s="356" t="s">
        <v>66</v>
      </c>
      <c r="B33" s="358" t="s">
        <v>250</v>
      </c>
      <c r="C33" s="239"/>
    </row>
    <row r="34" spans="1:3" s="363" customFormat="1" ht="12" customHeight="1" thickBot="1">
      <c r="A34" s="355" t="s">
        <v>67</v>
      </c>
      <c r="B34" s="86" t="s">
        <v>251</v>
      </c>
      <c r="C34" s="58"/>
    </row>
    <row r="35" spans="1:3" s="295" customFormat="1" ht="12" customHeight="1" thickBot="1">
      <c r="A35" s="152" t="s">
        <v>14</v>
      </c>
      <c r="B35" s="74" t="s">
        <v>337</v>
      </c>
      <c r="C35" s="265"/>
    </row>
    <row r="36" spans="1:3" s="295" customFormat="1" ht="12" customHeight="1" thickBot="1">
      <c r="A36" s="152" t="s">
        <v>15</v>
      </c>
      <c r="B36" s="74" t="s">
        <v>370</v>
      </c>
      <c r="C36" s="286"/>
    </row>
    <row r="37" spans="1:3" s="295" customFormat="1" ht="12" customHeight="1" thickBot="1">
      <c r="A37" s="147" t="s">
        <v>16</v>
      </c>
      <c r="B37" s="74" t="s">
        <v>371</v>
      </c>
      <c r="C37" s="287">
        <f>+C8+C20+C25+C26+C31+C35+C36</f>
        <v>0</v>
      </c>
    </row>
    <row r="38" spans="1:3" s="295" customFormat="1" ht="12" customHeight="1" thickBot="1">
      <c r="A38" s="180" t="s">
        <v>17</v>
      </c>
      <c r="B38" s="74" t="s">
        <v>372</v>
      </c>
      <c r="C38" s="287">
        <f>+C39+C40+C41</f>
        <v>0</v>
      </c>
    </row>
    <row r="39" spans="1:3" s="295" customFormat="1" ht="12" customHeight="1">
      <c r="A39" s="356" t="s">
        <v>373</v>
      </c>
      <c r="B39" s="357" t="s">
        <v>190</v>
      </c>
      <c r="C39" s="55"/>
    </row>
    <row r="40" spans="1:3" s="295" customFormat="1" ht="12" customHeight="1">
      <c r="A40" s="356" t="s">
        <v>374</v>
      </c>
      <c r="B40" s="358" t="s">
        <v>2</v>
      </c>
      <c r="C40" s="239"/>
    </row>
    <row r="41" spans="1:3" s="363" customFormat="1" ht="12" customHeight="1" thickBot="1">
      <c r="A41" s="355" t="s">
        <v>375</v>
      </c>
      <c r="B41" s="86" t="s">
        <v>376</v>
      </c>
      <c r="C41" s="58"/>
    </row>
    <row r="42" spans="1:3" s="363" customFormat="1" ht="15" customHeight="1" thickBot="1">
      <c r="A42" s="180" t="s">
        <v>18</v>
      </c>
      <c r="B42" s="181" t="s">
        <v>377</v>
      </c>
      <c r="C42" s="290">
        <f>+C37+C38</f>
        <v>0</v>
      </c>
    </row>
    <row r="43" spans="1:3" s="363" customFormat="1" ht="15" customHeight="1">
      <c r="A43" s="182"/>
      <c r="B43" s="183"/>
      <c r="C43" s="288"/>
    </row>
    <row r="44" spans="1:3" ht="13.8" thickBot="1">
      <c r="A44" s="184"/>
      <c r="B44" s="185"/>
      <c r="C44" s="289"/>
    </row>
    <row r="45" spans="1:3" s="362" customFormat="1" ht="16.5" customHeight="1" thickBot="1">
      <c r="A45" s="186"/>
      <c r="B45" s="187" t="s">
        <v>48</v>
      </c>
      <c r="C45" s="290"/>
    </row>
    <row r="46" spans="1:3" s="364" customFormat="1" ht="12" customHeight="1" thickBot="1">
      <c r="A46" s="152" t="s">
        <v>9</v>
      </c>
      <c r="B46" s="74" t="s">
        <v>378</v>
      </c>
      <c r="C46" s="238">
        <f>SUM(C47:C51)</f>
        <v>0</v>
      </c>
    </row>
    <row r="47" spans="1:3" ht="12" customHeight="1">
      <c r="A47" s="355" t="s">
        <v>72</v>
      </c>
      <c r="B47" s="7" t="s">
        <v>39</v>
      </c>
      <c r="C47" s="55"/>
    </row>
    <row r="48" spans="1:3" ht="12" customHeight="1">
      <c r="A48" s="355" t="s">
        <v>73</v>
      </c>
      <c r="B48" s="6" t="s">
        <v>134</v>
      </c>
      <c r="C48" s="57"/>
    </row>
    <row r="49" spans="1:3" ht="12" customHeight="1">
      <c r="A49" s="355" t="s">
        <v>74</v>
      </c>
      <c r="B49" s="6" t="s">
        <v>100</v>
      </c>
      <c r="C49" s="57"/>
    </row>
    <row r="50" spans="1:3" ht="12" customHeight="1">
      <c r="A50" s="355" t="s">
        <v>75</v>
      </c>
      <c r="B50" s="6" t="s">
        <v>135</v>
      </c>
      <c r="C50" s="57"/>
    </row>
    <row r="51" spans="1:3" ht="12" customHeight="1" thickBot="1">
      <c r="A51" s="355" t="s">
        <v>108</v>
      </c>
      <c r="B51" s="6" t="s">
        <v>136</v>
      </c>
      <c r="C51" s="57"/>
    </row>
    <row r="52" spans="1:3" ht="12" customHeight="1" thickBot="1">
      <c r="A52" s="152" t="s">
        <v>10</v>
      </c>
      <c r="B52" s="74" t="s">
        <v>379</v>
      </c>
      <c r="C52" s="238">
        <f>SUM(C53:C55)</f>
        <v>0</v>
      </c>
    </row>
    <row r="53" spans="1:3" s="364" customFormat="1" ht="12" customHeight="1">
      <c r="A53" s="355" t="s">
        <v>78</v>
      </c>
      <c r="B53" s="7" t="s">
        <v>180</v>
      </c>
      <c r="C53" s="55"/>
    </row>
    <row r="54" spans="1:3" ht="12" customHeight="1">
      <c r="A54" s="355" t="s">
        <v>79</v>
      </c>
      <c r="B54" s="6" t="s">
        <v>138</v>
      </c>
      <c r="C54" s="57"/>
    </row>
    <row r="55" spans="1:3" ht="12" customHeight="1">
      <c r="A55" s="355" t="s">
        <v>80</v>
      </c>
      <c r="B55" s="6" t="s">
        <v>49</v>
      </c>
      <c r="C55" s="57"/>
    </row>
    <row r="56" spans="1:3" ht="12" customHeight="1" thickBot="1">
      <c r="A56" s="355" t="s">
        <v>81</v>
      </c>
      <c r="B56" s="6" t="s">
        <v>488</v>
      </c>
      <c r="C56" s="57"/>
    </row>
    <row r="57" spans="1:3" ht="15" customHeight="1" thickBot="1">
      <c r="A57" s="152" t="s">
        <v>11</v>
      </c>
      <c r="B57" s="74" t="s">
        <v>5</v>
      </c>
      <c r="C57" s="265"/>
    </row>
    <row r="58" spans="1:3" ht="13.8" thickBot="1">
      <c r="A58" s="152" t="s">
        <v>12</v>
      </c>
      <c r="B58" s="188" t="s">
        <v>493</v>
      </c>
      <c r="C58" s="291">
        <f>+C46+C52+C57</f>
        <v>0</v>
      </c>
    </row>
    <row r="59" spans="1:3" ht="15" customHeight="1" thickBot="1">
      <c r="C59" s="292"/>
    </row>
    <row r="60" spans="1:3" ht="14.25" customHeight="1" thickBot="1">
      <c r="A60" s="191" t="s">
        <v>483</v>
      </c>
      <c r="B60" s="192"/>
      <c r="C60" s="72"/>
    </row>
    <row r="61" spans="1:3" ht="13.8" thickBot="1">
      <c r="A61" s="191" t="s">
        <v>156</v>
      </c>
      <c r="B61" s="192"/>
      <c r="C61" s="7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C61"/>
  <sheetViews>
    <sheetView view="pageLayout" zoomScaleNormal="100" workbookViewId="0">
      <selection activeCell="C2" sqref="C2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550</v>
      </c>
      <c r="C2" s="293" t="s">
        <v>50</v>
      </c>
    </row>
    <row r="3" spans="1:3" s="360" customFormat="1" ht="23.4" thickBot="1">
      <c r="A3" s="353" t="s">
        <v>153</v>
      </c>
      <c r="B3" s="280" t="s">
        <v>494</v>
      </c>
      <c r="C3" s="294" t="s">
        <v>51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90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>
        <v>90</v>
      </c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485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486</v>
      </c>
      <c r="C26" s="238">
        <f>+C27+C28+C29</f>
        <v>0</v>
      </c>
    </row>
    <row r="27" spans="1:3" s="363" customFormat="1" ht="12" customHeight="1">
      <c r="A27" s="356" t="s">
        <v>222</v>
      </c>
      <c r="B27" s="357" t="s">
        <v>217</v>
      </c>
      <c r="C27" s="55"/>
    </row>
    <row r="28" spans="1:3" s="363" customFormat="1" ht="12" customHeight="1">
      <c r="A28" s="356" t="s">
        <v>225</v>
      </c>
      <c r="B28" s="357" t="s">
        <v>365</v>
      </c>
      <c r="C28" s="236"/>
    </row>
    <row r="29" spans="1:3" s="363" customFormat="1" ht="12" customHeight="1">
      <c r="A29" s="356" t="s">
        <v>226</v>
      </c>
      <c r="B29" s="358" t="s">
        <v>368</v>
      </c>
      <c r="C29" s="236"/>
    </row>
    <row r="30" spans="1:3" s="363" customFormat="1" ht="12" customHeight="1" thickBot="1">
      <c r="A30" s="355" t="s">
        <v>227</v>
      </c>
      <c r="B30" s="86" t="s">
        <v>487</v>
      </c>
      <c r="C30" s="58"/>
    </row>
    <row r="31" spans="1:3" s="363" customFormat="1" ht="12" customHeight="1" thickBot="1">
      <c r="A31" s="152" t="s">
        <v>13</v>
      </c>
      <c r="B31" s="74" t="s">
        <v>369</v>
      </c>
      <c r="C31" s="238">
        <f>+C32+C33+C34</f>
        <v>0</v>
      </c>
    </row>
    <row r="32" spans="1:3" s="363" customFormat="1" ht="12" customHeight="1">
      <c r="A32" s="356" t="s">
        <v>65</v>
      </c>
      <c r="B32" s="357" t="s">
        <v>249</v>
      </c>
      <c r="C32" s="55"/>
    </row>
    <row r="33" spans="1:3" s="363" customFormat="1" ht="12" customHeight="1">
      <c r="A33" s="356" t="s">
        <v>66</v>
      </c>
      <c r="B33" s="358" t="s">
        <v>250</v>
      </c>
      <c r="C33" s="239"/>
    </row>
    <row r="34" spans="1:3" s="363" customFormat="1" ht="12" customHeight="1" thickBot="1">
      <c r="A34" s="355" t="s">
        <v>67</v>
      </c>
      <c r="B34" s="86" t="s">
        <v>251</v>
      </c>
      <c r="C34" s="58"/>
    </row>
    <row r="35" spans="1:3" s="295" customFormat="1" ht="12" customHeight="1" thickBot="1">
      <c r="A35" s="152" t="s">
        <v>14</v>
      </c>
      <c r="B35" s="74" t="s">
        <v>337</v>
      </c>
      <c r="C35" s="265"/>
    </row>
    <row r="36" spans="1:3" s="295" customFormat="1" ht="12" customHeight="1" thickBot="1">
      <c r="A36" s="152" t="s">
        <v>15</v>
      </c>
      <c r="B36" s="74" t="s">
        <v>370</v>
      </c>
      <c r="C36" s="286"/>
    </row>
    <row r="37" spans="1:3" s="295" customFormat="1" ht="12" customHeight="1" thickBot="1">
      <c r="A37" s="147" t="s">
        <v>16</v>
      </c>
      <c r="B37" s="74" t="s">
        <v>371</v>
      </c>
      <c r="C37" s="287">
        <f>+C8+C20+C25+C26+C31+C35+C36</f>
        <v>90</v>
      </c>
    </row>
    <row r="38" spans="1:3" s="295" customFormat="1" ht="12" customHeight="1" thickBot="1">
      <c r="A38" s="180" t="s">
        <v>17</v>
      </c>
      <c r="B38" s="74" t="s">
        <v>372</v>
      </c>
      <c r="C38" s="287">
        <f>+C39+C40+C41</f>
        <v>84813</v>
      </c>
    </row>
    <row r="39" spans="1:3" s="295" customFormat="1" ht="12" customHeight="1">
      <c r="A39" s="356" t="s">
        <v>373</v>
      </c>
      <c r="B39" s="357" t="s">
        <v>190</v>
      </c>
      <c r="C39" s="55">
        <v>7816</v>
      </c>
    </row>
    <row r="40" spans="1:3" s="295" customFormat="1" ht="12" customHeight="1">
      <c r="A40" s="356" t="s">
        <v>374</v>
      </c>
      <c r="B40" s="358" t="s">
        <v>2</v>
      </c>
      <c r="C40" s="239"/>
    </row>
    <row r="41" spans="1:3" s="363" customFormat="1" ht="12" customHeight="1" thickBot="1">
      <c r="A41" s="355" t="s">
        <v>375</v>
      </c>
      <c r="B41" s="86" t="s">
        <v>376</v>
      </c>
      <c r="C41" s="58">
        <v>76997</v>
      </c>
    </row>
    <row r="42" spans="1:3" s="363" customFormat="1" ht="15" customHeight="1" thickBot="1">
      <c r="A42" s="180" t="s">
        <v>18</v>
      </c>
      <c r="B42" s="181" t="s">
        <v>377</v>
      </c>
      <c r="C42" s="290">
        <f>+C37+C38</f>
        <v>84903</v>
      </c>
    </row>
    <row r="43" spans="1:3" s="363" customFormat="1" ht="15" customHeight="1">
      <c r="A43" s="182"/>
      <c r="B43" s="183"/>
      <c r="C43" s="288"/>
    </row>
    <row r="44" spans="1:3" ht="13.8" thickBot="1">
      <c r="A44" s="184"/>
      <c r="B44" s="185"/>
      <c r="C44" s="289"/>
    </row>
    <row r="45" spans="1:3" s="362" customFormat="1" ht="16.5" customHeight="1" thickBot="1">
      <c r="A45" s="186"/>
      <c r="B45" s="187" t="s">
        <v>48</v>
      </c>
      <c r="C45" s="290"/>
    </row>
    <row r="46" spans="1:3" s="364" customFormat="1" ht="12" customHeight="1" thickBot="1">
      <c r="A46" s="152" t="s">
        <v>9</v>
      </c>
      <c r="B46" s="74" t="s">
        <v>378</v>
      </c>
      <c r="C46" s="238">
        <f>SUM(C47:C51)</f>
        <v>83333</v>
      </c>
    </row>
    <row r="47" spans="1:3" ht="12" customHeight="1">
      <c r="A47" s="355" t="s">
        <v>72</v>
      </c>
      <c r="B47" s="7" t="s">
        <v>39</v>
      </c>
      <c r="C47" s="55">
        <v>51154</v>
      </c>
    </row>
    <row r="48" spans="1:3" ht="12" customHeight="1">
      <c r="A48" s="355" t="s">
        <v>73</v>
      </c>
      <c r="B48" s="6" t="s">
        <v>134</v>
      </c>
      <c r="C48" s="57">
        <v>14068</v>
      </c>
    </row>
    <row r="49" spans="1:3" ht="12" customHeight="1">
      <c r="A49" s="355" t="s">
        <v>74</v>
      </c>
      <c r="B49" s="6" t="s">
        <v>100</v>
      </c>
      <c r="C49" s="57">
        <v>18111</v>
      </c>
    </row>
    <row r="50" spans="1:3" ht="12" customHeight="1">
      <c r="A50" s="355" t="s">
        <v>75</v>
      </c>
      <c r="B50" s="6" t="s">
        <v>135</v>
      </c>
      <c r="C50" s="57"/>
    </row>
    <row r="51" spans="1:3" ht="12" customHeight="1" thickBot="1">
      <c r="A51" s="355" t="s">
        <v>108</v>
      </c>
      <c r="B51" s="6" t="s">
        <v>136</v>
      </c>
      <c r="C51" s="57"/>
    </row>
    <row r="52" spans="1:3" ht="12" customHeight="1" thickBot="1">
      <c r="A52" s="152" t="s">
        <v>10</v>
      </c>
      <c r="B52" s="74" t="s">
        <v>379</v>
      </c>
      <c r="C52" s="238">
        <f>SUM(C53:C55)</f>
        <v>1570</v>
      </c>
    </row>
    <row r="53" spans="1:3" s="364" customFormat="1" ht="12" customHeight="1">
      <c r="A53" s="355" t="s">
        <v>78</v>
      </c>
      <c r="B53" s="7" t="s">
        <v>180</v>
      </c>
      <c r="C53" s="55">
        <v>1000</v>
      </c>
    </row>
    <row r="54" spans="1:3" ht="12" customHeight="1">
      <c r="A54" s="355" t="s">
        <v>79</v>
      </c>
      <c r="B54" s="6" t="s">
        <v>138</v>
      </c>
      <c r="C54" s="57">
        <v>570</v>
      </c>
    </row>
    <row r="55" spans="1:3" ht="12" customHeight="1">
      <c r="A55" s="355" t="s">
        <v>80</v>
      </c>
      <c r="B55" s="6" t="s">
        <v>49</v>
      </c>
      <c r="C55" s="57"/>
    </row>
    <row r="56" spans="1:3" ht="12" customHeight="1" thickBot="1">
      <c r="A56" s="355" t="s">
        <v>81</v>
      </c>
      <c r="B56" s="6" t="s">
        <v>488</v>
      </c>
      <c r="C56" s="57"/>
    </row>
    <row r="57" spans="1:3" ht="15" customHeight="1" thickBot="1">
      <c r="A57" s="152" t="s">
        <v>11</v>
      </c>
      <c r="B57" s="74" t="s">
        <v>5</v>
      </c>
      <c r="C57" s="265"/>
    </row>
    <row r="58" spans="1:3" ht="13.8" thickBot="1">
      <c r="A58" s="152" t="s">
        <v>12</v>
      </c>
      <c r="B58" s="188" t="s">
        <v>493</v>
      </c>
      <c r="C58" s="291">
        <f>+C46+C52+C57</f>
        <v>84903</v>
      </c>
    </row>
    <row r="59" spans="1:3" ht="15" customHeight="1" thickBot="1">
      <c r="C59" s="292"/>
    </row>
    <row r="60" spans="1:3" ht="14.25" customHeight="1" thickBot="1">
      <c r="A60" s="191" t="s">
        <v>483</v>
      </c>
      <c r="B60" s="192"/>
      <c r="C60" s="72">
        <v>17</v>
      </c>
    </row>
    <row r="61" spans="1:3" ht="13.8" thickBot="1">
      <c r="A61" s="191" t="s">
        <v>156</v>
      </c>
      <c r="B61" s="192"/>
      <c r="C61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&amp;C9.2.3 melléklet az 1/2015.(II.13..) önkormányzati rendelethez 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B11" sqref="B11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551</v>
      </c>
      <c r="C2" s="293" t="s">
        <v>51</v>
      </c>
    </row>
    <row r="3" spans="1:3" s="360" customFormat="1" ht="23.4" thickBot="1">
      <c r="A3" s="353" t="s">
        <v>153</v>
      </c>
      <c r="B3" s="280" t="s">
        <v>360</v>
      </c>
      <c r="C3" s="294" t="s">
        <v>43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19053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>
        <v>15000</v>
      </c>
    </row>
    <row r="14" spans="1:3" s="295" customFormat="1" ht="12" customHeight="1">
      <c r="A14" s="355" t="s">
        <v>76</v>
      </c>
      <c r="B14" s="6" t="s">
        <v>362</v>
      </c>
      <c r="C14" s="236">
        <v>4053</v>
      </c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19053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64615</v>
      </c>
    </row>
    <row r="38" spans="1:3" s="295" customFormat="1" ht="12" customHeight="1">
      <c r="A38" s="356" t="s">
        <v>373</v>
      </c>
      <c r="B38" s="357" t="s">
        <v>190</v>
      </c>
      <c r="C38" s="55">
        <v>1208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63407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83668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83087</v>
      </c>
    </row>
    <row r="46" spans="1:3" ht="12" customHeight="1">
      <c r="A46" s="355" t="s">
        <v>72</v>
      </c>
      <c r="B46" s="7" t="s">
        <v>39</v>
      </c>
      <c r="C46" s="55">
        <v>35923</v>
      </c>
    </row>
    <row r="47" spans="1:3" ht="12" customHeight="1">
      <c r="A47" s="355" t="s">
        <v>73</v>
      </c>
      <c r="B47" s="6" t="s">
        <v>134</v>
      </c>
      <c r="C47" s="57">
        <v>10073</v>
      </c>
    </row>
    <row r="48" spans="1:3" ht="12" customHeight="1">
      <c r="A48" s="355" t="s">
        <v>74</v>
      </c>
      <c r="B48" s="6" t="s">
        <v>100</v>
      </c>
      <c r="C48" s="57">
        <v>37091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581</v>
      </c>
    </row>
    <row r="52" spans="1:3" s="364" customFormat="1" ht="12" customHeight="1">
      <c r="A52" s="355" t="s">
        <v>78</v>
      </c>
      <c r="B52" s="7" t="s">
        <v>180</v>
      </c>
      <c r="C52" s="55">
        <v>277</v>
      </c>
    </row>
    <row r="53" spans="1:3" ht="12" customHeight="1">
      <c r="A53" s="355" t="s">
        <v>79</v>
      </c>
      <c r="B53" s="6" t="s">
        <v>138</v>
      </c>
      <c r="C53" s="57">
        <v>304</v>
      </c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83668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>
        <v>18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&amp;C9.3 melléklet az 1/2015.(II.13.) önkormányzati rendelethez 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B2" sqref="B2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551</v>
      </c>
      <c r="C2" s="293" t="s">
        <v>51</v>
      </c>
    </row>
    <row r="3" spans="1:3" s="360" customFormat="1" ht="23.4" thickBot="1">
      <c r="A3" s="353" t="s">
        <v>153</v>
      </c>
      <c r="B3" s="280" t="s">
        <v>380</v>
      </c>
      <c r="C3" s="294" t="s">
        <v>50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19053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>
        <v>15000</v>
      </c>
    </row>
    <row r="14" spans="1:3" s="295" customFormat="1" ht="12" customHeight="1">
      <c r="A14" s="355" t="s">
        <v>76</v>
      </c>
      <c r="B14" s="6" t="s">
        <v>362</v>
      </c>
      <c r="C14" s="236">
        <v>4053</v>
      </c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19053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64615</v>
      </c>
    </row>
    <row r="38" spans="1:3" s="295" customFormat="1" ht="12" customHeight="1">
      <c r="A38" s="356" t="s">
        <v>373</v>
      </c>
      <c r="B38" s="357" t="s">
        <v>190</v>
      </c>
      <c r="C38" s="55">
        <v>1208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63407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83668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83087</v>
      </c>
    </row>
    <row r="46" spans="1:3" ht="12" customHeight="1">
      <c r="A46" s="355" t="s">
        <v>72</v>
      </c>
      <c r="B46" s="7" t="s">
        <v>39</v>
      </c>
      <c r="C46" s="55">
        <v>35923</v>
      </c>
    </row>
    <row r="47" spans="1:3" ht="12" customHeight="1">
      <c r="A47" s="355" t="s">
        <v>73</v>
      </c>
      <c r="B47" s="6" t="s">
        <v>134</v>
      </c>
      <c r="C47" s="57">
        <v>10073</v>
      </c>
    </row>
    <row r="48" spans="1:3" ht="12" customHeight="1">
      <c r="A48" s="355" t="s">
        <v>74</v>
      </c>
      <c r="B48" s="6" t="s">
        <v>100</v>
      </c>
      <c r="C48" s="57">
        <v>37091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581</v>
      </c>
    </row>
    <row r="52" spans="1:3" s="364" customFormat="1" ht="12" customHeight="1">
      <c r="A52" s="355" t="s">
        <v>78</v>
      </c>
      <c r="B52" s="7" t="s">
        <v>180</v>
      </c>
      <c r="C52" s="55">
        <v>277</v>
      </c>
    </row>
    <row r="53" spans="1:3" ht="12" customHeight="1">
      <c r="A53" s="355" t="s">
        <v>79</v>
      </c>
      <c r="B53" s="6" t="s">
        <v>138</v>
      </c>
      <c r="C53" s="57">
        <v>304</v>
      </c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83668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>
        <v>18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&amp;C9.1.3 melléket az 1/2015.(II.13.) önkormányzati rendelethez 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16" zoomScale="145" zoomScaleNormal="145" workbookViewId="0">
      <selection activeCell="C56" sqref="C56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 t="str">
        <f>+CONCATENATE("9.3.2. melléklet a ……/",LEFT(ÖSSZEFÜGGÉSEK!A5,4),". (….) önkormányzati rendelethez")</f>
        <v>9.3.2. melléklet a ……/2015. (….) önkormányzati rendelethez</v>
      </c>
    </row>
    <row r="2" spans="1:3" s="360" customFormat="1" ht="25.5" customHeight="1">
      <c r="A2" s="312" t="s">
        <v>154</v>
      </c>
      <c r="B2" s="279" t="s">
        <v>157</v>
      </c>
      <c r="C2" s="293" t="s">
        <v>51</v>
      </c>
    </row>
    <row r="3" spans="1:3" s="360" customFormat="1" ht="23.4" thickBot="1">
      <c r="A3" s="353" t="s">
        <v>153</v>
      </c>
      <c r="B3" s="280" t="s">
        <v>381</v>
      </c>
      <c r="C3" s="294" t="s">
        <v>51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0</v>
      </c>
    </row>
    <row r="38" spans="1:3" s="295" customFormat="1" ht="12" customHeight="1">
      <c r="A38" s="356" t="s">
        <v>373</v>
      </c>
      <c r="B38" s="357" t="s">
        <v>190</v>
      </c>
      <c r="C38" s="55"/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/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0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0</v>
      </c>
    </row>
    <row r="46" spans="1:3" ht="12" customHeight="1">
      <c r="A46" s="355" t="s">
        <v>72</v>
      </c>
      <c r="B46" s="7" t="s">
        <v>39</v>
      </c>
      <c r="C46" s="55"/>
    </row>
    <row r="47" spans="1:3" ht="12" customHeight="1">
      <c r="A47" s="355" t="s">
        <v>73</v>
      </c>
      <c r="B47" s="6" t="s">
        <v>134</v>
      </c>
      <c r="C47" s="57"/>
    </row>
    <row r="48" spans="1:3" ht="12" customHeight="1">
      <c r="A48" s="355" t="s">
        <v>74</v>
      </c>
      <c r="B48" s="6" t="s">
        <v>100</v>
      </c>
      <c r="C48" s="57"/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0</v>
      </c>
    </row>
    <row r="52" spans="1:3" s="364" customFormat="1" ht="12" customHeight="1">
      <c r="A52" s="355" t="s">
        <v>78</v>
      </c>
      <c r="B52" s="7" t="s">
        <v>180</v>
      </c>
      <c r="C52" s="55"/>
    </row>
    <row r="53" spans="1:3" ht="12" customHeight="1">
      <c r="A53" s="355" t="s">
        <v>79</v>
      </c>
      <c r="B53" s="6" t="s">
        <v>138</v>
      </c>
      <c r="C53" s="57"/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0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/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49" sqref="B49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 t="str">
        <f>+CONCATENATE("9.3.3. melléklet a ……/",LEFT(ÖSSZEFÜGGÉSEK!A5,4),". (….) önkormányzati rendelethez")</f>
        <v>9.3.3. melléklet a ……/2015. (….) önkormányzati rendelethez</v>
      </c>
    </row>
    <row r="2" spans="1:3" s="360" customFormat="1" ht="25.5" customHeight="1">
      <c r="A2" s="312" t="s">
        <v>154</v>
      </c>
      <c r="B2" s="279" t="s">
        <v>157</v>
      </c>
      <c r="C2" s="293" t="s">
        <v>51</v>
      </c>
    </row>
    <row r="3" spans="1:3" s="360" customFormat="1" ht="23.4" thickBot="1">
      <c r="A3" s="353" t="s">
        <v>153</v>
      </c>
      <c r="B3" s="280" t="s">
        <v>494</v>
      </c>
      <c r="C3" s="294" t="s">
        <v>392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0</v>
      </c>
    </row>
    <row r="38" spans="1:3" s="295" customFormat="1" ht="12" customHeight="1">
      <c r="A38" s="356" t="s">
        <v>373</v>
      </c>
      <c r="B38" s="357" t="s">
        <v>190</v>
      </c>
      <c r="C38" s="55"/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/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0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0</v>
      </c>
    </row>
    <row r="46" spans="1:3" ht="12" customHeight="1">
      <c r="A46" s="355" t="s">
        <v>72</v>
      </c>
      <c r="B46" s="7" t="s">
        <v>39</v>
      </c>
      <c r="C46" s="55"/>
    </row>
    <row r="47" spans="1:3" ht="12" customHeight="1">
      <c r="A47" s="355" t="s">
        <v>73</v>
      </c>
      <c r="B47" s="6" t="s">
        <v>134</v>
      </c>
      <c r="C47" s="57"/>
    </row>
    <row r="48" spans="1:3" ht="12" customHeight="1">
      <c r="A48" s="355" t="s">
        <v>74</v>
      </c>
      <c r="B48" s="6" t="s">
        <v>100</v>
      </c>
      <c r="C48" s="57"/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0</v>
      </c>
    </row>
    <row r="52" spans="1:3" s="364" customFormat="1" ht="12" customHeight="1">
      <c r="A52" s="355" t="s">
        <v>78</v>
      </c>
      <c r="B52" s="7" t="s">
        <v>180</v>
      </c>
      <c r="C52" s="55"/>
    </row>
    <row r="53" spans="1:3" ht="12" customHeight="1">
      <c r="A53" s="355" t="s">
        <v>79</v>
      </c>
      <c r="B53" s="6" t="s">
        <v>138</v>
      </c>
      <c r="C53" s="57"/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0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/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C14" sqref="C14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552</v>
      </c>
      <c r="C2" s="293" t="s">
        <v>392</v>
      </c>
    </row>
    <row r="3" spans="1:3" s="360" customFormat="1" ht="23.4" thickBot="1">
      <c r="A3" s="353" t="s">
        <v>153</v>
      </c>
      <c r="B3" s="280" t="s">
        <v>360</v>
      </c>
      <c r="C3" s="294" t="s">
        <v>43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1580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>
        <v>1100</v>
      </c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>
        <v>250</v>
      </c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>
        <v>230</v>
      </c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1580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25328</v>
      </c>
    </row>
    <row r="38" spans="1:3" s="295" customFormat="1" ht="12" customHeight="1">
      <c r="A38" s="356" t="s">
        <v>373</v>
      </c>
      <c r="B38" s="357" t="s">
        <v>190</v>
      </c>
      <c r="C38" s="55">
        <v>535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24793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26908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20908</v>
      </c>
    </row>
    <row r="46" spans="1:3" ht="12" customHeight="1">
      <c r="A46" s="355" t="s">
        <v>72</v>
      </c>
      <c r="B46" s="7" t="s">
        <v>39</v>
      </c>
      <c r="C46" s="55">
        <v>5798</v>
      </c>
    </row>
    <row r="47" spans="1:3" ht="12" customHeight="1">
      <c r="A47" s="355" t="s">
        <v>73</v>
      </c>
      <c r="B47" s="6" t="s">
        <v>134</v>
      </c>
      <c r="C47" s="57">
        <v>1629</v>
      </c>
    </row>
    <row r="48" spans="1:3" ht="12" customHeight="1">
      <c r="A48" s="355" t="s">
        <v>74</v>
      </c>
      <c r="B48" s="6" t="s">
        <v>100</v>
      </c>
      <c r="C48" s="57">
        <v>13481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6000</v>
      </c>
    </row>
    <row r="52" spans="1:3" s="364" customFormat="1" ht="12" customHeight="1">
      <c r="A52" s="355" t="s">
        <v>78</v>
      </c>
      <c r="B52" s="7" t="s">
        <v>180</v>
      </c>
      <c r="C52" s="55">
        <v>6000</v>
      </c>
    </row>
    <row r="53" spans="1:3" ht="12" customHeight="1">
      <c r="A53" s="355" t="s">
        <v>79</v>
      </c>
      <c r="B53" s="6" t="s">
        <v>138</v>
      </c>
      <c r="C53" s="57"/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26908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403">
        <v>2.5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&amp;C9.4 melléklet az 1/2015.(II.13.) önkormányzati rendelethez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C11" sqref="C11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552</v>
      </c>
      <c r="C2" s="293" t="s">
        <v>392</v>
      </c>
    </row>
    <row r="3" spans="1:3" s="360" customFormat="1" ht="23.4" thickBot="1">
      <c r="A3" s="353" t="s">
        <v>153</v>
      </c>
      <c r="B3" s="280" t="s">
        <v>380</v>
      </c>
      <c r="C3" s="294" t="s">
        <v>50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1580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>
        <v>1100</v>
      </c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>
        <v>250</v>
      </c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>
        <v>230</v>
      </c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1580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25328</v>
      </c>
    </row>
    <row r="38" spans="1:3" s="295" customFormat="1" ht="12" customHeight="1">
      <c r="A38" s="356" t="s">
        <v>373</v>
      </c>
      <c r="B38" s="357" t="s">
        <v>190</v>
      </c>
      <c r="C38" s="55">
        <v>535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24793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26908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20908</v>
      </c>
    </row>
    <row r="46" spans="1:3" ht="12" customHeight="1">
      <c r="A46" s="355" t="s">
        <v>72</v>
      </c>
      <c r="B46" s="7" t="s">
        <v>39</v>
      </c>
      <c r="C46" s="55">
        <v>5798</v>
      </c>
    </row>
    <row r="47" spans="1:3" ht="12" customHeight="1">
      <c r="A47" s="355" t="s">
        <v>73</v>
      </c>
      <c r="B47" s="6" t="s">
        <v>134</v>
      </c>
      <c r="C47" s="57">
        <v>1629</v>
      </c>
    </row>
    <row r="48" spans="1:3" ht="12" customHeight="1">
      <c r="A48" s="355" t="s">
        <v>74</v>
      </c>
      <c r="B48" s="6" t="s">
        <v>100</v>
      </c>
      <c r="C48" s="57">
        <v>13481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6000</v>
      </c>
    </row>
    <row r="52" spans="1:3" s="364" customFormat="1" ht="12" customHeight="1">
      <c r="A52" s="355" t="s">
        <v>78</v>
      </c>
      <c r="B52" s="7" t="s">
        <v>180</v>
      </c>
      <c r="C52" s="55">
        <v>6000</v>
      </c>
    </row>
    <row r="53" spans="1:3" ht="12" customHeight="1">
      <c r="A53" s="355" t="s">
        <v>79</v>
      </c>
      <c r="B53" s="6" t="s">
        <v>138</v>
      </c>
      <c r="C53" s="57"/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26908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403">
        <v>2.5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&amp;C9.5 melléklet az 1/2015.(II.13.) önkormányzati rendelethez 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B4" sqref="B4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553</v>
      </c>
      <c r="C2" s="293" t="s">
        <v>554</v>
      </c>
    </row>
    <row r="3" spans="1:3" s="360" customFormat="1" ht="23.4" thickBot="1">
      <c r="A3" s="353" t="s">
        <v>153</v>
      </c>
      <c r="B3" s="280" t="s">
        <v>360</v>
      </c>
      <c r="C3" s="294" t="s">
        <v>43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43954</v>
      </c>
    </row>
    <row r="38" spans="1:3" s="295" customFormat="1" ht="12" customHeight="1">
      <c r="A38" s="356" t="s">
        <v>373</v>
      </c>
      <c r="B38" s="357" t="s">
        <v>190</v>
      </c>
      <c r="C38" s="55">
        <v>777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43177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43954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43154</v>
      </c>
    </row>
    <row r="46" spans="1:3" ht="12" customHeight="1">
      <c r="A46" s="355" t="s">
        <v>72</v>
      </c>
      <c r="B46" s="7" t="s">
        <v>39</v>
      </c>
      <c r="C46" s="55">
        <v>30293</v>
      </c>
    </row>
    <row r="47" spans="1:3" ht="12" customHeight="1">
      <c r="A47" s="355" t="s">
        <v>73</v>
      </c>
      <c r="B47" s="6" t="s">
        <v>134</v>
      </c>
      <c r="C47" s="57">
        <v>8226</v>
      </c>
    </row>
    <row r="48" spans="1:3" ht="12" customHeight="1">
      <c r="A48" s="355" t="s">
        <v>74</v>
      </c>
      <c r="B48" s="6" t="s">
        <v>100</v>
      </c>
      <c r="C48" s="57">
        <v>4635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800</v>
      </c>
    </row>
    <row r="52" spans="1:3" s="364" customFormat="1" ht="12" customHeight="1">
      <c r="A52" s="355" t="s">
        <v>78</v>
      </c>
      <c r="B52" s="7" t="s">
        <v>180</v>
      </c>
      <c r="C52" s="55"/>
    </row>
    <row r="53" spans="1:3" ht="12" customHeight="1">
      <c r="A53" s="355" t="s">
        <v>79</v>
      </c>
      <c r="B53" s="6" t="s">
        <v>138</v>
      </c>
      <c r="C53" s="57">
        <v>800</v>
      </c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43954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 t="s">
        <v>555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&amp;C9.5 melléklet az 1/2015.(II.13.) önkormányzati rendelethez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I159"/>
  <sheetViews>
    <sheetView view="pageLayout" topLeftCell="A88" zoomScaleNormal="100" zoomScaleSheetLayoutView="100" workbookViewId="0">
      <selection activeCell="E91" sqref="E91"/>
    </sheetView>
  </sheetViews>
  <sheetFormatPr defaultColWidth="9.33203125" defaultRowHeight="15.6"/>
  <cols>
    <col min="1" max="1" width="9.44140625" style="297" customWidth="1"/>
    <col min="2" max="2" width="91.6640625" style="297" customWidth="1"/>
    <col min="3" max="3" width="21.6640625" style="511" customWidth="1"/>
    <col min="4" max="4" width="9" style="319" customWidth="1"/>
    <col min="5" max="5" width="10.109375" style="319" customWidth="1"/>
    <col min="6" max="16384" width="9.33203125" style="319"/>
  </cols>
  <sheetData>
    <row r="1" spans="1:5" ht="15.9" customHeight="1">
      <c r="A1" s="641" t="s">
        <v>6</v>
      </c>
      <c r="B1" s="641"/>
      <c r="C1" s="641"/>
    </row>
    <row r="2" spans="1:5" ht="15.9" customHeight="1" thickBot="1">
      <c r="A2" s="640" t="s">
        <v>112</v>
      </c>
      <c r="B2" s="640"/>
      <c r="C2" s="512" t="s">
        <v>181</v>
      </c>
    </row>
    <row r="3" spans="1:5" ht="38.1" customHeight="1" thickBot="1">
      <c r="A3" s="21" t="s">
        <v>60</v>
      </c>
      <c r="B3" s="22" t="s">
        <v>8</v>
      </c>
      <c r="C3" s="488" t="str">
        <f>+CONCATENATE(LEFT(ÖSSZEFÜGGÉSEK!A5,4),". évi előirányzat")</f>
        <v>2015. évi előirányzat</v>
      </c>
    </row>
    <row r="4" spans="1:5" s="320" customFormat="1" ht="12" customHeight="1" thickBot="1">
      <c r="A4" s="314" t="s">
        <v>458</v>
      </c>
      <c r="B4" s="315" t="s">
        <v>459</v>
      </c>
      <c r="C4" s="489" t="s">
        <v>460</v>
      </c>
      <c r="E4" s="642" t="s">
        <v>504</v>
      </c>
    </row>
    <row r="5" spans="1:5" s="321" customFormat="1" ht="12" customHeight="1" thickBot="1">
      <c r="A5" s="584" t="s">
        <v>9</v>
      </c>
      <c r="B5" s="585" t="s">
        <v>206</v>
      </c>
      <c r="C5" s="490">
        <f>+C6+C7+C8+C9+C10+C11</f>
        <v>202701</v>
      </c>
      <c r="D5" s="643" t="s">
        <v>503</v>
      </c>
      <c r="E5" s="642"/>
    </row>
    <row r="6" spans="1:5" s="321" customFormat="1" ht="12" customHeight="1">
      <c r="A6" s="586" t="s">
        <v>72</v>
      </c>
      <c r="B6" s="587" t="s">
        <v>207</v>
      </c>
      <c r="C6" s="491">
        <f>113163-76997</f>
        <v>36166</v>
      </c>
      <c r="D6" s="643"/>
      <c r="E6" s="642"/>
    </row>
    <row r="7" spans="1:5" s="321" customFormat="1" ht="12" customHeight="1">
      <c r="A7" s="588" t="s">
        <v>73</v>
      </c>
      <c r="B7" s="589" t="s">
        <v>208</v>
      </c>
      <c r="C7" s="492">
        <v>43177</v>
      </c>
      <c r="D7" s="643"/>
      <c r="E7" s="642"/>
    </row>
    <row r="8" spans="1:5" s="321" customFormat="1" ht="12" customHeight="1">
      <c r="A8" s="588" t="s">
        <v>74</v>
      </c>
      <c r="B8" s="589" t="s">
        <v>209</v>
      </c>
      <c r="C8" s="492">
        <f>SUM(D8+E8)-15590</f>
        <v>64664</v>
      </c>
      <c r="D8" s="321">
        <v>45082</v>
      </c>
      <c r="E8" s="321">
        <v>35172</v>
      </c>
    </row>
    <row r="9" spans="1:5" s="321" customFormat="1" ht="12" customHeight="1">
      <c r="A9" s="588" t="s">
        <v>75</v>
      </c>
      <c r="B9" s="589" t="s">
        <v>210</v>
      </c>
      <c r="C9" s="492">
        <v>3730</v>
      </c>
    </row>
    <row r="10" spans="1:5" s="321" customFormat="1" ht="12" customHeight="1">
      <c r="A10" s="588" t="s">
        <v>108</v>
      </c>
      <c r="B10" s="590" t="s">
        <v>394</v>
      </c>
      <c r="C10" s="492">
        <v>54964</v>
      </c>
    </row>
    <row r="11" spans="1:5" s="321" customFormat="1" ht="12" customHeight="1" thickBot="1">
      <c r="A11" s="591" t="s">
        <v>76</v>
      </c>
      <c r="B11" s="592" t="s">
        <v>395</v>
      </c>
      <c r="C11" s="492"/>
    </row>
    <row r="12" spans="1:5" s="321" customFormat="1" ht="12" customHeight="1" thickBot="1">
      <c r="A12" s="584" t="s">
        <v>10</v>
      </c>
      <c r="B12" s="593" t="s">
        <v>211</v>
      </c>
      <c r="C12" s="490">
        <f>+C13+C14+C15+C16+C17</f>
        <v>2487</v>
      </c>
    </row>
    <row r="13" spans="1:5" s="321" customFormat="1" ht="12" customHeight="1">
      <c r="A13" s="586" t="s">
        <v>78</v>
      </c>
      <c r="B13" s="587" t="s">
        <v>212</v>
      </c>
      <c r="C13" s="491"/>
    </row>
    <row r="14" spans="1:5" s="321" customFormat="1" ht="12" customHeight="1">
      <c r="A14" s="588" t="s">
        <v>79</v>
      </c>
      <c r="B14" s="589" t="s">
        <v>213</v>
      </c>
      <c r="C14" s="492"/>
    </row>
    <row r="15" spans="1:5" s="321" customFormat="1" ht="12" customHeight="1">
      <c r="A15" s="588" t="s">
        <v>80</v>
      </c>
      <c r="B15" s="589" t="s">
        <v>383</v>
      </c>
      <c r="C15" s="492"/>
    </row>
    <row r="16" spans="1:5" s="321" customFormat="1" ht="12" customHeight="1">
      <c r="A16" s="588" t="s">
        <v>81</v>
      </c>
      <c r="B16" s="589" t="s">
        <v>384</v>
      </c>
      <c r="C16" s="492"/>
    </row>
    <row r="17" spans="1:3" s="321" customFormat="1" ht="12" customHeight="1">
      <c r="A17" s="588" t="s">
        <v>82</v>
      </c>
      <c r="B17" s="589" t="s">
        <v>214</v>
      </c>
      <c r="C17" s="492">
        <v>2487</v>
      </c>
    </row>
    <row r="18" spans="1:3" s="321" customFormat="1" ht="12" customHeight="1" thickBot="1">
      <c r="A18" s="591" t="s">
        <v>88</v>
      </c>
      <c r="B18" s="592" t="s">
        <v>215</v>
      </c>
      <c r="C18" s="493"/>
    </row>
    <row r="19" spans="1:3" s="321" customFormat="1" ht="12" customHeight="1" thickBot="1">
      <c r="A19" s="584" t="s">
        <v>11</v>
      </c>
      <c r="B19" s="585" t="s">
        <v>216</v>
      </c>
      <c r="C19" s="490">
        <f>+C20+C21+C22+C23+C24</f>
        <v>1698717</v>
      </c>
    </row>
    <row r="20" spans="1:3" s="321" customFormat="1" ht="12" customHeight="1">
      <c r="A20" s="586" t="s">
        <v>61</v>
      </c>
      <c r="B20" s="587" t="s">
        <v>217</v>
      </c>
      <c r="C20" s="491"/>
    </row>
    <row r="21" spans="1:3" s="321" customFormat="1" ht="12" customHeight="1">
      <c r="A21" s="588" t="s">
        <v>62</v>
      </c>
      <c r="B21" s="589" t="s">
        <v>218</v>
      </c>
      <c r="C21" s="492"/>
    </row>
    <row r="22" spans="1:3" s="321" customFormat="1" ht="12" customHeight="1">
      <c r="A22" s="588" t="s">
        <v>63</v>
      </c>
      <c r="B22" s="589" t="s">
        <v>385</v>
      </c>
      <c r="C22" s="492"/>
    </row>
    <row r="23" spans="1:3" s="321" customFormat="1" ht="12" customHeight="1">
      <c r="A23" s="588" t="s">
        <v>64</v>
      </c>
      <c r="B23" s="589" t="s">
        <v>386</v>
      </c>
      <c r="C23" s="492"/>
    </row>
    <row r="24" spans="1:3" s="321" customFormat="1" ht="12" customHeight="1">
      <c r="A24" s="588" t="s">
        <v>122</v>
      </c>
      <c r="B24" s="589" t="s">
        <v>219</v>
      </c>
      <c r="C24" s="492">
        <v>1698717</v>
      </c>
    </row>
    <row r="25" spans="1:3" s="321" customFormat="1" ht="12" customHeight="1" thickBot="1">
      <c r="A25" s="591" t="s">
        <v>123</v>
      </c>
      <c r="B25" s="594" t="s">
        <v>220</v>
      </c>
      <c r="C25" s="493">
        <f>G20+G22+G23+G24+G27+G34</f>
        <v>0</v>
      </c>
    </row>
    <row r="26" spans="1:3" s="321" customFormat="1" ht="12" customHeight="1" thickBot="1">
      <c r="A26" s="584" t="s">
        <v>124</v>
      </c>
      <c r="B26" s="585" t="s">
        <v>221</v>
      </c>
      <c r="C26" s="494">
        <f>+C27+C31+C32+C33</f>
        <v>15689</v>
      </c>
    </row>
    <row r="27" spans="1:3" s="321" customFormat="1" ht="12" customHeight="1">
      <c r="A27" s="586" t="s">
        <v>222</v>
      </c>
      <c r="B27" s="587" t="s">
        <v>401</v>
      </c>
      <c r="C27" s="495">
        <f>+C28+C29+C30</f>
        <v>10889</v>
      </c>
    </row>
    <row r="28" spans="1:3" s="321" customFormat="1" ht="12" customHeight="1">
      <c r="A28" s="588" t="s">
        <v>223</v>
      </c>
      <c r="B28" s="589" t="s">
        <v>228</v>
      </c>
      <c r="C28" s="492">
        <f>35000-6993-17118</f>
        <v>10889</v>
      </c>
    </row>
    <row r="29" spans="1:3" s="321" customFormat="1" ht="12" customHeight="1">
      <c r="A29" s="588" t="s">
        <v>224</v>
      </c>
      <c r="B29" s="589" t="s">
        <v>229</v>
      </c>
      <c r="C29" s="492"/>
    </row>
    <row r="30" spans="1:3" s="321" customFormat="1" ht="12" customHeight="1">
      <c r="A30" s="588" t="s">
        <v>399</v>
      </c>
      <c r="B30" s="595" t="s">
        <v>400</v>
      </c>
      <c r="C30" s="492"/>
    </row>
    <row r="31" spans="1:3" s="321" customFormat="1" ht="12" customHeight="1">
      <c r="A31" s="588" t="s">
        <v>225</v>
      </c>
      <c r="B31" s="589" t="s">
        <v>230</v>
      </c>
      <c r="C31" s="492">
        <v>4000</v>
      </c>
    </row>
    <row r="32" spans="1:3" s="321" customFormat="1" ht="12" customHeight="1">
      <c r="A32" s="588" t="s">
        <v>226</v>
      </c>
      <c r="B32" s="589" t="s">
        <v>231</v>
      </c>
      <c r="C32" s="492"/>
    </row>
    <row r="33" spans="1:3" s="321" customFormat="1" ht="12" customHeight="1" thickBot="1">
      <c r="A33" s="591" t="s">
        <v>227</v>
      </c>
      <c r="B33" s="594" t="s">
        <v>232</v>
      </c>
      <c r="C33" s="493">
        <v>800</v>
      </c>
    </row>
    <row r="34" spans="1:3" s="321" customFormat="1" ht="12" customHeight="1" thickBot="1">
      <c r="A34" s="584" t="s">
        <v>13</v>
      </c>
      <c r="B34" s="585" t="s">
        <v>396</v>
      </c>
      <c r="C34" s="490">
        <f>SUM(C35:C45)</f>
        <v>490566</v>
      </c>
    </row>
    <row r="35" spans="1:3" s="321" customFormat="1" ht="12" customHeight="1">
      <c r="A35" s="586" t="s">
        <v>65</v>
      </c>
      <c r="B35" s="587" t="s">
        <v>235</v>
      </c>
      <c r="C35" s="491"/>
    </row>
    <row r="36" spans="1:3" s="321" customFormat="1" ht="12" customHeight="1">
      <c r="A36" s="588" t="s">
        <v>66</v>
      </c>
      <c r="B36" s="589" t="s">
        <v>236</v>
      </c>
      <c r="C36" s="492">
        <f>8190-90</f>
        <v>8100</v>
      </c>
    </row>
    <row r="37" spans="1:3" s="321" customFormat="1" ht="12" customHeight="1">
      <c r="A37" s="588" t="s">
        <v>67</v>
      </c>
      <c r="B37" s="589" t="s">
        <v>237</v>
      </c>
      <c r="C37" s="492"/>
    </row>
    <row r="38" spans="1:3" s="321" customFormat="1" ht="12" customHeight="1">
      <c r="A38" s="588" t="s">
        <v>126</v>
      </c>
      <c r="B38" s="589" t="s">
        <v>238</v>
      </c>
      <c r="C38" s="492">
        <v>5850</v>
      </c>
    </row>
    <row r="39" spans="1:3" s="321" customFormat="1" ht="12" customHeight="1">
      <c r="A39" s="588" t="s">
        <v>127</v>
      </c>
      <c r="B39" s="589" t="s">
        <v>239</v>
      </c>
      <c r="C39" s="492">
        <v>15000</v>
      </c>
    </row>
    <row r="40" spans="1:3" s="321" customFormat="1" ht="12" customHeight="1">
      <c r="A40" s="588" t="s">
        <v>128</v>
      </c>
      <c r="B40" s="589" t="s">
        <v>240</v>
      </c>
      <c r="C40" s="492">
        <v>6173</v>
      </c>
    </row>
    <row r="41" spans="1:3" s="321" customFormat="1" ht="12" customHeight="1">
      <c r="A41" s="588" t="s">
        <v>129</v>
      </c>
      <c r="B41" s="589" t="s">
        <v>241</v>
      </c>
      <c r="C41" s="492">
        <v>449443</v>
      </c>
    </row>
    <row r="42" spans="1:3" s="321" customFormat="1" ht="12" customHeight="1">
      <c r="A42" s="588" t="s">
        <v>130</v>
      </c>
      <c r="B42" s="589" t="s">
        <v>242</v>
      </c>
      <c r="C42" s="492">
        <v>6000</v>
      </c>
    </row>
    <row r="43" spans="1:3" s="321" customFormat="1" ht="12" customHeight="1">
      <c r="A43" s="588" t="s">
        <v>233</v>
      </c>
      <c r="B43" s="589" t="s">
        <v>243</v>
      </c>
      <c r="C43" s="496"/>
    </row>
    <row r="44" spans="1:3" s="321" customFormat="1" ht="12" customHeight="1">
      <c r="A44" s="591" t="s">
        <v>234</v>
      </c>
      <c r="B44" s="594" t="s">
        <v>398</v>
      </c>
      <c r="C44" s="497"/>
    </row>
    <row r="45" spans="1:3" s="321" customFormat="1" ht="12" customHeight="1" thickBot="1">
      <c r="A45" s="591" t="s">
        <v>397</v>
      </c>
      <c r="B45" s="592" t="s">
        <v>244</v>
      </c>
      <c r="C45" s="497"/>
    </row>
    <row r="46" spans="1:3" s="321" customFormat="1" ht="12" customHeight="1" thickBot="1">
      <c r="A46" s="584" t="s">
        <v>14</v>
      </c>
      <c r="B46" s="585" t="s">
        <v>245</v>
      </c>
      <c r="C46" s="490">
        <f>SUM(C47:C51)</f>
        <v>0</v>
      </c>
    </row>
    <row r="47" spans="1:3" s="321" customFormat="1" ht="12" customHeight="1">
      <c r="A47" s="586" t="s">
        <v>68</v>
      </c>
      <c r="B47" s="587" t="s">
        <v>249</v>
      </c>
      <c r="C47" s="498"/>
    </row>
    <row r="48" spans="1:3" s="321" customFormat="1" ht="12" customHeight="1">
      <c r="A48" s="588" t="s">
        <v>69</v>
      </c>
      <c r="B48" s="589" t="s">
        <v>250</v>
      </c>
      <c r="C48" s="496"/>
    </row>
    <row r="49" spans="1:3" s="321" customFormat="1" ht="12" customHeight="1">
      <c r="A49" s="588" t="s">
        <v>246</v>
      </c>
      <c r="B49" s="589" t="s">
        <v>251</v>
      </c>
      <c r="C49" s="496"/>
    </row>
    <row r="50" spans="1:3" s="321" customFormat="1" ht="12" customHeight="1">
      <c r="A50" s="588" t="s">
        <v>247</v>
      </c>
      <c r="B50" s="589" t="s">
        <v>252</v>
      </c>
      <c r="C50" s="496"/>
    </row>
    <row r="51" spans="1:3" s="321" customFormat="1" ht="12" customHeight="1" thickBot="1">
      <c r="A51" s="591" t="s">
        <v>248</v>
      </c>
      <c r="B51" s="592" t="s">
        <v>253</v>
      </c>
      <c r="C51" s="497"/>
    </row>
    <row r="52" spans="1:3" s="321" customFormat="1" ht="12" customHeight="1" thickBot="1">
      <c r="A52" s="584" t="s">
        <v>131</v>
      </c>
      <c r="B52" s="585" t="s">
        <v>254</v>
      </c>
      <c r="C52" s="490">
        <f>SUM(C53:C55)</f>
        <v>0</v>
      </c>
    </row>
    <row r="53" spans="1:3" s="321" customFormat="1" ht="12" customHeight="1">
      <c r="A53" s="586" t="s">
        <v>70</v>
      </c>
      <c r="B53" s="587" t="s">
        <v>255</v>
      </c>
      <c r="C53" s="491"/>
    </row>
    <row r="54" spans="1:3" s="321" customFormat="1" ht="12" customHeight="1">
      <c r="A54" s="588" t="s">
        <v>71</v>
      </c>
      <c r="B54" s="589" t="s">
        <v>387</v>
      </c>
      <c r="C54" s="492"/>
    </row>
    <row r="55" spans="1:3" s="321" customFormat="1" ht="12" customHeight="1">
      <c r="A55" s="588" t="s">
        <v>258</v>
      </c>
      <c r="B55" s="589" t="s">
        <v>256</v>
      </c>
      <c r="C55" s="492"/>
    </row>
    <row r="56" spans="1:3" s="321" customFormat="1" ht="12" customHeight="1" thickBot="1">
      <c r="A56" s="591" t="s">
        <v>259</v>
      </c>
      <c r="B56" s="592" t="s">
        <v>257</v>
      </c>
      <c r="C56" s="493"/>
    </row>
    <row r="57" spans="1:3" s="321" customFormat="1" ht="12" customHeight="1" thickBot="1">
      <c r="A57" s="584" t="s">
        <v>16</v>
      </c>
      <c r="B57" s="593" t="s">
        <v>260</v>
      </c>
      <c r="C57" s="490">
        <f>SUM(C58:C60)</f>
        <v>0</v>
      </c>
    </row>
    <row r="58" spans="1:3" s="321" customFormat="1" ht="12" customHeight="1">
      <c r="A58" s="586" t="s">
        <v>132</v>
      </c>
      <c r="B58" s="587" t="s">
        <v>262</v>
      </c>
      <c r="C58" s="496"/>
    </row>
    <row r="59" spans="1:3" s="321" customFormat="1" ht="12" customHeight="1">
      <c r="A59" s="588" t="s">
        <v>133</v>
      </c>
      <c r="B59" s="589" t="s">
        <v>388</v>
      </c>
      <c r="C59" s="496"/>
    </row>
    <row r="60" spans="1:3" s="321" customFormat="1" ht="12" customHeight="1">
      <c r="A60" s="588" t="s">
        <v>182</v>
      </c>
      <c r="B60" s="589" t="s">
        <v>263</v>
      </c>
      <c r="C60" s="496"/>
    </row>
    <row r="61" spans="1:3" s="321" customFormat="1" ht="12" customHeight="1" thickBot="1">
      <c r="A61" s="591" t="s">
        <v>261</v>
      </c>
      <c r="B61" s="592" t="s">
        <v>264</v>
      </c>
      <c r="C61" s="496"/>
    </row>
    <row r="62" spans="1:3" s="321" customFormat="1" ht="12" customHeight="1" thickBot="1">
      <c r="A62" s="596" t="s">
        <v>441</v>
      </c>
      <c r="B62" s="585" t="s">
        <v>265</v>
      </c>
      <c r="C62" s="494">
        <f>+C5+C12+C19+C26+C34+C46+C52+C57</f>
        <v>2410160</v>
      </c>
    </row>
    <row r="63" spans="1:3" s="321" customFormat="1" ht="12" customHeight="1" thickBot="1">
      <c r="A63" s="597" t="s">
        <v>266</v>
      </c>
      <c r="B63" s="593" t="s">
        <v>267</v>
      </c>
      <c r="C63" s="490">
        <f>SUM(C64:C66)</f>
        <v>0</v>
      </c>
    </row>
    <row r="64" spans="1:3" s="321" customFormat="1" ht="12" customHeight="1">
      <c r="A64" s="586" t="s">
        <v>298</v>
      </c>
      <c r="B64" s="587" t="s">
        <v>268</v>
      </c>
      <c r="C64" s="496"/>
    </row>
    <row r="65" spans="1:3" s="321" customFormat="1" ht="12" customHeight="1">
      <c r="A65" s="588" t="s">
        <v>307</v>
      </c>
      <c r="B65" s="589" t="s">
        <v>269</v>
      </c>
      <c r="C65" s="496"/>
    </row>
    <row r="66" spans="1:3" s="321" customFormat="1" ht="12" customHeight="1" thickBot="1">
      <c r="A66" s="591" t="s">
        <v>308</v>
      </c>
      <c r="B66" s="598" t="s">
        <v>426</v>
      </c>
      <c r="C66" s="496"/>
    </row>
    <row r="67" spans="1:3" s="321" customFormat="1" ht="12" customHeight="1" thickBot="1">
      <c r="A67" s="597" t="s">
        <v>271</v>
      </c>
      <c r="B67" s="593" t="s">
        <v>272</v>
      </c>
      <c r="C67" s="490">
        <f>SUM(C68:C71)</f>
        <v>0</v>
      </c>
    </row>
    <row r="68" spans="1:3" s="321" customFormat="1" ht="12" customHeight="1">
      <c r="A68" s="586" t="s">
        <v>109</v>
      </c>
      <c r="B68" s="587" t="s">
        <v>273</v>
      </c>
      <c r="C68" s="496"/>
    </row>
    <row r="69" spans="1:3" s="321" customFormat="1" ht="12" customHeight="1">
      <c r="A69" s="588" t="s">
        <v>110</v>
      </c>
      <c r="B69" s="589" t="s">
        <v>274</v>
      </c>
      <c r="C69" s="496"/>
    </row>
    <row r="70" spans="1:3" s="321" customFormat="1" ht="12" customHeight="1">
      <c r="A70" s="588" t="s">
        <v>299</v>
      </c>
      <c r="B70" s="589" t="s">
        <v>275</v>
      </c>
      <c r="C70" s="496"/>
    </row>
    <row r="71" spans="1:3" s="321" customFormat="1" ht="12" customHeight="1" thickBot="1">
      <c r="A71" s="591" t="s">
        <v>300</v>
      </c>
      <c r="B71" s="592" t="s">
        <v>276</v>
      </c>
      <c r="C71" s="496"/>
    </row>
    <row r="72" spans="1:3" s="321" customFormat="1" ht="12" customHeight="1" thickBot="1">
      <c r="A72" s="597" t="s">
        <v>277</v>
      </c>
      <c r="B72" s="593" t="s">
        <v>278</v>
      </c>
      <c r="C72" s="490">
        <f>SUM(C73:C74)</f>
        <v>328561</v>
      </c>
    </row>
    <row r="73" spans="1:3" s="321" customFormat="1" ht="12" customHeight="1">
      <c r="A73" s="586" t="s">
        <v>301</v>
      </c>
      <c r="B73" s="587" t="s">
        <v>279</v>
      </c>
      <c r="C73" s="496">
        <v>328561</v>
      </c>
    </row>
    <row r="74" spans="1:3" s="321" customFormat="1" ht="12" customHeight="1" thickBot="1">
      <c r="A74" s="591" t="s">
        <v>302</v>
      </c>
      <c r="B74" s="592" t="s">
        <v>564</v>
      </c>
      <c r="C74" s="496"/>
    </row>
    <row r="75" spans="1:3" s="321" customFormat="1" ht="12" customHeight="1" thickBot="1">
      <c r="A75" s="597" t="s">
        <v>281</v>
      </c>
      <c r="B75" s="593" t="s">
        <v>282</v>
      </c>
      <c r="C75" s="490">
        <f>SUM(C76:C78)</f>
        <v>0</v>
      </c>
    </row>
    <row r="76" spans="1:3" s="321" customFormat="1" ht="12" customHeight="1">
      <c r="A76" s="586" t="s">
        <v>303</v>
      </c>
      <c r="B76" s="587" t="s">
        <v>283</v>
      </c>
      <c r="C76" s="496"/>
    </row>
    <row r="77" spans="1:3" s="321" customFormat="1" ht="12" customHeight="1">
      <c r="A77" s="588" t="s">
        <v>304</v>
      </c>
      <c r="B77" s="589" t="s">
        <v>284</v>
      </c>
      <c r="C77" s="496"/>
    </row>
    <row r="78" spans="1:3" s="321" customFormat="1" ht="12" customHeight="1" thickBot="1">
      <c r="A78" s="591" t="s">
        <v>305</v>
      </c>
      <c r="B78" s="592" t="s">
        <v>285</v>
      </c>
      <c r="C78" s="496"/>
    </row>
    <row r="79" spans="1:3" s="321" customFormat="1" ht="12" customHeight="1" thickBot="1">
      <c r="A79" s="597" t="s">
        <v>286</v>
      </c>
      <c r="B79" s="593" t="s">
        <v>306</v>
      </c>
      <c r="C79" s="490">
        <f>SUM(C80:C83)</f>
        <v>0</v>
      </c>
    </row>
    <row r="80" spans="1:3" s="321" customFormat="1" ht="12" customHeight="1">
      <c r="A80" s="599" t="s">
        <v>287</v>
      </c>
      <c r="B80" s="587" t="s">
        <v>288</v>
      </c>
      <c r="C80" s="496"/>
    </row>
    <row r="81" spans="1:3" s="321" customFormat="1" ht="12" customHeight="1">
      <c r="A81" s="600" t="s">
        <v>289</v>
      </c>
      <c r="B81" s="589" t="s">
        <v>290</v>
      </c>
      <c r="C81" s="496"/>
    </row>
    <row r="82" spans="1:3" s="321" customFormat="1" ht="12" customHeight="1">
      <c r="A82" s="600" t="s">
        <v>291</v>
      </c>
      <c r="B82" s="589" t="s">
        <v>292</v>
      </c>
      <c r="C82" s="496"/>
    </row>
    <row r="83" spans="1:3" s="321" customFormat="1" ht="12" customHeight="1" thickBot="1">
      <c r="A83" s="601" t="s">
        <v>293</v>
      </c>
      <c r="B83" s="592" t="s">
        <v>294</v>
      </c>
      <c r="C83" s="496"/>
    </row>
    <row r="84" spans="1:3" s="321" customFormat="1" ht="12" customHeight="1" thickBot="1">
      <c r="A84" s="597" t="s">
        <v>295</v>
      </c>
      <c r="B84" s="593" t="s">
        <v>440</v>
      </c>
      <c r="C84" s="499"/>
    </row>
    <row r="85" spans="1:3" s="321" customFormat="1" ht="13.5" customHeight="1" thickBot="1">
      <c r="A85" s="597" t="s">
        <v>297</v>
      </c>
      <c r="B85" s="593" t="s">
        <v>296</v>
      </c>
      <c r="C85" s="499"/>
    </row>
    <row r="86" spans="1:3" s="321" customFormat="1" ht="15.75" customHeight="1" thickBot="1">
      <c r="A86" s="597" t="s">
        <v>309</v>
      </c>
      <c r="B86" s="602" t="s">
        <v>443</v>
      </c>
      <c r="C86" s="494">
        <f>+C63+C67+C72+C75+C79+C85+C84</f>
        <v>328561</v>
      </c>
    </row>
    <row r="87" spans="1:3" s="321" customFormat="1" ht="16.5" customHeight="1" thickBot="1">
      <c r="A87" s="603" t="s">
        <v>442</v>
      </c>
      <c r="B87" s="604" t="s">
        <v>444</v>
      </c>
      <c r="C87" s="494">
        <f>+C62+C86</f>
        <v>2738721</v>
      </c>
    </row>
    <row r="88" spans="1:3" s="321" customFormat="1" ht="2.25" customHeight="1">
      <c r="A88" s="605"/>
      <c r="B88" s="606"/>
      <c r="C88" s="500"/>
    </row>
    <row r="89" spans="1:3" ht="16.5" customHeight="1">
      <c r="A89" s="645" t="s">
        <v>37</v>
      </c>
      <c r="B89" s="645"/>
      <c r="C89" s="645"/>
    </row>
    <row r="90" spans="1:3" s="331" customFormat="1" ht="16.5" customHeight="1" thickBot="1">
      <c r="A90" s="644" t="s">
        <v>113</v>
      </c>
      <c r="B90" s="644"/>
      <c r="C90" s="501" t="s">
        <v>181</v>
      </c>
    </row>
    <row r="91" spans="1:3" ht="38.1" customHeight="1" thickBot="1">
      <c r="A91" s="21" t="s">
        <v>60</v>
      </c>
      <c r="B91" s="22" t="s">
        <v>38</v>
      </c>
      <c r="C91" s="488" t="str">
        <f>+C3</f>
        <v>2015. évi előirányzat</v>
      </c>
    </row>
    <row r="92" spans="1:3" s="320" customFormat="1" ht="12" customHeight="1" thickBot="1">
      <c r="A92" s="21" t="s">
        <v>458</v>
      </c>
      <c r="B92" s="22" t="s">
        <v>459</v>
      </c>
      <c r="C92" s="488" t="s">
        <v>460</v>
      </c>
    </row>
    <row r="93" spans="1:3" ht="12" customHeight="1" thickBot="1">
      <c r="A93" s="607" t="s">
        <v>9</v>
      </c>
      <c r="B93" s="608" t="s">
        <v>562</v>
      </c>
      <c r="C93" s="502">
        <f>C94+C95+C96+C97+C98+C111</f>
        <v>407060</v>
      </c>
    </row>
    <row r="94" spans="1:3" ht="12" customHeight="1">
      <c r="A94" s="609" t="s">
        <v>72</v>
      </c>
      <c r="B94" s="610" t="s">
        <v>39</v>
      </c>
      <c r="C94" s="503">
        <f>160144-240-64566</f>
        <v>95338</v>
      </c>
    </row>
    <row r="95" spans="1:3" ht="12" customHeight="1">
      <c r="A95" s="588" t="s">
        <v>73</v>
      </c>
      <c r="B95" s="611" t="s">
        <v>134</v>
      </c>
      <c r="C95" s="492">
        <f>43386-58-17774</f>
        <v>25554</v>
      </c>
    </row>
    <row r="96" spans="1:3" ht="12" customHeight="1">
      <c r="A96" s="588" t="s">
        <v>74</v>
      </c>
      <c r="B96" s="611" t="s">
        <v>100</v>
      </c>
      <c r="C96" s="493">
        <f>183315-695-18111</f>
        <v>164509</v>
      </c>
    </row>
    <row r="97" spans="1:3" ht="12" customHeight="1">
      <c r="A97" s="588" t="s">
        <v>75</v>
      </c>
      <c r="B97" s="612" t="s">
        <v>135</v>
      </c>
      <c r="C97" s="493">
        <f>15590-15590</f>
        <v>0</v>
      </c>
    </row>
    <row r="98" spans="1:3" ht="12" customHeight="1">
      <c r="A98" s="588" t="s">
        <v>83</v>
      </c>
      <c r="B98" s="613" t="s">
        <v>136</v>
      </c>
      <c r="C98" s="493">
        <f>22293-6000</f>
        <v>16293</v>
      </c>
    </row>
    <row r="99" spans="1:3" ht="12" customHeight="1">
      <c r="A99" s="588" t="s">
        <v>76</v>
      </c>
      <c r="B99" s="611" t="s">
        <v>407</v>
      </c>
      <c r="C99" s="493"/>
    </row>
    <row r="100" spans="1:3" ht="12" customHeight="1">
      <c r="A100" s="588" t="s">
        <v>77</v>
      </c>
      <c r="B100" s="614" t="s">
        <v>406</v>
      </c>
      <c r="C100" s="493"/>
    </row>
    <row r="101" spans="1:3" ht="12" customHeight="1">
      <c r="A101" s="588" t="s">
        <v>84</v>
      </c>
      <c r="B101" s="614" t="s">
        <v>405</v>
      </c>
      <c r="C101" s="493"/>
    </row>
    <row r="102" spans="1:3" ht="12" customHeight="1">
      <c r="A102" s="588" t="s">
        <v>85</v>
      </c>
      <c r="B102" s="615" t="s">
        <v>312</v>
      </c>
      <c r="C102" s="493"/>
    </row>
    <row r="103" spans="1:3" ht="12" customHeight="1">
      <c r="A103" s="588" t="s">
        <v>86</v>
      </c>
      <c r="B103" s="616" t="s">
        <v>313</v>
      </c>
      <c r="C103" s="493"/>
    </row>
    <row r="104" spans="1:3" ht="12" customHeight="1">
      <c r="A104" s="588" t="s">
        <v>87</v>
      </c>
      <c r="B104" s="616" t="s">
        <v>314</v>
      </c>
      <c r="C104" s="493"/>
    </row>
    <row r="105" spans="1:3" ht="12" customHeight="1">
      <c r="A105" s="588" t="s">
        <v>89</v>
      </c>
      <c r="B105" s="615" t="s">
        <v>315</v>
      </c>
      <c r="C105" s="493">
        <v>3320</v>
      </c>
    </row>
    <row r="106" spans="1:3" ht="12" customHeight="1">
      <c r="A106" s="588" t="s">
        <v>137</v>
      </c>
      <c r="B106" s="615" t="s">
        <v>316</v>
      </c>
      <c r="C106" s="493">
        <v>339</v>
      </c>
    </row>
    <row r="107" spans="1:3" ht="12" customHeight="1">
      <c r="A107" s="588" t="s">
        <v>310</v>
      </c>
      <c r="B107" s="616" t="s">
        <v>317</v>
      </c>
      <c r="C107" s="493">
        <v>2400</v>
      </c>
    </row>
    <row r="108" spans="1:3" ht="12" customHeight="1">
      <c r="A108" s="617" t="s">
        <v>311</v>
      </c>
      <c r="B108" s="614" t="s">
        <v>318</v>
      </c>
      <c r="C108" s="493">
        <v>1000</v>
      </c>
    </row>
    <row r="109" spans="1:3" ht="12" customHeight="1">
      <c r="A109" s="588" t="s">
        <v>403</v>
      </c>
      <c r="B109" s="614" t="s">
        <v>319</v>
      </c>
      <c r="C109" s="493">
        <v>150</v>
      </c>
    </row>
    <row r="110" spans="1:3" ht="12" customHeight="1">
      <c r="A110" s="591" t="s">
        <v>404</v>
      </c>
      <c r="B110" s="614" t="s">
        <v>320</v>
      </c>
      <c r="C110" s="493">
        <v>9084</v>
      </c>
    </row>
    <row r="111" spans="1:3" ht="12" customHeight="1">
      <c r="A111" s="588" t="s">
        <v>408</v>
      </c>
      <c r="B111" s="612" t="s">
        <v>40</v>
      </c>
      <c r="C111" s="492">
        <f>SUM(C112:C113)</f>
        <v>105366</v>
      </c>
    </row>
    <row r="112" spans="1:3" ht="12" customHeight="1">
      <c r="A112" s="588" t="s">
        <v>409</v>
      </c>
      <c r="B112" s="611" t="s">
        <v>411</v>
      </c>
      <c r="C112" s="492">
        <v>35366</v>
      </c>
    </row>
    <row r="113" spans="1:3" ht="12" customHeight="1" thickBot="1">
      <c r="A113" s="618" t="s">
        <v>410</v>
      </c>
      <c r="B113" s="619" t="s">
        <v>412</v>
      </c>
      <c r="C113" s="504">
        <v>70000</v>
      </c>
    </row>
    <row r="114" spans="1:3" ht="12" customHeight="1" thickBot="1">
      <c r="A114" s="620" t="s">
        <v>10</v>
      </c>
      <c r="B114" s="621" t="s">
        <v>563</v>
      </c>
      <c r="C114" s="505">
        <f>+C115+C117+C119</f>
        <v>2331661</v>
      </c>
    </row>
    <row r="115" spans="1:3" ht="12" customHeight="1">
      <c r="A115" s="586" t="s">
        <v>78</v>
      </c>
      <c r="B115" s="611" t="s">
        <v>180</v>
      </c>
      <c r="C115" s="491">
        <f>2320240-1000-87058</f>
        <v>2232182</v>
      </c>
    </row>
    <row r="116" spans="1:3" ht="12" customHeight="1">
      <c r="A116" s="586" t="s">
        <v>79</v>
      </c>
      <c r="B116" s="622" t="s">
        <v>325</v>
      </c>
      <c r="C116" s="491">
        <v>2250818</v>
      </c>
    </row>
    <row r="117" spans="1:3" ht="12" customHeight="1">
      <c r="A117" s="586" t="s">
        <v>80</v>
      </c>
      <c r="B117" s="622" t="s">
        <v>138</v>
      </c>
      <c r="C117" s="492">
        <f>12991-570</f>
        <v>12421</v>
      </c>
    </row>
    <row r="118" spans="1:3" ht="12" customHeight="1">
      <c r="A118" s="586" t="s">
        <v>81</v>
      </c>
      <c r="B118" s="622" t="s">
        <v>326</v>
      </c>
      <c r="C118" s="506"/>
    </row>
    <row r="119" spans="1:3" ht="12" customHeight="1">
      <c r="A119" s="586" t="s">
        <v>82</v>
      </c>
      <c r="B119" s="592" t="s">
        <v>183</v>
      </c>
      <c r="C119" s="506">
        <v>87058</v>
      </c>
    </row>
    <row r="120" spans="1:3" ht="12" customHeight="1">
      <c r="A120" s="586" t="s">
        <v>88</v>
      </c>
      <c r="B120" s="590" t="s">
        <v>389</v>
      </c>
      <c r="C120" s="506"/>
    </row>
    <row r="121" spans="1:3" ht="12" customHeight="1">
      <c r="A121" s="586" t="s">
        <v>90</v>
      </c>
      <c r="B121" s="623" t="s">
        <v>331</v>
      </c>
      <c r="C121" s="506"/>
    </row>
    <row r="122" spans="1:3">
      <c r="A122" s="586" t="s">
        <v>139</v>
      </c>
      <c r="B122" s="616" t="s">
        <v>314</v>
      </c>
      <c r="C122" s="506"/>
    </row>
    <row r="123" spans="1:3" ht="12" customHeight="1">
      <c r="A123" s="586" t="s">
        <v>140</v>
      </c>
      <c r="B123" s="616" t="s">
        <v>330</v>
      </c>
      <c r="C123" s="506"/>
    </row>
    <row r="124" spans="1:3" ht="12" customHeight="1">
      <c r="A124" s="586" t="s">
        <v>141</v>
      </c>
      <c r="B124" s="616" t="s">
        <v>329</v>
      </c>
      <c r="C124" s="506"/>
    </row>
    <row r="125" spans="1:3" ht="12" customHeight="1">
      <c r="A125" s="586" t="s">
        <v>322</v>
      </c>
      <c r="B125" s="616" t="s">
        <v>317</v>
      </c>
      <c r="C125" s="506"/>
    </row>
    <row r="126" spans="1:3" ht="12" customHeight="1">
      <c r="A126" s="586" t="s">
        <v>323</v>
      </c>
      <c r="B126" s="616" t="s">
        <v>328</v>
      </c>
      <c r="C126" s="506"/>
    </row>
    <row r="127" spans="1:3" ht="16.2" thickBot="1">
      <c r="A127" s="617" t="s">
        <v>324</v>
      </c>
      <c r="B127" s="616" t="s">
        <v>327</v>
      </c>
      <c r="C127" s="507"/>
    </row>
    <row r="128" spans="1:3" ht="12" customHeight="1" thickBot="1">
      <c r="A128" s="584" t="s">
        <v>11</v>
      </c>
      <c r="B128" s="624" t="s">
        <v>413</v>
      </c>
      <c r="C128" s="490">
        <f>+C93+C114</f>
        <v>2738721</v>
      </c>
    </row>
    <row r="129" spans="1:3" ht="12" customHeight="1" thickBot="1">
      <c r="A129" s="584" t="s">
        <v>12</v>
      </c>
      <c r="B129" s="624" t="s">
        <v>414</v>
      </c>
      <c r="C129" s="490">
        <f>+C130+C131+C132</f>
        <v>0</v>
      </c>
    </row>
    <row r="130" spans="1:3" ht="12" customHeight="1">
      <c r="A130" s="586" t="s">
        <v>222</v>
      </c>
      <c r="B130" s="622" t="s">
        <v>421</v>
      </c>
      <c r="C130" s="506"/>
    </row>
    <row r="131" spans="1:3" ht="12" customHeight="1">
      <c r="A131" s="586" t="s">
        <v>225</v>
      </c>
      <c r="B131" s="622" t="s">
        <v>422</v>
      </c>
      <c r="C131" s="506"/>
    </row>
    <row r="132" spans="1:3" ht="12" customHeight="1" thickBot="1">
      <c r="A132" s="617" t="s">
        <v>226</v>
      </c>
      <c r="B132" s="622" t="s">
        <v>423</v>
      </c>
      <c r="C132" s="506"/>
    </row>
    <row r="133" spans="1:3" ht="12" customHeight="1" thickBot="1">
      <c r="A133" s="584" t="s">
        <v>13</v>
      </c>
      <c r="B133" s="624" t="s">
        <v>415</v>
      </c>
      <c r="C133" s="490">
        <f>SUM(C134:C139)</f>
        <v>0</v>
      </c>
    </row>
    <row r="134" spans="1:3" ht="12" customHeight="1">
      <c r="A134" s="586" t="s">
        <v>65</v>
      </c>
      <c r="B134" s="625" t="s">
        <v>424</v>
      </c>
      <c r="C134" s="506"/>
    </row>
    <row r="135" spans="1:3" ht="12" customHeight="1">
      <c r="A135" s="586" t="s">
        <v>66</v>
      </c>
      <c r="B135" s="625" t="s">
        <v>416</v>
      </c>
      <c r="C135" s="506"/>
    </row>
    <row r="136" spans="1:3" ht="12" customHeight="1">
      <c r="A136" s="586" t="s">
        <v>67</v>
      </c>
      <c r="B136" s="625" t="s">
        <v>417</v>
      </c>
      <c r="C136" s="506"/>
    </row>
    <row r="137" spans="1:3" ht="12" customHeight="1">
      <c r="A137" s="586" t="s">
        <v>126</v>
      </c>
      <c r="B137" s="625" t="s">
        <v>418</v>
      </c>
      <c r="C137" s="506"/>
    </row>
    <row r="138" spans="1:3" ht="12" customHeight="1">
      <c r="A138" s="586" t="s">
        <v>127</v>
      </c>
      <c r="B138" s="625" t="s">
        <v>419</v>
      </c>
      <c r="C138" s="506"/>
    </row>
    <row r="139" spans="1:3" ht="12" customHeight="1" thickBot="1">
      <c r="A139" s="617" t="s">
        <v>128</v>
      </c>
      <c r="B139" s="625" t="s">
        <v>420</v>
      </c>
      <c r="C139" s="506"/>
    </row>
    <row r="140" spans="1:3" ht="12" customHeight="1" thickBot="1">
      <c r="A140" s="584" t="s">
        <v>14</v>
      </c>
      <c r="B140" s="624" t="s">
        <v>428</v>
      </c>
      <c r="C140" s="494">
        <f>+C141+C142+C143+C144</f>
        <v>0</v>
      </c>
    </row>
    <row r="141" spans="1:3" ht="12" customHeight="1">
      <c r="A141" s="586" t="s">
        <v>68</v>
      </c>
      <c r="B141" s="625" t="s">
        <v>332</v>
      </c>
      <c r="C141" s="506"/>
    </row>
    <row r="142" spans="1:3" ht="12" customHeight="1">
      <c r="A142" s="586" t="s">
        <v>69</v>
      </c>
      <c r="B142" s="625" t="s">
        <v>333</v>
      </c>
      <c r="C142" s="506"/>
    </row>
    <row r="143" spans="1:3" ht="12" customHeight="1">
      <c r="A143" s="586" t="s">
        <v>246</v>
      </c>
      <c r="B143" s="625" t="s">
        <v>429</v>
      </c>
      <c r="C143" s="506"/>
    </row>
    <row r="144" spans="1:3" ht="12" customHeight="1" thickBot="1">
      <c r="A144" s="617" t="s">
        <v>247</v>
      </c>
      <c r="B144" s="626" t="s">
        <v>352</v>
      </c>
      <c r="C144" s="506"/>
    </row>
    <row r="145" spans="1:9" ht="12" customHeight="1" thickBot="1">
      <c r="A145" s="584" t="s">
        <v>15</v>
      </c>
      <c r="B145" s="624" t="s">
        <v>430</v>
      </c>
      <c r="C145" s="508">
        <f>SUM(C146:C150)</f>
        <v>0</v>
      </c>
    </row>
    <row r="146" spans="1:9" ht="12" customHeight="1">
      <c r="A146" s="586" t="s">
        <v>70</v>
      </c>
      <c r="B146" s="625" t="s">
        <v>425</v>
      </c>
      <c r="C146" s="506"/>
    </row>
    <row r="147" spans="1:9" ht="12" customHeight="1">
      <c r="A147" s="586" t="s">
        <v>71</v>
      </c>
      <c r="B147" s="625" t="s">
        <v>432</v>
      </c>
      <c r="C147" s="506"/>
    </row>
    <row r="148" spans="1:9" ht="12" customHeight="1">
      <c r="A148" s="586" t="s">
        <v>258</v>
      </c>
      <c r="B148" s="625" t="s">
        <v>427</v>
      </c>
      <c r="C148" s="506"/>
    </row>
    <row r="149" spans="1:9" ht="12" customHeight="1">
      <c r="A149" s="586" t="s">
        <v>259</v>
      </c>
      <c r="B149" s="625" t="s">
        <v>433</v>
      </c>
      <c r="C149" s="506"/>
    </row>
    <row r="150" spans="1:9" ht="12" customHeight="1" thickBot="1">
      <c r="A150" s="586" t="s">
        <v>431</v>
      </c>
      <c r="B150" s="625" t="s">
        <v>434</v>
      </c>
      <c r="C150" s="506"/>
    </row>
    <row r="151" spans="1:9" ht="12" customHeight="1" thickBot="1">
      <c r="A151" s="584" t="s">
        <v>16</v>
      </c>
      <c r="B151" s="624" t="s">
        <v>435</v>
      </c>
      <c r="C151" s="509"/>
    </row>
    <row r="152" spans="1:9" ht="12" customHeight="1" thickBot="1">
      <c r="A152" s="584" t="s">
        <v>17</v>
      </c>
      <c r="B152" s="624" t="s">
        <v>436</v>
      </c>
      <c r="C152" s="509"/>
    </row>
    <row r="153" spans="1:9" ht="15" customHeight="1" thickBot="1">
      <c r="A153" s="584" t="s">
        <v>18</v>
      </c>
      <c r="B153" s="624" t="s">
        <v>438</v>
      </c>
      <c r="C153" s="510">
        <f>+C129+C133+C140+C145+C151+C152</f>
        <v>0</v>
      </c>
      <c r="F153" s="333"/>
      <c r="G153" s="334"/>
      <c r="H153" s="334"/>
      <c r="I153" s="334"/>
    </row>
    <row r="154" spans="1:9" s="321" customFormat="1" ht="12.9" customHeight="1" thickBot="1">
      <c r="A154" s="627" t="s">
        <v>19</v>
      </c>
      <c r="B154" s="296" t="s">
        <v>437</v>
      </c>
      <c r="C154" s="510">
        <f>+C128+C153</f>
        <v>2738721</v>
      </c>
    </row>
    <row r="155" spans="1:9" ht="7.5" customHeight="1">
      <c r="A155" s="628"/>
      <c r="B155" s="628"/>
    </row>
    <row r="156" spans="1:9">
      <c r="A156" s="646" t="s">
        <v>334</v>
      </c>
      <c r="B156" s="646"/>
      <c r="C156" s="646"/>
    </row>
    <row r="157" spans="1:9" ht="15" customHeight="1" thickBot="1">
      <c r="A157" s="640" t="s">
        <v>114</v>
      </c>
      <c r="B157" s="640"/>
      <c r="C157" s="512" t="s">
        <v>181</v>
      </c>
    </row>
    <row r="158" spans="1:9" ht="13.5" customHeight="1" thickBot="1">
      <c r="A158" s="584">
        <v>1</v>
      </c>
      <c r="B158" s="629" t="s">
        <v>439</v>
      </c>
      <c r="C158" s="490">
        <f>+C62-C128</f>
        <v>-328561</v>
      </c>
      <c r="D158" s="335"/>
    </row>
    <row r="159" spans="1:9" ht="27.75" customHeight="1" thickBot="1">
      <c r="A159" s="584" t="s">
        <v>10</v>
      </c>
      <c r="B159" s="629" t="s">
        <v>445</v>
      </c>
      <c r="C159" s="490">
        <f>+C86-C153</f>
        <v>328561</v>
      </c>
    </row>
  </sheetData>
  <mergeCells count="8">
    <mergeCell ref="A157:B157"/>
    <mergeCell ref="E4:E7"/>
    <mergeCell ref="D5:D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Borsodnádasd Önkormányzat
2015. ÉVI KÖLTSÉGVETÉS
KÖTELEZŐ FELADATAINAK MÉRLEGE &amp;R&amp;"Times New Roman CE,Félkövér dőlt"&amp;11 1.2. melléklet az 1/2015. (II.13.) önkormányzati rendelethez</oddHeader>
  </headerFooter>
  <rowBreaks count="1" manualBreakCount="1">
    <brk id="87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C00000"/>
  </sheetPr>
  <dimension ref="A1:C60"/>
  <sheetViews>
    <sheetView view="pageLayout" zoomScaleNormal="100" workbookViewId="0">
      <selection activeCell="B13" sqref="B13"/>
    </sheetView>
  </sheetViews>
  <sheetFormatPr defaultColWidth="9.33203125" defaultRowHeight="13.2"/>
  <cols>
    <col min="1" max="1" width="13.77734375" style="189" customWidth="1"/>
    <col min="2" max="2" width="79.109375" style="190" customWidth="1"/>
    <col min="3" max="3" width="25" style="190" customWidth="1"/>
    <col min="4" max="16384" width="9.33203125" style="190"/>
  </cols>
  <sheetData>
    <row r="1" spans="1:3" s="169" customFormat="1" ht="21" customHeight="1" thickBot="1">
      <c r="A1" s="168"/>
      <c r="B1" s="170"/>
      <c r="C1" s="359"/>
    </row>
    <row r="2" spans="1:3" s="360" customFormat="1" ht="25.5" customHeight="1">
      <c r="A2" s="312" t="s">
        <v>154</v>
      </c>
      <c r="B2" s="279" t="s">
        <v>553</v>
      </c>
      <c r="C2" s="293" t="s">
        <v>554</v>
      </c>
    </row>
    <row r="3" spans="1:3" s="360" customFormat="1" ht="23.4" thickBot="1">
      <c r="A3" s="353" t="s">
        <v>153</v>
      </c>
      <c r="B3" s="280" t="s">
        <v>380</v>
      </c>
      <c r="C3" s="294" t="s">
        <v>50</v>
      </c>
    </row>
    <row r="4" spans="1:3" s="361" customFormat="1" ht="15.9" customHeight="1" thickBot="1">
      <c r="A4" s="172"/>
      <c r="B4" s="172"/>
      <c r="C4" s="173" t="s">
        <v>44</v>
      </c>
    </row>
    <row r="5" spans="1:3" ht="13.8" thickBot="1">
      <c r="A5" s="313" t="s">
        <v>155</v>
      </c>
      <c r="B5" s="174" t="s">
        <v>45</v>
      </c>
      <c r="C5" s="175" t="s">
        <v>46</v>
      </c>
    </row>
    <row r="6" spans="1:3" s="362" customFormat="1" ht="12.9" customHeight="1" thickBot="1">
      <c r="A6" s="147" t="s">
        <v>458</v>
      </c>
      <c r="B6" s="148" t="s">
        <v>459</v>
      </c>
      <c r="C6" s="149" t="s">
        <v>460</v>
      </c>
    </row>
    <row r="7" spans="1:3" s="362" customFormat="1" ht="15.9" customHeight="1" thickBot="1">
      <c r="A7" s="176"/>
      <c r="B7" s="177" t="s">
        <v>47</v>
      </c>
      <c r="C7" s="178"/>
    </row>
    <row r="8" spans="1:3" s="295" customFormat="1" ht="12" customHeight="1" thickBot="1">
      <c r="A8" s="147" t="s">
        <v>9</v>
      </c>
      <c r="B8" s="179" t="s">
        <v>484</v>
      </c>
      <c r="C8" s="238">
        <f>SUM(C9:C19)</f>
        <v>0</v>
      </c>
    </row>
    <row r="9" spans="1:3" s="295" customFormat="1" ht="12" customHeight="1">
      <c r="A9" s="354" t="s">
        <v>72</v>
      </c>
      <c r="B9" s="8" t="s">
        <v>235</v>
      </c>
      <c r="C9" s="284"/>
    </row>
    <row r="10" spans="1:3" s="295" customFormat="1" ht="12" customHeight="1">
      <c r="A10" s="355" t="s">
        <v>73</v>
      </c>
      <c r="B10" s="6" t="s">
        <v>236</v>
      </c>
      <c r="C10" s="236"/>
    </row>
    <row r="11" spans="1:3" s="295" customFormat="1" ht="12" customHeight="1">
      <c r="A11" s="355" t="s">
        <v>74</v>
      </c>
      <c r="B11" s="6" t="s">
        <v>237</v>
      </c>
      <c r="C11" s="236"/>
    </row>
    <row r="12" spans="1:3" s="295" customFormat="1" ht="12" customHeight="1">
      <c r="A12" s="355" t="s">
        <v>75</v>
      </c>
      <c r="B12" s="6" t="s">
        <v>238</v>
      </c>
      <c r="C12" s="236"/>
    </row>
    <row r="13" spans="1:3" s="295" customFormat="1" ht="12" customHeight="1">
      <c r="A13" s="355" t="s">
        <v>108</v>
      </c>
      <c r="B13" s="6" t="s">
        <v>239</v>
      </c>
      <c r="C13" s="236"/>
    </row>
    <row r="14" spans="1:3" s="295" customFormat="1" ht="12" customHeight="1">
      <c r="A14" s="355" t="s">
        <v>76</v>
      </c>
      <c r="B14" s="6" t="s">
        <v>362</v>
      </c>
      <c r="C14" s="236"/>
    </row>
    <row r="15" spans="1:3" s="295" customFormat="1" ht="12" customHeight="1">
      <c r="A15" s="355" t="s">
        <v>77</v>
      </c>
      <c r="B15" s="5" t="s">
        <v>363</v>
      </c>
      <c r="C15" s="236"/>
    </row>
    <row r="16" spans="1:3" s="295" customFormat="1" ht="12" customHeight="1">
      <c r="A16" s="355" t="s">
        <v>84</v>
      </c>
      <c r="B16" s="6" t="s">
        <v>242</v>
      </c>
      <c r="C16" s="285"/>
    </row>
    <row r="17" spans="1:3" s="363" customFormat="1" ht="12" customHeight="1">
      <c r="A17" s="355" t="s">
        <v>85</v>
      </c>
      <c r="B17" s="6" t="s">
        <v>243</v>
      </c>
      <c r="C17" s="236"/>
    </row>
    <row r="18" spans="1:3" s="363" customFormat="1" ht="12" customHeight="1">
      <c r="A18" s="355" t="s">
        <v>86</v>
      </c>
      <c r="B18" s="6" t="s">
        <v>398</v>
      </c>
      <c r="C18" s="237"/>
    </row>
    <row r="19" spans="1:3" s="363" customFormat="1" ht="12" customHeight="1" thickBot="1">
      <c r="A19" s="355" t="s">
        <v>87</v>
      </c>
      <c r="B19" s="5" t="s">
        <v>244</v>
      </c>
      <c r="C19" s="237"/>
    </row>
    <row r="20" spans="1:3" s="295" customFormat="1" ht="12" customHeight="1" thickBot="1">
      <c r="A20" s="147" t="s">
        <v>10</v>
      </c>
      <c r="B20" s="179" t="s">
        <v>364</v>
      </c>
      <c r="C20" s="238">
        <f>SUM(C21:C23)</f>
        <v>0</v>
      </c>
    </row>
    <row r="21" spans="1:3" s="363" customFormat="1" ht="12" customHeight="1">
      <c r="A21" s="355" t="s">
        <v>78</v>
      </c>
      <c r="B21" s="7" t="s">
        <v>212</v>
      </c>
      <c r="C21" s="236"/>
    </row>
    <row r="22" spans="1:3" s="363" customFormat="1" ht="12" customHeight="1">
      <c r="A22" s="355" t="s">
        <v>79</v>
      </c>
      <c r="B22" s="6" t="s">
        <v>365</v>
      </c>
      <c r="C22" s="236"/>
    </row>
    <row r="23" spans="1:3" s="363" customFormat="1" ht="12" customHeight="1">
      <c r="A23" s="355" t="s">
        <v>80</v>
      </c>
      <c r="B23" s="6" t="s">
        <v>366</v>
      </c>
      <c r="C23" s="236"/>
    </row>
    <row r="24" spans="1:3" s="363" customFormat="1" ht="12" customHeight="1" thickBot="1">
      <c r="A24" s="355" t="s">
        <v>81</v>
      </c>
      <c r="B24" s="6" t="s">
        <v>489</v>
      </c>
      <c r="C24" s="236"/>
    </row>
    <row r="25" spans="1:3" s="363" customFormat="1" ht="12" customHeight="1" thickBot="1">
      <c r="A25" s="152" t="s">
        <v>11</v>
      </c>
      <c r="B25" s="74" t="s">
        <v>125</v>
      </c>
      <c r="C25" s="265"/>
    </row>
    <row r="26" spans="1:3" s="363" customFormat="1" ht="12" customHeight="1" thickBot="1">
      <c r="A26" s="152" t="s">
        <v>12</v>
      </c>
      <c r="B26" s="74" t="s">
        <v>367</v>
      </c>
      <c r="C26" s="238">
        <f>+C27+C28</f>
        <v>0</v>
      </c>
    </row>
    <row r="27" spans="1:3" s="363" customFormat="1" ht="12" customHeight="1">
      <c r="A27" s="356" t="s">
        <v>222</v>
      </c>
      <c r="B27" s="357" t="s">
        <v>365</v>
      </c>
      <c r="C27" s="55"/>
    </row>
    <row r="28" spans="1:3" s="363" customFormat="1" ht="12" customHeight="1">
      <c r="A28" s="356" t="s">
        <v>225</v>
      </c>
      <c r="B28" s="358" t="s">
        <v>368</v>
      </c>
      <c r="C28" s="239"/>
    </row>
    <row r="29" spans="1:3" s="363" customFormat="1" ht="12" customHeight="1" thickBot="1">
      <c r="A29" s="355" t="s">
        <v>226</v>
      </c>
      <c r="B29" s="86" t="s">
        <v>490</v>
      </c>
      <c r="C29" s="58"/>
    </row>
    <row r="30" spans="1:3" s="363" customFormat="1" ht="12" customHeight="1" thickBot="1">
      <c r="A30" s="152" t="s">
        <v>13</v>
      </c>
      <c r="B30" s="74" t="s">
        <v>369</v>
      </c>
      <c r="C30" s="238">
        <f>+C31+C32+C33</f>
        <v>0</v>
      </c>
    </row>
    <row r="31" spans="1:3" s="363" customFormat="1" ht="12" customHeight="1">
      <c r="A31" s="356" t="s">
        <v>65</v>
      </c>
      <c r="B31" s="357" t="s">
        <v>249</v>
      </c>
      <c r="C31" s="55"/>
    </row>
    <row r="32" spans="1:3" s="363" customFormat="1" ht="12" customHeight="1">
      <c r="A32" s="356" t="s">
        <v>66</v>
      </c>
      <c r="B32" s="358" t="s">
        <v>250</v>
      </c>
      <c r="C32" s="239"/>
    </row>
    <row r="33" spans="1:3" s="363" customFormat="1" ht="12" customHeight="1" thickBot="1">
      <c r="A33" s="355" t="s">
        <v>67</v>
      </c>
      <c r="B33" s="86" t="s">
        <v>251</v>
      </c>
      <c r="C33" s="58"/>
    </row>
    <row r="34" spans="1:3" s="295" customFormat="1" ht="12" customHeight="1" thickBot="1">
      <c r="A34" s="152" t="s">
        <v>14</v>
      </c>
      <c r="B34" s="74" t="s">
        <v>337</v>
      </c>
      <c r="C34" s="265"/>
    </row>
    <row r="35" spans="1:3" s="295" customFormat="1" ht="12" customHeight="1" thickBot="1">
      <c r="A35" s="152" t="s">
        <v>15</v>
      </c>
      <c r="B35" s="74" t="s">
        <v>370</v>
      </c>
      <c r="C35" s="286"/>
    </row>
    <row r="36" spans="1:3" s="295" customFormat="1" ht="12" customHeight="1" thickBot="1">
      <c r="A36" s="147" t="s">
        <v>16</v>
      </c>
      <c r="B36" s="74" t="s">
        <v>491</v>
      </c>
      <c r="C36" s="287">
        <f>+C8+C20+C25+C26+C30+C34+C35</f>
        <v>0</v>
      </c>
    </row>
    <row r="37" spans="1:3" s="295" customFormat="1" ht="12" customHeight="1" thickBot="1">
      <c r="A37" s="180" t="s">
        <v>17</v>
      </c>
      <c r="B37" s="74" t="s">
        <v>372</v>
      </c>
      <c r="C37" s="287">
        <f>+C38+C39+C40</f>
        <v>43954</v>
      </c>
    </row>
    <row r="38" spans="1:3" s="295" customFormat="1" ht="12" customHeight="1">
      <c r="A38" s="356" t="s">
        <v>373</v>
      </c>
      <c r="B38" s="357" t="s">
        <v>190</v>
      </c>
      <c r="C38" s="55">
        <v>777</v>
      </c>
    </row>
    <row r="39" spans="1:3" s="295" customFormat="1" ht="12" customHeight="1">
      <c r="A39" s="356" t="s">
        <v>374</v>
      </c>
      <c r="B39" s="358" t="s">
        <v>2</v>
      </c>
      <c r="C39" s="239"/>
    </row>
    <row r="40" spans="1:3" s="363" customFormat="1" ht="12" customHeight="1" thickBot="1">
      <c r="A40" s="355" t="s">
        <v>375</v>
      </c>
      <c r="B40" s="86" t="s">
        <v>376</v>
      </c>
      <c r="C40" s="58">
        <v>43177</v>
      </c>
    </row>
    <row r="41" spans="1:3" s="363" customFormat="1" ht="15" customHeight="1" thickBot="1">
      <c r="A41" s="180" t="s">
        <v>18</v>
      </c>
      <c r="B41" s="181" t="s">
        <v>377</v>
      </c>
      <c r="C41" s="290">
        <f>+C36+C37</f>
        <v>43954</v>
      </c>
    </row>
    <row r="42" spans="1:3" s="363" customFormat="1" ht="15" customHeight="1">
      <c r="A42" s="182"/>
      <c r="B42" s="183"/>
      <c r="C42" s="288"/>
    </row>
    <row r="43" spans="1:3" ht="13.8" thickBot="1">
      <c r="A43" s="184"/>
      <c r="B43" s="185"/>
      <c r="C43" s="289"/>
    </row>
    <row r="44" spans="1:3" s="362" customFormat="1" ht="16.5" customHeight="1" thickBot="1">
      <c r="A44" s="186"/>
      <c r="B44" s="187" t="s">
        <v>48</v>
      </c>
      <c r="C44" s="290"/>
    </row>
    <row r="45" spans="1:3" s="364" customFormat="1" ht="12" customHeight="1" thickBot="1">
      <c r="A45" s="152" t="s">
        <v>9</v>
      </c>
      <c r="B45" s="74" t="s">
        <v>378</v>
      </c>
      <c r="C45" s="238">
        <f>SUM(C46:C50)</f>
        <v>43154</v>
      </c>
    </row>
    <row r="46" spans="1:3" ht="12" customHeight="1">
      <c r="A46" s="355" t="s">
        <v>72</v>
      </c>
      <c r="B46" s="7" t="s">
        <v>39</v>
      </c>
      <c r="C46" s="55">
        <v>30293</v>
      </c>
    </row>
    <row r="47" spans="1:3" ht="12" customHeight="1">
      <c r="A47" s="355" t="s">
        <v>73</v>
      </c>
      <c r="B47" s="6" t="s">
        <v>134</v>
      </c>
      <c r="C47" s="57">
        <v>8226</v>
      </c>
    </row>
    <row r="48" spans="1:3" ht="12" customHeight="1">
      <c r="A48" s="355" t="s">
        <v>74</v>
      </c>
      <c r="B48" s="6" t="s">
        <v>100</v>
      </c>
      <c r="C48" s="57">
        <v>4635</v>
      </c>
    </row>
    <row r="49" spans="1:3" ht="12" customHeight="1">
      <c r="A49" s="355" t="s">
        <v>75</v>
      </c>
      <c r="B49" s="6" t="s">
        <v>135</v>
      </c>
      <c r="C49" s="57"/>
    </row>
    <row r="50" spans="1:3" ht="12" customHeight="1" thickBot="1">
      <c r="A50" s="355" t="s">
        <v>108</v>
      </c>
      <c r="B50" s="6" t="s">
        <v>136</v>
      </c>
      <c r="C50" s="57"/>
    </row>
    <row r="51" spans="1:3" ht="12" customHeight="1" thickBot="1">
      <c r="A51" s="152" t="s">
        <v>10</v>
      </c>
      <c r="B51" s="74" t="s">
        <v>379</v>
      </c>
      <c r="C51" s="238">
        <f>SUM(C52:C54)</f>
        <v>800</v>
      </c>
    </row>
    <row r="52" spans="1:3" s="364" customFormat="1" ht="12" customHeight="1">
      <c r="A52" s="355" t="s">
        <v>78</v>
      </c>
      <c r="B52" s="7" t="s">
        <v>180</v>
      </c>
      <c r="C52" s="55"/>
    </row>
    <row r="53" spans="1:3" ht="12" customHeight="1">
      <c r="A53" s="355" t="s">
        <v>79</v>
      </c>
      <c r="B53" s="6" t="s">
        <v>138</v>
      </c>
      <c r="C53" s="57">
        <v>800</v>
      </c>
    </row>
    <row r="54" spans="1:3" ht="12" customHeight="1">
      <c r="A54" s="355" t="s">
        <v>80</v>
      </c>
      <c r="B54" s="6" t="s">
        <v>49</v>
      </c>
      <c r="C54" s="57"/>
    </row>
    <row r="55" spans="1:3" ht="12" customHeight="1" thickBot="1">
      <c r="A55" s="355" t="s">
        <v>81</v>
      </c>
      <c r="B55" s="6" t="s">
        <v>488</v>
      </c>
      <c r="C55" s="57"/>
    </row>
    <row r="56" spans="1:3" ht="15" customHeight="1" thickBot="1">
      <c r="A56" s="152" t="s">
        <v>11</v>
      </c>
      <c r="B56" s="74" t="s">
        <v>5</v>
      </c>
      <c r="C56" s="265"/>
    </row>
    <row r="57" spans="1:3" ht="13.8" thickBot="1">
      <c r="A57" s="152" t="s">
        <v>12</v>
      </c>
      <c r="B57" s="188" t="s">
        <v>493</v>
      </c>
      <c r="C57" s="291">
        <f>+C45+C51+C56</f>
        <v>43954</v>
      </c>
    </row>
    <row r="58" spans="1:3" ht="15" customHeight="1" thickBot="1">
      <c r="C58" s="292"/>
    </row>
    <row r="59" spans="1:3" ht="14.25" customHeight="1" thickBot="1">
      <c r="A59" s="191" t="s">
        <v>483</v>
      </c>
      <c r="B59" s="192"/>
      <c r="C59" s="72" t="s">
        <v>555</v>
      </c>
    </row>
    <row r="60" spans="1:3" ht="13.8" thickBot="1">
      <c r="A60" s="191" t="s">
        <v>156</v>
      </c>
      <c r="B60" s="192"/>
      <c r="C60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 xml:space="preserve">&amp;C9.5.1 melléklet az 1/2015.(II.13.) önkormányzati rendelethez 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zoomScaleNormal="100" workbookViewId="0">
      <selection activeCell="E4" sqref="E4"/>
    </sheetView>
  </sheetViews>
  <sheetFormatPr defaultColWidth="9.33203125" defaultRowHeight="13.2"/>
  <cols>
    <col min="1" max="1" width="5.44140625" style="34" customWidth="1"/>
    <col min="2" max="2" width="33.109375" style="34" customWidth="1"/>
    <col min="3" max="3" width="12.33203125" style="34" customWidth="1"/>
    <col min="4" max="4" width="11.44140625" style="34" customWidth="1"/>
    <col min="5" max="5" width="11.33203125" style="34" customWidth="1"/>
    <col min="6" max="6" width="11" style="34" customWidth="1"/>
    <col min="7" max="7" width="14.33203125" style="34" customWidth="1"/>
    <col min="8" max="16384" width="9.33203125" style="34"/>
  </cols>
  <sheetData>
    <row r="1" spans="1:7" ht="43.5" customHeight="1">
      <c r="A1" s="692" t="s">
        <v>3</v>
      </c>
      <c r="B1" s="692"/>
      <c r="C1" s="692"/>
      <c r="D1" s="692"/>
      <c r="E1" s="692"/>
      <c r="F1" s="692"/>
      <c r="G1" s="692"/>
    </row>
    <row r="3" spans="1:7" s="108" customFormat="1" ht="27" customHeight="1">
      <c r="A3" s="106" t="s">
        <v>158</v>
      </c>
      <c r="B3" s="107"/>
      <c r="C3" s="691" t="s">
        <v>159</v>
      </c>
      <c r="D3" s="691"/>
      <c r="E3" s="691"/>
      <c r="F3" s="691"/>
      <c r="G3" s="691"/>
    </row>
    <row r="4" spans="1:7" s="108" customFormat="1" ht="15.6">
      <c r="A4" s="107"/>
      <c r="B4" s="107"/>
      <c r="C4" s="107"/>
      <c r="D4" s="107"/>
      <c r="E4" s="107"/>
      <c r="F4" s="107"/>
      <c r="G4" s="107"/>
    </row>
    <row r="5" spans="1:7" s="108" customFormat="1" ht="24.75" customHeight="1">
      <c r="A5" s="106" t="s">
        <v>160</v>
      </c>
      <c r="B5" s="107"/>
      <c r="C5" s="691" t="s">
        <v>159</v>
      </c>
      <c r="D5" s="691"/>
      <c r="E5" s="691"/>
      <c r="F5" s="691"/>
      <c r="G5" s="107"/>
    </row>
    <row r="6" spans="1:7" s="109" customFormat="1">
      <c r="A6" s="153"/>
      <c r="B6" s="153"/>
      <c r="C6" s="153"/>
      <c r="D6" s="153"/>
      <c r="E6" s="153"/>
      <c r="F6" s="153"/>
      <c r="G6" s="153"/>
    </row>
    <row r="7" spans="1:7" s="110" customFormat="1" ht="15" customHeight="1">
      <c r="A7" s="210" t="s">
        <v>161</v>
      </c>
      <c r="B7" s="209"/>
      <c r="C7" s="209"/>
      <c r="D7" s="195"/>
      <c r="E7" s="195"/>
      <c r="F7" s="195"/>
      <c r="G7" s="195"/>
    </row>
    <row r="8" spans="1:7" s="110" customFormat="1" ht="15" customHeight="1" thickBot="1">
      <c r="A8" s="210" t="s">
        <v>162</v>
      </c>
      <c r="B8" s="195"/>
      <c r="C8" s="195"/>
      <c r="D8" s="195"/>
      <c r="E8" s="195"/>
      <c r="F8" s="195"/>
      <c r="G8" s="195"/>
    </row>
    <row r="9" spans="1:7" s="54" customFormat="1" ht="42" customHeight="1" thickBot="1">
      <c r="A9" s="144" t="s">
        <v>7</v>
      </c>
      <c r="B9" s="145" t="s">
        <v>163</v>
      </c>
      <c r="C9" s="145" t="s">
        <v>164</v>
      </c>
      <c r="D9" s="145" t="s">
        <v>165</v>
      </c>
      <c r="E9" s="145" t="s">
        <v>166</v>
      </c>
      <c r="F9" s="145" t="s">
        <v>167</v>
      </c>
      <c r="G9" s="146" t="s">
        <v>42</v>
      </c>
    </row>
    <row r="10" spans="1:7" ht="24" customHeight="1">
      <c r="A10" s="196" t="s">
        <v>9</v>
      </c>
      <c r="B10" s="150" t="s">
        <v>168</v>
      </c>
      <c r="C10" s="111"/>
      <c r="D10" s="111"/>
      <c r="E10" s="111"/>
      <c r="F10" s="111"/>
      <c r="G10" s="197">
        <f>SUM(C10:F10)</f>
        <v>0</v>
      </c>
    </row>
    <row r="11" spans="1:7" ht="24" customHeight="1">
      <c r="A11" s="198" t="s">
        <v>10</v>
      </c>
      <c r="B11" s="151" t="s">
        <v>169</v>
      </c>
      <c r="C11" s="112"/>
      <c r="D11" s="112"/>
      <c r="E11" s="112"/>
      <c r="F11" s="112"/>
      <c r="G11" s="199">
        <f t="shared" ref="G11:G16" si="0">SUM(C11:F11)</f>
        <v>0</v>
      </c>
    </row>
    <row r="12" spans="1:7" ht="24" customHeight="1">
      <c r="A12" s="198" t="s">
        <v>11</v>
      </c>
      <c r="B12" s="151" t="s">
        <v>170</v>
      </c>
      <c r="C12" s="112"/>
      <c r="D12" s="112"/>
      <c r="E12" s="112"/>
      <c r="F12" s="112"/>
      <c r="G12" s="199">
        <f t="shared" si="0"/>
        <v>0</v>
      </c>
    </row>
    <row r="13" spans="1:7" ht="24" customHeight="1">
      <c r="A13" s="198" t="s">
        <v>12</v>
      </c>
      <c r="B13" s="151" t="s">
        <v>171</v>
      </c>
      <c r="C13" s="112"/>
      <c r="D13" s="112"/>
      <c r="E13" s="112"/>
      <c r="F13" s="112"/>
      <c r="G13" s="199">
        <f t="shared" si="0"/>
        <v>0</v>
      </c>
    </row>
    <row r="14" spans="1:7" ht="24" customHeight="1">
      <c r="A14" s="198" t="s">
        <v>13</v>
      </c>
      <c r="B14" s="151" t="s">
        <v>172</v>
      </c>
      <c r="C14" s="112"/>
      <c r="D14" s="112"/>
      <c r="E14" s="112"/>
      <c r="F14" s="112"/>
      <c r="G14" s="199">
        <f t="shared" si="0"/>
        <v>0</v>
      </c>
    </row>
    <row r="15" spans="1:7" ht="24" customHeight="1" thickBot="1">
      <c r="A15" s="200" t="s">
        <v>14</v>
      </c>
      <c r="B15" s="201" t="s">
        <v>173</v>
      </c>
      <c r="C15" s="113"/>
      <c r="D15" s="113"/>
      <c r="E15" s="113"/>
      <c r="F15" s="113"/>
      <c r="G15" s="202">
        <f t="shared" si="0"/>
        <v>0</v>
      </c>
    </row>
    <row r="16" spans="1:7" s="114" customFormat="1" ht="24" customHeight="1" thickBot="1">
      <c r="A16" s="203" t="s">
        <v>15</v>
      </c>
      <c r="B16" s="204" t="s">
        <v>42</v>
      </c>
      <c r="C16" s="205">
        <f>SUM(C10:C15)</f>
        <v>0</v>
      </c>
      <c r="D16" s="205">
        <f>SUM(D10:D15)</f>
        <v>0</v>
      </c>
      <c r="E16" s="205">
        <f>SUM(E10:E15)</f>
        <v>0</v>
      </c>
      <c r="F16" s="205">
        <f>SUM(F10:F15)</f>
        <v>0</v>
      </c>
      <c r="G16" s="206">
        <f t="shared" si="0"/>
        <v>0</v>
      </c>
    </row>
    <row r="17" spans="1:7" s="109" customFormat="1">
      <c r="A17" s="153"/>
      <c r="B17" s="153"/>
      <c r="C17" s="153"/>
      <c r="D17" s="153"/>
      <c r="E17" s="153"/>
      <c r="F17" s="153"/>
      <c r="G17" s="153"/>
    </row>
    <row r="18" spans="1:7" s="109" customFormat="1">
      <c r="A18" s="153"/>
      <c r="B18" s="153"/>
      <c r="C18" s="153"/>
      <c r="D18" s="153"/>
      <c r="E18" s="153"/>
      <c r="F18" s="153"/>
      <c r="G18" s="153"/>
    </row>
    <row r="19" spans="1:7" s="109" customFormat="1">
      <c r="A19" s="153"/>
      <c r="B19" s="153"/>
      <c r="C19" s="153"/>
      <c r="D19" s="153"/>
      <c r="E19" s="153"/>
      <c r="F19" s="153"/>
      <c r="G19" s="153"/>
    </row>
    <row r="20" spans="1:7" s="109" customFormat="1" ht="15.6">
      <c r="A20" s="108" t="str">
        <f>+CONCATENATE("......................, ",LEFT(ÖSSZEFÜGGÉSEK!A5,4),". .......................... hó ..... nap")</f>
        <v>......................, 2015. .......................... hó ..... nap</v>
      </c>
      <c r="B20" s="153"/>
      <c r="C20" s="153"/>
      <c r="D20" s="153"/>
      <c r="E20" s="153"/>
      <c r="F20" s="153"/>
      <c r="G20" s="153"/>
    </row>
    <row r="21" spans="1:7" s="109" customFormat="1">
      <c r="A21" s="153"/>
      <c r="B21" s="153"/>
      <c r="C21" s="153"/>
      <c r="D21" s="153"/>
      <c r="E21" s="153"/>
      <c r="F21" s="153"/>
      <c r="G21" s="153"/>
    </row>
    <row r="22" spans="1:7">
      <c r="A22" s="153"/>
      <c r="B22" s="153"/>
      <c r="C22" s="153"/>
      <c r="D22" s="153"/>
      <c r="E22" s="153"/>
      <c r="F22" s="153"/>
      <c r="G22" s="153"/>
    </row>
    <row r="23" spans="1:7">
      <c r="A23" s="153"/>
      <c r="B23" s="153"/>
      <c r="C23" s="109"/>
      <c r="D23" s="109"/>
      <c r="E23" s="109"/>
      <c r="F23" s="109"/>
      <c r="G23" s="153"/>
    </row>
    <row r="24" spans="1:7" ht="13.8">
      <c r="A24" s="153"/>
      <c r="B24" s="153"/>
      <c r="C24" s="207"/>
      <c r="D24" s="208" t="s">
        <v>174</v>
      </c>
      <c r="E24" s="208"/>
      <c r="F24" s="207"/>
      <c r="G24" s="153"/>
    </row>
    <row r="25" spans="1:7" ht="13.8">
      <c r="C25" s="115"/>
      <c r="D25" s="116"/>
      <c r="E25" s="116"/>
      <c r="F25" s="115"/>
    </row>
    <row r="26" spans="1:7" ht="13.8">
      <c r="C26" s="115"/>
      <c r="D26" s="116"/>
      <c r="E26" s="116"/>
      <c r="F26" s="115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az 1/2015. (II.13.)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13" sqref="B13"/>
    </sheetView>
  </sheetViews>
  <sheetFormatPr defaultRowHeight="13.2"/>
  <sheetData/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I159"/>
  <sheetViews>
    <sheetView view="pageLayout" topLeftCell="C88" zoomScaleNormal="100" zoomScaleSheetLayoutView="100" workbookViewId="0">
      <selection activeCell="D90" sqref="D90"/>
    </sheetView>
  </sheetViews>
  <sheetFormatPr defaultColWidth="9.33203125" defaultRowHeight="15.6"/>
  <cols>
    <col min="1" max="1" width="9.44140625" style="297" customWidth="1"/>
    <col min="2" max="2" width="91.6640625" style="297" customWidth="1"/>
    <col min="3" max="3" width="21.6640625" style="298" customWidth="1"/>
    <col min="4" max="4" width="9" style="319" customWidth="1"/>
    <col min="5" max="16384" width="9.33203125" style="319"/>
  </cols>
  <sheetData>
    <row r="1" spans="1:3" ht="15.9" customHeight="1">
      <c r="A1" s="641" t="s">
        <v>6</v>
      </c>
      <c r="B1" s="641"/>
      <c r="C1" s="641"/>
    </row>
    <row r="2" spans="1:3" ht="15.9" customHeight="1" thickBot="1">
      <c r="A2" s="640" t="s">
        <v>112</v>
      </c>
      <c r="B2" s="640"/>
      <c r="C2" s="228" t="s">
        <v>181</v>
      </c>
    </row>
    <row r="3" spans="1:3" ht="38.1" customHeight="1" thickBot="1">
      <c r="A3" s="420" t="s">
        <v>60</v>
      </c>
      <c r="B3" s="421" t="s">
        <v>8</v>
      </c>
      <c r="C3" s="422" t="str">
        <f>+CONCATENATE(LEFT(ÖSSZEFÜGGÉSEK!A5,4),". évi előirányzat")</f>
        <v>2015. évi előirányzat</v>
      </c>
    </row>
    <row r="4" spans="1:3" s="320" customFormat="1" ht="12" customHeight="1" thickBot="1">
      <c r="A4" s="423" t="s">
        <v>458</v>
      </c>
      <c r="B4" s="424" t="s">
        <v>459</v>
      </c>
      <c r="C4" s="425" t="s">
        <v>460</v>
      </c>
    </row>
    <row r="5" spans="1:3" s="321" customFormat="1" ht="12" customHeight="1" thickBot="1">
      <c r="A5" s="426" t="s">
        <v>9</v>
      </c>
      <c r="B5" s="427" t="s">
        <v>206</v>
      </c>
      <c r="C5" s="428">
        <f>+C6+C7+C8+C9+C10+C11</f>
        <v>0</v>
      </c>
    </row>
    <row r="6" spans="1:3" s="321" customFormat="1" ht="12" customHeight="1">
      <c r="A6" s="429" t="s">
        <v>72</v>
      </c>
      <c r="B6" s="430" t="s">
        <v>207</v>
      </c>
      <c r="C6" s="431"/>
    </row>
    <row r="7" spans="1:3" s="321" customFormat="1" ht="12" customHeight="1">
      <c r="A7" s="432" t="s">
        <v>73</v>
      </c>
      <c r="B7" s="433" t="s">
        <v>208</v>
      </c>
      <c r="C7" s="434"/>
    </row>
    <row r="8" spans="1:3" s="321" customFormat="1" ht="12" customHeight="1">
      <c r="A8" s="432" t="s">
        <v>74</v>
      </c>
      <c r="B8" s="433" t="s">
        <v>209</v>
      </c>
      <c r="C8" s="434"/>
    </row>
    <row r="9" spans="1:3" s="321" customFormat="1" ht="12" customHeight="1">
      <c r="A9" s="432" t="s">
        <v>75</v>
      </c>
      <c r="B9" s="433" t="s">
        <v>210</v>
      </c>
      <c r="C9" s="434"/>
    </row>
    <row r="10" spans="1:3" s="321" customFormat="1" ht="12" customHeight="1">
      <c r="A10" s="432" t="s">
        <v>108</v>
      </c>
      <c r="B10" s="435" t="s">
        <v>394</v>
      </c>
      <c r="C10" s="434"/>
    </row>
    <row r="11" spans="1:3" s="321" customFormat="1" ht="12" customHeight="1" thickBot="1">
      <c r="A11" s="436" t="s">
        <v>76</v>
      </c>
      <c r="B11" s="437" t="s">
        <v>395</v>
      </c>
      <c r="C11" s="434"/>
    </row>
    <row r="12" spans="1:3" s="321" customFormat="1" ht="12" customHeight="1" thickBot="1">
      <c r="A12" s="426" t="s">
        <v>10</v>
      </c>
      <c r="B12" s="438" t="s">
        <v>211</v>
      </c>
      <c r="C12" s="428">
        <f>+C13+C14+C15+C16+C17</f>
        <v>0</v>
      </c>
    </row>
    <row r="13" spans="1:3" s="321" customFormat="1" ht="12" customHeight="1">
      <c r="A13" s="429" t="s">
        <v>78</v>
      </c>
      <c r="B13" s="430" t="s">
        <v>212</v>
      </c>
      <c r="C13" s="431"/>
    </row>
    <row r="14" spans="1:3" s="321" customFormat="1" ht="12" customHeight="1">
      <c r="A14" s="432" t="s">
        <v>79</v>
      </c>
      <c r="B14" s="433" t="s">
        <v>213</v>
      </c>
      <c r="C14" s="434"/>
    </row>
    <row r="15" spans="1:3" s="321" customFormat="1" ht="12" customHeight="1">
      <c r="A15" s="432" t="s">
        <v>80</v>
      </c>
      <c r="B15" s="433" t="s">
        <v>383</v>
      </c>
      <c r="C15" s="434"/>
    </row>
    <row r="16" spans="1:3" s="321" customFormat="1" ht="12" customHeight="1">
      <c r="A16" s="432" t="s">
        <v>81</v>
      </c>
      <c r="B16" s="433" t="s">
        <v>384</v>
      </c>
      <c r="C16" s="434"/>
    </row>
    <row r="17" spans="1:3" s="321" customFormat="1" ht="12" customHeight="1">
      <c r="A17" s="432" t="s">
        <v>82</v>
      </c>
      <c r="B17" s="433" t="s">
        <v>214</v>
      </c>
      <c r="C17" s="434"/>
    </row>
    <row r="18" spans="1:3" s="321" customFormat="1" ht="12" customHeight="1" thickBot="1">
      <c r="A18" s="436" t="s">
        <v>88</v>
      </c>
      <c r="B18" s="437" t="s">
        <v>215</v>
      </c>
      <c r="C18" s="439"/>
    </row>
    <row r="19" spans="1:3" s="321" customFormat="1" ht="12" customHeight="1" thickBot="1">
      <c r="A19" s="426" t="s">
        <v>11</v>
      </c>
      <c r="B19" s="427" t="s">
        <v>216</v>
      </c>
      <c r="C19" s="428">
        <f>+C20+C21+C22+C23+C24</f>
        <v>0</v>
      </c>
    </row>
    <row r="20" spans="1:3" s="321" customFormat="1" ht="12" customHeight="1">
      <c r="A20" s="429" t="s">
        <v>61</v>
      </c>
      <c r="B20" s="430" t="s">
        <v>217</v>
      </c>
      <c r="C20" s="431"/>
    </row>
    <row r="21" spans="1:3" s="321" customFormat="1" ht="12" customHeight="1">
      <c r="A21" s="432" t="s">
        <v>62</v>
      </c>
      <c r="B21" s="433" t="s">
        <v>218</v>
      </c>
      <c r="C21" s="434"/>
    </row>
    <row r="22" spans="1:3" s="321" customFormat="1" ht="12" customHeight="1">
      <c r="A22" s="432" t="s">
        <v>63</v>
      </c>
      <c r="B22" s="433" t="s">
        <v>385</v>
      </c>
      <c r="C22" s="434"/>
    </row>
    <row r="23" spans="1:3" s="321" customFormat="1" ht="12" customHeight="1">
      <c r="A23" s="432" t="s">
        <v>64</v>
      </c>
      <c r="B23" s="433" t="s">
        <v>386</v>
      </c>
      <c r="C23" s="434"/>
    </row>
    <row r="24" spans="1:3" s="321" customFormat="1" ht="12" customHeight="1">
      <c r="A24" s="432" t="s">
        <v>122</v>
      </c>
      <c r="B24" s="433" t="s">
        <v>219</v>
      </c>
      <c r="C24" s="434"/>
    </row>
    <row r="25" spans="1:3" s="321" customFormat="1" ht="12" customHeight="1" thickBot="1">
      <c r="A25" s="436" t="s">
        <v>123</v>
      </c>
      <c r="B25" s="440" t="s">
        <v>220</v>
      </c>
      <c r="C25" s="439"/>
    </row>
    <row r="26" spans="1:3" s="321" customFormat="1" ht="12" customHeight="1" thickBot="1">
      <c r="A26" s="426" t="s">
        <v>124</v>
      </c>
      <c r="B26" s="427" t="s">
        <v>221</v>
      </c>
      <c r="C26" s="441">
        <f>+C27+C31+C32+C33</f>
        <v>6993</v>
      </c>
    </row>
    <row r="27" spans="1:3" s="321" customFormat="1" ht="12" customHeight="1">
      <c r="A27" s="429" t="s">
        <v>222</v>
      </c>
      <c r="B27" s="430" t="s">
        <v>401</v>
      </c>
      <c r="C27" s="442">
        <f>+C28+C29+C30</f>
        <v>6993</v>
      </c>
    </row>
    <row r="28" spans="1:3" s="321" customFormat="1" ht="12" customHeight="1">
      <c r="A28" s="432" t="s">
        <v>223</v>
      </c>
      <c r="B28" s="433" t="s">
        <v>228</v>
      </c>
      <c r="C28" s="434">
        <v>6993</v>
      </c>
    </row>
    <row r="29" spans="1:3" s="321" customFormat="1" ht="12" customHeight="1">
      <c r="A29" s="432" t="s">
        <v>224</v>
      </c>
      <c r="B29" s="433" t="s">
        <v>229</v>
      </c>
      <c r="C29" s="434"/>
    </row>
    <row r="30" spans="1:3" s="321" customFormat="1" ht="12" customHeight="1">
      <c r="A30" s="432" t="s">
        <v>399</v>
      </c>
      <c r="B30" s="443" t="s">
        <v>400</v>
      </c>
      <c r="C30" s="434"/>
    </row>
    <row r="31" spans="1:3" s="321" customFormat="1" ht="12" customHeight="1">
      <c r="A31" s="432" t="s">
        <v>225</v>
      </c>
      <c r="B31" s="433" t="s">
        <v>230</v>
      </c>
      <c r="C31" s="434"/>
    </row>
    <row r="32" spans="1:3" s="321" customFormat="1" ht="12" customHeight="1">
      <c r="A32" s="432" t="s">
        <v>226</v>
      </c>
      <c r="B32" s="433" t="s">
        <v>231</v>
      </c>
      <c r="C32" s="434"/>
    </row>
    <row r="33" spans="1:3" s="321" customFormat="1" ht="12" customHeight="1" thickBot="1">
      <c r="A33" s="436" t="s">
        <v>227</v>
      </c>
      <c r="B33" s="440" t="s">
        <v>232</v>
      </c>
      <c r="C33" s="439"/>
    </row>
    <row r="34" spans="1:3" s="321" customFormat="1" ht="12" customHeight="1" thickBot="1">
      <c r="A34" s="426" t="s">
        <v>13</v>
      </c>
      <c r="B34" s="427" t="s">
        <v>396</v>
      </c>
      <c r="C34" s="428">
        <f>SUM(C35:C45)</f>
        <v>0</v>
      </c>
    </row>
    <row r="35" spans="1:3" s="321" customFormat="1" ht="12" customHeight="1">
      <c r="A35" s="429" t="s">
        <v>65</v>
      </c>
      <c r="B35" s="430" t="s">
        <v>235</v>
      </c>
      <c r="C35" s="431"/>
    </row>
    <row r="36" spans="1:3" s="321" customFormat="1" ht="12" customHeight="1">
      <c r="A36" s="432" t="s">
        <v>66</v>
      </c>
      <c r="B36" s="433" t="s">
        <v>236</v>
      </c>
      <c r="C36" s="434"/>
    </row>
    <row r="37" spans="1:3" s="321" customFormat="1" ht="12" customHeight="1">
      <c r="A37" s="432" t="s">
        <v>67</v>
      </c>
      <c r="B37" s="433" t="s">
        <v>237</v>
      </c>
      <c r="C37" s="434"/>
    </row>
    <row r="38" spans="1:3" s="321" customFormat="1" ht="12" customHeight="1">
      <c r="A38" s="432" t="s">
        <v>126</v>
      </c>
      <c r="B38" s="433" t="s">
        <v>238</v>
      </c>
      <c r="C38" s="434"/>
    </row>
    <row r="39" spans="1:3" s="321" customFormat="1" ht="12" customHeight="1">
      <c r="A39" s="432" t="s">
        <v>127</v>
      </c>
      <c r="B39" s="433" t="s">
        <v>239</v>
      </c>
      <c r="C39" s="434"/>
    </row>
    <row r="40" spans="1:3" s="321" customFormat="1" ht="12" customHeight="1">
      <c r="A40" s="432" t="s">
        <v>128</v>
      </c>
      <c r="B40" s="433" t="s">
        <v>240</v>
      </c>
      <c r="C40" s="434"/>
    </row>
    <row r="41" spans="1:3" s="321" customFormat="1" ht="12" customHeight="1">
      <c r="A41" s="432" t="s">
        <v>129</v>
      </c>
      <c r="B41" s="433" t="s">
        <v>241</v>
      </c>
      <c r="C41" s="434"/>
    </row>
    <row r="42" spans="1:3" s="321" customFormat="1" ht="12" customHeight="1">
      <c r="A42" s="432" t="s">
        <v>130</v>
      </c>
      <c r="B42" s="433" t="s">
        <v>242</v>
      </c>
      <c r="C42" s="434"/>
    </row>
    <row r="43" spans="1:3" s="321" customFormat="1" ht="12" customHeight="1">
      <c r="A43" s="432" t="s">
        <v>233</v>
      </c>
      <c r="B43" s="433" t="s">
        <v>243</v>
      </c>
      <c r="C43" s="444"/>
    </row>
    <row r="44" spans="1:3" s="321" customFormat="1" ht="12" customHeight="1">
      <c r="A44" s="436" t="s">
        <v>234</v>
      </c>
      <c r="B44" s="440" t="s">
        <v>398</v>
      </c>
      <c r="C44" s="445"/>
    </row>
    <row r="45" spans="1:3" s="321" customFormat="1" ht="12" customHeight="1" thickBot="1">
      <c r="A45" s="436" t="s">
        <v>397</v>
      </c>
      <c r="B45" s="437" t="s">
        <v>244</v>
      </c>
      <c r="C45" s="445"/>
    </row>
    <row r="46" spans="1:3" s="321" customFormat="1" ht="12" customHeight="1" thickBot="1">
      <c r="A46" s="426" t="s">
        <v>14</v>
      </c>
      <c r="B46" s="427" t="s">
        <v>245</v>
      </c>
      <c r="C46" s="428">
        <f>SUM(C47:C51)</f>
        <v>0</v>
      </c>
    </row>
    <row r="47" spans="1:3" s="321" customFormat="1" ht="12" customHeight="1">
      <c r="A47" s="429" t="s">
        <v>68</v>
      </c>
      <c r="B47" s="430" t="s">
        <v>249</v>
      </c>
      <c r="C47" s="446"/>
    </row>
    <row r="48" spans="1:3" s="321" customFormat="1" ht="12" customHeight="1">
      <c r="A48" s="432" t="s">
        <v>69</v>
      </c>
      <c r="B48" s="433" t="s">
        <v>250</v>
      </c>
      <c r="C48" s="444"/>
    </row>
    <row r="49" spans="1:3" s="321" customFormat="1" ht="12" customHeight="1">
      <c r="A49" s="432" t="s">
        <v>246</v>
      </c>
      <c r="B49" s="433" t="s">
        <v>251</v>
      </c>
      <c r="C49" s="444"/>
    </row>
    <row r="50" spans="1:3" s="321" customFormat="1" ht="12" customHeight="1">
      <c r="A50" s="432" t="s">
        <v>247</v>
      </c>
      <c r="B50" s="433" t="s">
        <v>252</v>
      </c>
      <c r="C50" s="444"/>
    </row>
    <row r="51" spans="1:3" s="321" customFormat="1" ht="12" customHeight="1" thickBot="1">
      <c r="A51" s="436" t="s">
        <v>248</v>
      </c>
      <c r="B51" s="437" t="s">
        <v>253</v>
      </c>
      <c r="C51" s="445"/>
    </row>
    <row r="52" spans="1:3" s="321" customFormat="1" ht="12" customHeight="1" thickBot="1">
      <c r="A52" s="426" t="s">
        <v>131</v>
      </c>
      <c r="B52" s="427" t="s">
        <v>254</v>
      </c>
      <c r="C52" s="428">
        <f>SUM(C53:C55)</f>
        <v>0</v>
      </c>
    </row>
    <row r="53" spans="1:3" s="321" customFormat="1" ht="12" customHeight="1">
      <c r="A53" s="429" t="s">
        <v>70</v>
      </c>
      <c r="B53" s="430" t="s">
        <v>255</v>
      </c>
      <c r="C53" s="431"/>
    </row>
    <row r="54" spans="1:3" s="321" customFormat="1" ht="12" customHeight="1">
      <c r="A54" s="432" t="s">
        <v>71</v>
      </c>
      <c r="B54" s="433" t="s">
        <v>387</v>
      </c>
      <c r="C54" s="434"/>
    </row>
    <row r="55" spans="1:3" s="321" customFormat="1" ht="12" customHeight="1">
      <c r="A55" s="432" t="s">
        <v>258</v>
      </c>
      <c r="B55" s="433" t="s">
        <v>256</v>
      </c>
      <c r="C55" s="434"/>
    </row>
    <row r="56" spans="1:3" s="321" customFormat="1" ht="12" customHeight="1" thickBot="1">
      <c r="A56" s="436" t="s">
        <v>259</v>
      </c>
      <c r="B56" s="437" t="s">
        <v>257</v>
      </c>
      <c r="C56" s="439"/>
    </row>
    <row r="57" spans="1:3" s="321" customFormat="1" ht="12" customHeight="1" thickBot="1">
      <c r="A57" s="426" t="s">
        <v>16</v>
      </c>
      <c r="B57" s="438" t="s">
        <v>260</v>
      </c>
      <c r="C57" s="428">
        <f>SUM(C58:C60)</f>
        <v>0</v>
      </c>
    </row>
    <row r="58" spans="1:3" s="321" customFormat="1" ht="12" customHeight="1">
      <c r="A58" s="429" t="s">
        <v>132</v>
      </c>
      <c r="B58" s="430" t="s">
        <v>262</v>
      </c>
      <c r="C58" s="444"/>
    </row>
    <row r="59" spans="1:3" s="321" customFormat="1" ht="12" customHeight="1">
      <c r="A59" s="432" t="s">
        <v>133</v>
      </c>
      <c r="B59" s="433" t="s">
        <v>388</v>
      </c>
      <c r="C59" s="444"/>
    </row>
    <row r="60" spans="1:3" s="321" customFormat="1" ht="12" customHeight="1">
      <c r="A60" s="432" t="s">
        <v>182</v>
      </c>
      <c r="B60" s="433" t="s">
        <v>263</v>
      </c>
      <c r="C60" s="444"/>
    </row>
    <row r="61" spans="1:3" s="321" customFormat="1" ht="12" customHeight="1" thickBot="1">
      <c r="A61" s="436" t="s">
        <v>261</v>
      </c>
      <c r="B61" s="437" t="s">
        <v>264</v>
      </c>
      <c r="C61" s="444"/>
    </row>
    <row r="62" spans="1:3" s="321" customFormat="1" ht="12" customHeight="1" thickBot="1">
      <c r="A62" s="447" t="s">
        <v>441</v>
      </c>
      <c r="B62" s="427" t="s">
        <v>265</v>
      </c>
      <c r="C62" s="441">
        <f>+C5+C12+C19+C26+C34+C46+C52+C57</f>
        <v>6993</v>
      </c>
    </row>
    <row r="63" spans="1:3" s="321" customFormat="1" ht="12" customHeight="1" thickBot="1">
      <c r="A63" s="448" t="s">
        <v>266</v>
      </c>
      <c r="B63" s="438" t="s">
        <v>267</v>
      </c>
      <c r="C63" s="428">
        <f>SUM(C64:C66)</f>
        <v>0</v>
      </c>
    </row>
    <row r="64" spans="1:3" s="321" customFormat="1" ht="12" customHeight="1">
      <c r="A64" s="429" t="s">
        <v>298</v>
      </c>
      <c r="B64" s="430" t="s">
        <v>268</v>
      </c>
      <c r="C64" s="444"/>
    </row>
    <row r="65" spans="1:3" s="321" customFormat="1" ht="12" customHeight="1">
      <c r="A65" s="432" t="s">
        <v>307</v>
      </c>
      <c r="B65" s="433" t="s">
        <v>269</v>
      </c>
      <c r="C65" s="444"/>
    </row>
    <row r="66" spans="1:3" s="321" customFormat="1" ht="12" customHeight="1" thickBot="1">
      <c r="A66" s="436" t="s">
        <v>308</v>
      </c>
      <c r="B66" s="449" t="s">
        <v>426</v>
      </c>
      <c r="C66" s="444"/>
    </row>
    <row r="67" spans="1:3" s="321" customFormat="1" ht="12" customHeight="1" thickBot="1">
      <c r="A67" s="448" t="s">
        <v>271</v>
      </c>
      <c r="B67" s="438" t="s">
        <v>272</v>
      </c>
      <c r="C67" s="428">
        <f>SUM(C68:C71)</f>
        <v>0</v>
      </c>
    </row>
    <row r="68" spans="1:3" s="321" customFormat="1" ht="12" customHeight="1">
      <c r="A68" s="429" t="s">
        <v>109</v>
      </c>
      <c r="B68" s="430" t="s">
        <v>273</v>
      </c>
      <c r="C68" s="444"/>
    </row>
    <row r="69" spans="1:3" s="321" customFormat="1" ht="12" customHeight="1">
      <c r="A69" s="432" t="s">
        <v>110</v>
      </c>
      <c r="B69" s="433" t="s">
        <v>274</v>
      </c>
      <c r="C69" s="444"/>
    </row>
    <row r="70" spans="1:3" s="321" customFormat="1" ht="12" customHeight="1">
      <c r="A70" s="432" t="s">
        <v>299</v>
      </c>
      <c r="B70" s="433" t="s">
        <v>275</v>
      </c>
      <c r="C70" s="444"/>
    </row>
    <row r="71" spans="1:3" s="321" customFormat="1" ht="12" customHeight="1" thickBot="1">
      <c r="A71" s="436" t="s">
        <v>300</v>
      </c>
      <c r="B71" s="437" t="s">
        <v>276</v>
      </c>
      <c r="C71" s="444"/>
    </row>
    <row r="72" spans="1:3" s="321" customFormat="1" ht="12" customHeight="1" thickBot="1">
      <c r="A72" s="448" t="s">
        <v>277</v>
      </c>
      <c r="B72" s="438" t="s">
        <v>278</v>
      </c>
      <c r="C72" s="428">
        <f>SUM(C73:C74)</f>
        <v>0</v>
      </c>
    </row>
    <row r="73" spans="1:3" s="321" customFormat="1" ht="12" customHeight="1">
      <c r="A73" s="429" t="s">
        <v>301</v>
      </c>
      <c r="B73" s="430" t="s">
        <v>279</v>
      </c>
      <c r="C73" s="444"/>
    </row>
    <row r="74" spans="1:3" s="321" customFormat="1" ht="12" customHeight="1" thickBot="1">
      <c r="A74" s="436" t="s">
        <v>302</v>
      </c>
      <c r="B74" s="437" t="s">
        <v>280</v>
      </c>
      <c r="C74" s="444"/>
    </row>
    <row r="75" spans="1:3" s="321" customFormat="1" ht="12" customHeight="1" thickBot="1">
      <c r="A75" s="448" t="s">
        <v>281</v>
      </c>
      <c r="B75" s="438" t="s">
        <v>282</v>
      </c>
      <c r="C75" s="428">
        <f>SUM(C76:C78)</f>
        <v>0</v>
      </c>
    </row>
    <row r="76" spans="1:3" s="321" customFormat="1" ht="12" customHeight="1">
      <c r="A76" s="429" t="s">
        <v>303</v>
      </c>
      <c r="B76" s="430" t="s">
        <v>283</v>
      </c>
      <c r="C76" s="444"/>
    </row>
    <row r="77" spans="1:3" s="321" customFormat="1" ht="12" customHeight="1">
      <c r="A77" s="432" t="s">
        <v>304</v>
      </c>
      <c r="B77" s="433" t="s">
        <v>284</v>
      </c>
      <c r="C77" s="444"/>
    </row>
    <row r="78" spans="1:3" s="321" customFormat="1" ht="12" customHeight="1" thickBot="1">
      <c r="A78" s="436" t="s">
        <v>305</v>
      </c>
      <c r="B78" s="437" t="s">
        <v>285</v>
      </c>
      <c r="C78" s="444"/>
    </row>
    <row r="79" spans="1:3" s="321" customFormat="1" ht="12" customHeight="1" thickBot="1">
      <c r="A79" s="448" t="s">
        <v>286</v>
      </c>
      <c r="B79" s="438" t="s">
        <v>306</v>
      </c>
      <c r="C79" s="428">
        <f>SUM(C80:C83)</f>
        <v>0</v>
      </c>
    </row>
    <row r="80" spans="1:3" s="321" customFormat="1" ht="12" customHeight="1">
      <c r="A80" s="450" t="s">
        <v>287</v>
      </c>
      <c r="B80" s="430" t="s">
        <v>288</v>
      </c>
      <c r="C80" s="444"/>
    </row>
    <row r="81" spans="1:3" s="321" customFormat="1" ht="12" customHeight="1">
      <c r="A81" s="451" t="s">
        <v>289</v>
      </c>
      <c r="B81" s="433" t="s">
        <v>290</v>
      </c>
      <c r="C81" s="444"/>
    </row>
    <row r="82" spans="1:3" s="321" customFormat="1" ht="12" customHeight="1">
      <c r="A82" s="451" t="s">
        <v>291</v>
      </c>
      <c r="B82" s="433" t="s">
        <v>292</v>
      </c>
      <c r="C82" s="444"/>
    </row>
    <row r="83" spans="1:3" s="321" customFormat="1" ht="12" customHeight="1" thickBot="1">
      <c r="A83" s="452" t="s">
        <v>293</v>
      </c>
      <c r="B83" s="437" t="s">
        <v>294</v>
      </c>
      <c r="C83" s="444"/>
    </row>
    <row r="84" spans="1:3" s="321" customFormat="1" ht="12" customHeight="1" thickBot="1">
      <c r="A84" s="448" t="s">
        <v>295</v>
      </c>
      <c r="B84" s="438" t="s">
        <v>440</v>
      </c>
      <c r="C84" s="453"/>
    </row>
    <row r="85" spans="1:3" s="321" customFormat="1" ht="13.5" customHeight="1" thickBot="1">
      <c r="A85" s="448" t="s">
        <v>297</v>
      </c>
      <c r="B85" s="438" t="s">
        <v>296</v>
      </c>
      <c r="C85" s="453"/>
    </row>
    <row r="86" spans="1:3" s="321" customFormat="1" ht="15.75" customHeight="1" thickBot="1">
      <c r="A86" s="448" t="s">
        <v>309</v>
      </c>
      <c r="B86" s="454" t="s">
        <v>443</v>
      </c>
      <c r="C86" s="441">
        <f>+C63+C67+C72+C75+C79+C85+C84</f>
        <v>0</v>
      </c>
    </row>
    <row r="87" spans="1:3" s="321" customFormat="1" ht="16.5" customHeight="1" thickBot="1">
      <c r="A87" s="455" t="s">
        <v>442</v>
      </c>
      <c r="B87" s="456" t="s">
        <v>444</v>
      </c>
      <c r="C87" s="441">
        <f>+C62+C86</f>
        <v>6993</v>
      </c>
    </row>
    <row r="88" spans="1:3" s="321" customFormat="1" ht="0.75" customHeight="1">
      <c r="A88" s="3"/>
      <c r="B88" s="4"/>
      <c r="C88" s="225"/>
    </row>
    <row r="89" spans="1:3" ht="16.5" customHeight="1">
      <c r="A89" s="641" t="s">
        <v>37</v>
      </c>
      <c r="B89" s="641"/>
      <c r="C89" s="641"/>
    </row>
    <row r="90" spans="1:3" s="331" customFormat="1" ht="16.5" customHeight="1" thickBot="1">
      <c r="A90" s="644" t="s">
        <v>113</v>
      </c>
      <c r="B90" s="644"/>
      <c r="C90" s="85" t="s">
        <v>181</v>
      </c>
    </row>
    <row r="91" spans="1:3" ht="38.1" customHeight="1" thickBot="1">
      <c r="A91" s="21" t="s">
        <v>60</v>
      </c>
      <c r="B91" s="22" t="s">
        <v>38</v>
      </c>
      <c r="C91" s="29" t="str">
        <f>+C3</f>
        <v>2015. évi előirányzat</v>
      </c>
    </row>
    <row r="92" spans="1:3" s="320" customFormat="1" ht="12" customHeight="1" thickBot="1">
      <c r="A92" s="26" t="s">
        <v>458</v>
      </c>
      <c r="B92" s="27" t="s">
        <v>459</v>
      </c>
      <c r="C92" s="28" t="s">
        <v>460</v>
      </c>
    </row>
    <row r="93" spans="1:3" ht="12" customHeight="1" thickBot="1">
      <c r="A93" s="457" t="s">
        <v>9</v>
      </c>
      <c r="B93" s="458" t="s">
        <v>558</v>
      </c>
      <c r="C93" s="459">
        <f>C94+C95+C96+C97+C98+C111</f>
        <v>6993</v>
      </c>
    </row>
    <row r="94" spans="1:3" ht="12" customHeight="1">
      <c r="A94" s="460" t="s">
        <v>72</v>
      </c>
      <c r="B94" s="461" t="s">
        <v>39</v>
      </c>
      <c r="C94" s="462">
        <v>240</v>
      </c>
    </row>
    <row r="95" spans="1:3" ht="12" customHeight="1">
      <c r="A95" s="432" t="s">
        <v>73</v>
      </c>
      <c r="B95" s="463" t="s">
        <v>134</v>
      </c>
      <c r="C95" s="434">
        <v>58</v>
      </c>
    </row>
    <row r="96" spans="1:3" ht="12" customHeight="1">
      <c r="A96" s="432" t="s">
        <v>74</v>
      </c>
      <c r="B96" s="463" t="s">
        <v>100</v>
      </c>
      <c r="C96" s="439">
        <v>695</v>
      </c>
    </row>
    <row r="97" spans="1:3" ht="12" customHeight="1">
      <c r="A97" s="432" t="s">
        <v>75</v>
      </c>
      <c r="B97" s="464" t="s">
        <v>135</v>
      </c>
      <c r="C97" s="439"/>
    </row>
    <row r="98" spans="1:3" ht="12" customHeight="1">
      <c r="A98" s="432" t="s">
        <v>83</v>
      </c>
      <c r="B98" s="465" t="s">
        <v>136</v>
      </c>
      <c r="C98" s="439">
        <v>6000</v>
      </c>
    </row>
    <row r="99" spans="1:3" ht="12" customHeight="1">
      <c r="A99" s="432" t="s">
        <v>76</v>
      </c>
      <c r="B99" s="463" t="s">
        <v>407</v>
      </c>
      <c r="C99" s="439"/>
    </row>
    <row r="100" spans="1:3" ht="12" customHeight="1">
      <c r="A100" s="432" t="s">
        <v>77</v>
      </c>
      <c r="B100" s="466" t="s">
        <v>406</v>
      </c>
      <c r="C100" s="439"/>
    </row>
    <row r="101" spans="1:3" ht="12" customHeight="1">
      <c r="A101" s="432" t="s">
        <v>84</v>
      </c>
      <c r="B101" s="466" t="s">
        <v>405</v>
      </c>
      <c r="C101" s="439"/>
    </row>
    <row r="102" spans="1:3" ht="12" customHeight="1">
      <c r="A102" s="432" t="s">
        <v>85</v>
      </c>
      <c r="B102" s="467" t="s">
        <v>312</v>
      </c>
      <c r="C102" s="439"/>
    </row>
    <row r="103" spans="1:3" ht="12" customHeight="1">
      <c r="A103" s="432" t="s">
        <v>86</v>
      </c>
      <c r="B103" s="468" t="s">
        <v>313</v>
      </c>
      <c r="C103" s="439"/>
    </row>
    <row r="104" spans="1:3" ht="12" customHeight="1">
      <c r="A104" s="432" t="s">
        <v>87</v>
      </c>
      <c r="B104" s="468" t="s">
        <v>314</v>
      </c>
      <c r="C104" s="439"/>
    </row>
    <row r="105" spans="1:3" ht="12" customHeight="1">
      <c r="A105" s="432" t="s">
        <v>89</v>
      </c>
      <c r="B105" s="467" t="s">
        <v>315</v>
      </c>
      <c r="C105" s="439"/>
    </row>
    <row r="106" spans="1:3" ht="12" customHeight="1">
      <c r="A106" s="432" t="s">
        <v>137</v>
      </c>
      <c r="B106" s="467" t="s">
        <v>316</v>
      </c>
      <c r="C106" s="439"/>
    </row>
    <row r="107" spans="1:3" ht="12" customHeight="1">
      <c r="A107" s="432" t="s">
        <v>310</v>
      </c>
      <c r="B107" s="468" t="s">
        <v>317</v>
      </c>
      <c r="C107" s="439"/>
    </row>
    <row r="108" spans="1:3" ht="12" customHeight="1">
      <c r="A108" s="469" t="s">
        <v>311</v>
      </c>
      <c r="B108" s="466" t="s">
        <v>318</v>
      </c>
      <c r="C108" s="439"/>
    </row>
    <row r="109" spans="1:3" ht="12" customHeight="1">
      <c r="A109" s="432" t="s">
        <v>403</v>
      </c>
      <c r="B109" s="466" t="s">
        <v>548</v>
      </c>
      <c r="C109" s="439">
        <v>3000</v>
      </c>
    </row>
    <row r="110" spans="1:3" ht="12" customHeight="1">
      <c r="A110" s="436" t="s">
        <v>404</v>
      </c>
      <c r="B110" s="466" t="s">
        <v>320</v>
      </c>
      <c r="C110" s="439">
        <v>3000</v>
      </c>
    </row>
    <row r="111" spans="1:3" ht="12" customHeight="1">
      <c r="A111" s="432" t="s">
        <v>408</v>
      </c>
      <c r="B111" s="464" t="s">
        <v>40</v>
      </c>
      <c r="C111" s="434"/>
    </row>
    <row r="112" spans="1:3" ht="12" customHeight="1">
      <c r="A112" s="432" t="s">
        <v>409</v>
      </c>
      <c r="B112" s="463" t="s">
        <v>411</v>
      </c>
      <c r="C112" s="434"/>
    </row>
    <row r="113" spans="1:3" ht="12" customHeight="1" thickBot="1">
      <c r="A113" s="470" t="s">
        <v>410</v>
      </c>
      <c r="B113" s="471" t="s">
        <v>412</v>
      </c>
      <c r="C113" s="472"/>
    </row>
    <row r="114" spans="1:3" ht="12" customHeight="1" thickBot="1">
      <c r="A114" s="473" t="s">
        <v>10</v>
      </c>
      <c r="B114" s="474" t="s">
        <v>559</v>
      </c>
      <c r="C114" s="475">
        <f>+C115+C117+C119</f>
        <v>0</v>
      </c>
    </row>
    <row r="115" spans="1:3" ht="12" customHeight="1">
      <c r="A115" s="429" t="s">
        <v>78</v>
      </c>
      <c r="B115" s="463" t="s">
        <v>180</v>
      </c>
      <c r="C115" s="431"/>
    </row>
    <row r="116" spans="1:3" ht="12" customHeight="1">
      <c r="A116" s="429" t="s">
        <v>79</v>
      </c>
      <c r="B116" s="476" t="s">
        <v>325</v>
      </c>
      <c r="C116" s="431"/>
    </row>
    <row r="117" spans="1:3" ht="12" customHeight="1">
      <c r="A117" s="429" t="s">
        <v>80</v>
      </c>
      <c r="B117" s="476" t="s">
        <v>138</v>
      </c>
      <c r="C117" s="434"/>
    </row>
    <row r="118" spans="1:3" ht="12" customHeight="1">
      <c r="A118" s="429" t="s">
        <v>81</v>
      </c>
      <c r="B118" s="476" t="s">
        <v>326</v>
      </c>
      <c r="C118" s="477"/>
    </row>
    <row r="119" spans="1:3" ht="12" customHeight="1">
      <c r="A119" s="429" t="s">
        <v>82</v>
      </c>
      <c r="B119" s="437" t="s">
        <v>183</v>
      </c>
      <c r="C119" s="477"/>
    </row>
    <row r="120" spans="1:3" ht="12" customHeight="1">
      <c r="A120" s="429" t="s">
        <v>88</v>
      </c>
      <c r="B120" s="435" t="s">
        <v>389</v>
      </c>
      <c r="C120" s="477"/>
    </row>
    <row r="121" spans="1:3" ht="12" customHeight="1">
      <c r="A121" s="429" t="s">
        <v>90</v>
      </c>
      <c r="B121" s="478" t="s">
        <v>331</v>
      </c>
      <c r="C121" s="477"/>
    </row>
    <row r="122" spans="1:3">
      <c r="A122" s="429" t="s">
        <v>139</v>
      </c>
      <c r="B122" s="468" t="s">
        <v>314</v>
      </c>
      <c r="C122" s="477"/>
    </row>
    <row r="123" spans="1:3" ht="12" customHeight="1">
      <c r="A123" s="429" t="s">
        <v>140</v>
      </c>
      <c r="B123" s="468" t="s">
        <v>330</v>
      </c>
      <c r="C123" s="477"/>
    </row>
    <row r="124" spans="1:3" ht="12" customHeight="1">
      <c r="A124" s="429" t="s">
        <v>141</v>
      </c>
      <c r="B124" s="468" t="s">
        <v>329</v>
      </c>
      <c r="C124" s="477"/>
    </row>
    <row r="125" spans="1:3" ht="12" customHeight="1">
      <c r="A125" s="429" t="s">
        <v>322</v>
      </c>
      <c r="B125" s="468" t="s">
        <v>317</v>
      </c>
      <c r="C125" s="477"/>
    </row>
    <row r="126" spans="1:3" ht="12" customHeight="1">
      <c r="A126" s="429" t="s">
        <v>323</v>
      </c>
      <c r="B126" s="468" t="s">
        <v>328</v>
      </c>
      <c r="C126" s="477"/>
    </row>
    <row r="127" spans="1:3" ht="16.2" thickBot="1">
      <c r="A127" s="469" t="s">
        <v>324</v>
      </c>
      <c r="B127" s="468" t="s">
        <v>327</v>
      </c>
      <c r="C127" s="479"/>
    </row>
    <row r="128" spans="1:3" ht="12" customHeight="1" thickBot="1">
      <c r="A128" s="426" t="s">
        <v>11</v>
      </c>
      <c r="B128" s="480" t="s">
        <v>413</v>
      </c>
      <c r="C128" s="428">
        <f>+C93+C114</f>
        <v>6993</v>
      </c>
    </row>
    <row r="129" spans="1:3" ht="12" customHeight="1" thickBot="1">
      <c r="A129" s="426" t="s">
        <v>12</v>
      </c>
      <c r="B129" s="480" t="s">
        <v>414</v>
      </c>
      <c r="C129" s="428">
        <f>+C130+C131+C132</f>
        <v>0</v>
      </c>
    </row>
    <row r="130" spans="1:3" ht="12" customHeight="1">
      <c r="A130" s="429" t="s">
        <v>222</v>
      </c>
      <c r="B130" s="476" t="s">
        <v>421</v>
      </c>
      <c r="C130" s="477"/>
    </row>
    <row r="131" spans="1:3" ht="12" customHeight="1">
      <c r="A131" s="429" t="s">
        <v>225</v>
      </c>
      <c r="B131" s="476" t="s">
        <v>422</v>
      </c>
      <c r="C131" s="477"/>
    </row>
    <row r="132" spans="1:3" ht="12" customHeight="1" thickBot="1">
      <c r="A132" s="469" t="s">
        <v>226</v>
      </c>
      <c r="B132" s="476" t="s">
        <v>423</v>
      </c>
      <c r="C132" s="477"/>
    </row>
    <row r="133" spans="1:3" ht="12" customHeight="1" thickBot="1">
      <c r="A133" s="426" t="s">
        <v>13</v>
      </c>
      <c r="B133" s="480" t="s">
        <v>415</v>
      </c>
      <c r="C133" s="428">
        <f>SUM(C134:C139)</f>
        <v>0</v>
      </c>
    </row>
    <row r="134" spans="1:3" ht="12" customHeight="1">
      <c r="A134" s="429" t="s">
        <v>65</v>
      </c>
      <c r="B134" s="481" t="s">
        <v>424</v>
      </c>
      <c r="C134" s="477"/>
    </row>
    <row r="135" spans="1:3" ht="12" customHeight="1">
      <c r="A135" s="429" t="s">
        <v>66</v>
      </c>
      <c r="B135" s="481" t="s">
        <v>416</v>
      </c>
      <c r="C135" s="477"/>
    </row>
    <row r="136" spans="1:3" ht="12" customHeight="1">
      <c r="A136" s="429" t="s">
        <v>67</v>
      </c>
      <c r="B136" s="481" t="s">
        <v>417</v>
      </c>
      <c r="C136" s="477"/>
    </row>
    <row r="137" spans="1:3" ht="12" customHeight="1">
      <c r="A137" s="429" t="s">
        <v>126</v>
      </c>
      <c r="B137" s="481" t="s">
        <v>418</v>
      </c>
      <c r="C137" s="477"/>
    </row>
    <row r="138" spans="1:3" ht="12" customHeight="1">
      <c r="A138" s="429" t="s">
        <v>127</v>
      </c>
      <c r="B138" s="481" t="s">
        <v>419</v>
      </c>
      <c r="C138" s="477"/>
    </row>
    <row r="139" spans="1:3" ht="12" customHeight="1" thickBot="1">
      <c r="A139" s="469" t="s">
        <v>128</v>
      </c>
      <c r="B139" s="481" t="s">
        <v>420</v>
      </c>
      <c r="C139" s="477"/>
    </row>
    <row r="140" spans="1:3" ht="12" customHeight="1" thickBot="1">
      <c r="A140" s="426" t="s">
        <v>14</v>
      </c>
      <c r="B140" s="480" t="s">
        <v>428</v>
      </c>
      <c r="C140" s="441">
        <f>+C141+C142+C143+C144</f>
        <v>0</v>
      </c>
    </row>
    <row r="141" spans="1:3" ht="12" customHeight="1">
      <c r="A141" s="429" t="s">
        <v>68</v>
      </c>
      <c r="B141" s="481" t="s">
        <v>332</v>
      </c>
      <c r="C141" s="477"/>
    </row>
    <row r="142" spans="1:3" ht="12" customHeight="1">
      <c r="A142" s="429" t="s">
        <v>69</v>
      </c>
      <c r="B142" s="481" t="s">
        <v>333</v>
      </c>
      <c r="C142" s="477"/>
    </row>
    <row r="143" spans="1:3" ht="12" customHeight="1">
      <c r="A143" s="429" t="s">
        <v>246</v>
      </c>
      <c r="B143" s="481" t="s">
        <v>429</v>
      </c>
      <c r="C143" s="477"/>
    </row>
    <row r="144" spans="1:3" ht="12" customHeight="1" thickBot="1">
      <c r="A144" s="469" t="s">
        <v>247</v>
      </c>
      <c r="B144" s="482" t="s">
        <v>352</v>
      </c>
      <c r="C144" s="477"/>
    </row>
    <row r="145" spans="1:9" ht="12" customHeight="1" thickBot="1">
      <c r="A145" s="426" t="s">
        <v>15</v>
      </c>
      <c r="B145" s="480" t="s">
        <v>430</v>
      </c>
      <c r="C145" s="483">
        <f>SUM(C146:C150)</f>
        <v>0</v>
      </c>
    </row>
    <row r="146" spans="1:9" ht="12" customHeight="1">
      <c r="A146" s="429" t="s">
        <v>70</v>
      </c>
      <c r="B146" s="481" t="s">
        <v>425</v>
      </c>
      <c r="C146" s="477"/>
    </row>
    <row r="147" spans="1:9" ht="12" customHeight="1">
      <c r="A147" s="429" t="s">
        <v>71</v>
      </c>
      <c r="B147" s="481" t="s">
        <v>432</v>
      </c>
      <c r="C147" s="477"/>
    </row>
    <row r="148" spans="1:9" ht="12" customHeight="1">
      <c r="A148" s="429" t="s">
        <v>258</v>
      </c>
      <c r="B148" s="481" t="s">
        <v>427</v>
      </c>
      <c r="C148" s="477"/>
    </row>
    <row r="149" spans="1:9" ht="12" customHeight="1">
      <c r="A149" s="429" t="s">
        <v>259</v>
      </c>
      <c r="B149" s="481" t="s">
        <v>433</v>
      </c>
      <c r="C149" s="477"/>
    </row>
    <row r="150" spans="1:9" ht="12" customHeight="1" thickBot="1">
      <c r="A150" s="429" t="s">
        <v>431</v>
      </c>
      <c r="B150" s="481" t="s">
        <v>434</v>
      </c>
      <c r="C150" s="477"/>
    </row>
    <row r="151" spans="1:9" ht="12" customHeight="1" thickBot="1">
      <c r="A151" s="426" t="s">
        <v>16</v>
      </c>
      <c r="B151" s="480" t="s">
        <v>435</v>
      </c>
      <c r="C151" s="484"/>
    </row>
    <row r="152" spans="1:9" ht="12" customHeight="1" thickBot="1">
      <c r="A152" s="426" t="s">
        <v>17</v>
      </c>
      <c r="B152" s="480" t="s">
        <v>436</v>
      </c>
      <c r="C152" s="484"/>
    </row>
    <row r="153" spans="1:9" ht="15" customHeight="1" thickBot="1">
      <c r="A153" s="426" t="s">
        <v>18</v>
      </c>
      <c r="B153" s="480" t="s">
        <v>438</v>
      </c>
      <c r="C153" s="485">
        <f>+C129+C133+C140+C145+C151+C152</f>
        <v>0</v>
      </c>
      <c r="F153" s="333"/>
      <c r="G153" s="334"/>
      <c r="H153" s="334"/>
      <c r="I153" s="334"/>
    </row>
    <row r="154" spans="1:9" s="321" customFormat="1" ht="12.9" customHeight="1" thickBot="1">
      <c r="A154" s="486" t="s">
        <v>19</v>
      </c>
      <c r="B154" s="487" t="s">
        <v>437</v>
      </c>
      <c r="C154" s="485">
        <f>+C128+C153</f>
        <v>6993</v>
      </c>
    </row>
    <row r="155" spans="1:9" ht="7.5" customHeight="1"/>
    <row r="156" spans="1:9">
      <c r="A156" s="639" t="s">
        <v>334</v>
      </c>
      <c r="B156" s="639"/>
      <c r="C156" s="639"/>
    </row>
    <row r="157" spans="1:9" ht="15" customHeight="1" thickBot="1">
      <c r="A157" s="640" t="s">
        <v>114</v>
      </c>
      <c r="B157" s="640"/>
      <c r="C157" s="228" t="s">
        <v>181</v>
      </c>
    </row>
    <row r="158" spans="1:9" ht="13.5" customHeight="1" thickBot="1">
      <c r="A158" s="18">
        <v>1</v>
      </c>
      <c r="B158" s="24" t="s">
        <v>439</v>
      </c>
      <c r="C158" s="218">
        <f>+C62-C128</f>
        <v>0</v>
      </c>
      <c r="D158" s="335"/>
    </row>
    <row r="159" spans="1:9" ht="27.75" customHeight="1" thickBot="1">
      <c r="A159" s="18" t="s">
        <v>10</v>
      </c>
      <c r="B159" s="24" t="s">
        <v>445</v>
      </c>
      <c r="C159" s="218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Borsodnádasd Önkormányzat
2015. ÉVI KÖLTSÉGVETÉS
ÖNKÉNT VÁLLALT FELADATAINAK MÉRLEGE
&amp;R&amp;"Times New Roman CE,Félkövér dőlt"&amp;11 1.3. melléklet az 1/2015. (II.13.) önkormányzati rendelethez</oddHeader>
  </headerFooter>
  <rowBreaks count="1" manualBreakCount="1">
    <brk id="87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H159"/>
  <sheetViews>
    <sheetView view="pageLayout" zoomScaleNormal="130" zoomScaleSheetLayoutView="100" workbookViewId="0">
      <selection activeCell="D3" sqref="D3"/>
    </sheetView>
  </sheetViews>
  <sheetFormatPr defaultColWidth="9.33203125" defaultRowHeight="15.6"/>
  <cols>
    <col min="1" max="1" width="9.44140625" style="297" customWidth="1"/>
    <col min="2" max="2" width="91.6640625" style="297" customWidth="1"/>
    <col min="3" max="3" width="21.6640625" style="298" customWidth="1"/>
    <col min="4" max="16384" width="9.33203125" style="319"/>
  </cols>
  <sheetData>
    <row r="1" spans="1:3" ht="15.9" customHeight="1">
      <c r="A1" s="641" t="s">
        <v>6</v>
      </c>
      <c r="B1" s="641"/>
      <c r="C1" s="641"/>
    </row>
    <row r="2" spans="1:3" ht="15.9" customHeight="1" thickBot="1">
      <c r="A2" s="640" t="s">
        <v>112</v>
      </c>
      <c r="B2" s="640"/>
      <c r="C2" s="228" t="s">
        <v>181</v>
      </c>
    </row>
    <row r="3" spans="1:3" ht="38.1" customHeight="1" thickBot="1">
      <c r="A3" s="513" t="s">
        <v>60</v>
      </c>
      <c r="B3" s="514" t="s">
        <v>8</v>
      </c>
      <c r="C3" s="515" t="str">
        <f>+CONCATENATE(LEFT(ÖSSZEFÜGGÉSEK!A5,4),". évi előirányzat")</f>
        <v>2015. évi előirányzat</v>
      </c>
    </row>
    <row r="4" spans="1:3" s="320" customFormat="1" ht="12" customHeight="1" thickBot="1">
      <c r="A4" s="516" t="s">
        <v>458</v>
      </c>
      <c r="B4" s="517" t="s">
        <v>459</v>
      </c>
      <c r="C4" s="518" t="s">
        <v>460</v>
      </c>
    </row>
    <row r="5" spans="1:3" s="321" customFormat="1" ht="14.1" customHeight="1" thickBot="1">
      <c r="A5" s="519" t="s">
        <v>9</v>
      </c>
      <c r="B5" s="520" t="s">
        <v>206</v>
      </c>
      <c r="C5" s="521">
        <f>+C6+C7+C8+C9+C10+C11</f>
        <v>92587</v>
      </c>
    </row>
    <row r="6" spans="1:3" s="321" customFormat="1" ht="14.1" customHeight="1">
      <c r="A6" s="522" t="s">
        <v>72</v>
      </c>
      <c r="B6" s="523" t="s">
        <v>207</v>
      </c>
      <c r="C6" s="524">
        <f>68746+8251</f>
        <v>76997</v>
      </c>
    </row>
    <row r="7" spans="1:3" s="321" customFormat="1" ht="14.1" customHeight="1">
      <c r="A7" s="525" t="s">
        <v>73</v>
      </c>
      <c r="B7" s="526" t="s">
        <v>208</v>
      </c>
      <c r="C7" s="527"/>
    </row>
    <row r="8" spans="1:3" s="321" customFormat="1" ht="14.1" customHeight="1">
      <c r="A8" s="525" t="s">
        <v>74</v>
      </c>
      <c r="B8" s="526" t="s">
        <v>209</v>
      </c>
      <c r="C8" s="527">
        <f>15590</f>
        <v>15590</v>
      </c>
    </row>
    <row r="9" spans="1:3" s="321" customFormat="1" ht="14.1" customHeight="1">
      <c r="A9" s="525" t="s">
        <v>75</v>
      </c>
      <c r="B9" s="526" t="s">
        <v>210</v>
      </c>
      <c r="C9" s="527"/>
    </row>
    <row r="10" spans="1:3" s="321" customFormat="1" ht="14.1" customHeight="1">
      <c r="A10" s="525" t="s">
        <v>108</v>
      </c>
      <c r="B10" s="528" t="s">
        <v>394</v>
      </c>
      <c r="C10" s="527"/>
    </row>
    <row r="11" spans="1:3" s="321" customFormat="1" ht="14.1" customHeight="1" thickBot="1">
      <c r="A11" s="529" t="s">
        <v>76</v>
      </c>
      <c r="B11" s="530" t="s">
        <v>395</v>
      </c>
      <c r="C11" s="527"/>
    </row>
    <row r="12" spans="1:3" s="321" customFormat="1" ht="14.1" customHeight="1" thickBot="1">
      <c r="A12" s="519" t="s">
        <v>10</v>
      </c>
      <c r="B12" s="531" t="s">
        <v>211</v>
      </c>
      <c r="C12" s="521">
        <f>+C13+C14+C15+C16+C17</f>
        <v>0</v>
      </c>
    </row>
    <row r="13" spans="1:3" s="321" customFormat="1" ht="14.1" customHeight="1">
      <c r="A13" s="522" t="s">
        <v>78</v>
      </c>
      <c r="B13" s="523" t="s">
        <v>212</v>
      </c>
      <c r="C13" s="524"/>
    </row>
    <row r="14" spans="1:3" s="321" customFormat="1" ht="14.1" customHeight="1">
      <c r="A14" s="525" t="s">
        <v>79</v>
      </c>
      <c r="B14" s="526" t="s">
        <v>213</v>
      </c>
      <c r="C14" s="527"/>
    </row>
    <row r="15" spans="1:3" s="321" customFormat="1" ht="14.1" customHeight="1">
      <c r="A15" s="525" t="s">
        <v>80</v>
      </c>
      <c r="B15" s="526" t="s">
        <v>383</v>
      </c>
      <c r="C15" s="527"/>
    </row>
    <row r="16" spans="1:3" s="321" customFormat="1" ht="14.1" customHeight="1">
      <c r="A16" s="525" t="s">
        <v>81</v>
      </c>
      <c r="B16" s="526" t="s">
        <v>384</v>
      </c>
      <c r="C16" s="527"/>
    </row>
    <row r="17" spans="1:3" s="321" customFormat="1" ht="14.1" customHeight="1">
      <c r="A17" s="525" t="s">
        <v>82</v>
      </c>
      <c r="B17" s="526" t="s">
        <v>214</v>
      </c>
      <c r="C17" s="527"/>
    </row>
    <row r="18" spans="1:3" s="321" customFormat="1" ht="14.1" customHeight="1" thickBot="1">
      <c r="A18" s="529" t="s">
        <v>88</v>
      </c>
      <c r="B18" s="530" t="s">
        <v>215</v>
      </c>
      <c r="C18" s="532"/>
    </row>
    <row r="19" spans="1:3" s="321" customFormat="1" ht="14.1" customHeight="1" thickBot="1">
      <c r="A19" s="519" t="s">
        <v>11</v>
      </c>
      <c r="B19" s="520" t="s">
        <v>216</v>
      </c>
      <c r="C19" s="521">
        <f>+C20+C21+C22+C23+C24</f>
        <v>0</v>
      </c>
    </row>
    <row r="20" spans="1:3" s="321" customFormat="1" ht="14.1" customHeight="1">
      <c r="A20" s="522" t="s">
        <v>61</v>
      </c>
      <c r="B20" s="523" t="s">
        <v>217</v>
      </c>
      <c r="C20" s="524"/>
    </row>
    <row r="21" spans="1:3" s="321" customFormat="1" ht="14.1" customHeight="1">
      <c r="A21" s="525" t="s">
        <v>62</v>
      </c>
      <c r="B21" s="526" t="s">
        <v>218</v>
      </c>
      <c r="C21" s="527"/>
    </row>
    <row r="22" spans="1:3" s="321" customFormat="1" ht="14.1" customHeight="1">
      <c r="A22" s="525" t="s">
        <v>63</v>
      </c>
      <c r="B22" s="526" t="s">
        <v>385</v>
      </c>
      <c r="C22" s="527"/>
    </row>
    <row r="23" spans="1:3" s="321" customFormat="1" ht="14.1" customHeight="1">
      <c r="A23" s="525" t="s">
        <v>64</v>
      </c>
      <c r="B23" s="526" t="s">
        <v>386</v>
      </c>
      <c r="C23" s="527"/>
    </row>
    <row r="24" spans="1:3" s="321" customFormat="1" ht="14.1" customHeight="1">
      <c r="A24" s="525" t="s">
        <v>122</v>
      </c>
      <c r="B24" s="526" t="s">
        <v>219</v>
      </c>
      <c r="C24" s="527"/>
    </row>
    <row r="25" spans="1:3" s="321" customFormat="1" ht="14.1" customHeight="1" thickBot="1">
      <c r="A25" s="529" t="s">
        <v>123</v>
      </c>
      <c r="B25" s="533" t="s">
        <v>220</v>
      </c>
      <c r="C25" s="532"/>
    </row>
    <row r="26" spans="1:3" s="321" customFormat="1" ht="14.1" customHeight="1" thickBot="1">
      <c r="A26" s="519" t="s">
        <v>124</v>
      </c>
      <c r="B26" s="520" t="s">
        <v>221</v>
      </c>
      <c r="C26" s="534">
        <f>+C27+C31+C32+C33</f>
        <v>17118</v>
      </c>
    </row>
    <row r="27" spans="1:3" s="321" customFormat="1" ht="14.1" customHeight="1">
      <c r="A27" s="522" t="s">
        <v>222</v>
      </c>
      <c r="B27" s="523" t="s">
        <v>401</v>
      </c>
      <c r="C27" s="535">
        <f>+C28+C29+C30</f>
        <v>17118</v>
      </c>
    </row>
    <row r="28" spans="1:3" s="321" customFormat="1" ht="14.1" customHeight="1">
      <c r="A28" s="525" t="s">
        <v>223</v>
      </c>
      <c r="B28" s="526" t="s">
        <v>228</v>
      </c>
      <c r="C28" s="527">
        <f>17118</f>
        <v>17118</v>
      </c>
    </row>
    <row r="29" spans="1:3" s="321" customFormat="1" ht="14.1" customHeight="1">
      <c r="A29" s="525" t="s">
        <v>224</v>
      </c>
      <c r="B29" s="526" t="s">
        <v>229</v>
      </c>
      <c r="C29" s="527"/>
    </row>
    <row r="30" spans="1:3" s="321" customFormat="1" ht="14.1" customHeight="1">
      <c r="A30" s="525" t="s">
        <v>399</v>
      </c>
      <c r="B30" s="536" t="s">
        <v>400</v>
      </c>
      <c r="C30" s="527"/>
    </row>
    <row r="31" spans="1:3" s="321" customFormat="1" ht="14.1" customHeight="1">
      <c r="A31" s="525" t="s">
        <v>225</v>
      </c>
      <c r="B31" s="526" t="s">
        <v>230</v>
      </c>
      <c r="C31" s="527"/>
    </row>
    <row r="32" spans="1:3" s="321" customFormat="1" ht="14.1" customHeight="1">
      <c r="A32" s="525" t="s">
        <v>226</v>
      </c>
      <c r="B32" s="526" t="s">
        <v>231</v>
      </c>
      <c r="C32" s="527"/>
    </row>
    <row r="33" spans="1:3" s="321" customFormat="1" ht="14.1" customHeight="1" thickBot="1">
      <c r="A33" s="529" t="s">
        <v>227</v>
      </c>
      <c r="B33" s="533" t="s">
        <v>232</v>
      </c>
      <c r="C33" s="532"/>
    </row>
    <row r="34" spans="1:3" s="321" customFormat="1" ht="14.1" customHeight="1" thickBot="1">
      <c r="A34" s="519" t="s">
        <v>13</v>
      </c>
      <c r="B34" s="520" t="s">
        <v>396</v>
      </c>
      <c r="C34" s="521">
        <f>SUM(C35:C45)</f>
        <v>90</v>
      </c>
    </row>
    <row r="35" spans="1:3" s="321" customFormat="1" ht="14.1" customHeight="1">
      <c r="A35" s="522" t="s">
        <v>65</v>
      </c>
      <c r="B35" s="523" t="s">
        <v>235</v>
      </c>
      <c r="C35" s="524"/>
    </row>
    <row r="36" spans="1:3" s="321" customFormat="1" ht="14.1" customHeight="1">
      <c r="A36" s="525" t="s">
        <v>66</v>
      </c>
      <c r="B36" s="526" t="s">
        <v>236</v>
      </c>
      <c r="C36" s="527">
        <v>90</v>
      </c>
    </row>
    <row r="37" spans="1:3" s="321" customFormat="1" ht="14.1" customHeight="1">
      <c r="A37" s="525" t="s">
        <v>67</v>
      </c>
      <c r="B37" s="526" t="s">
        <v>237</v>
      </c>
      <c r="C37" s="527"/>
    </row>
    <row r="38" spans="1:3" s="321" customFormat="1" ht="14.1" customHeight="1">
      <c r="A38" s="525" t="s">
        <v>126</v>
      </c>
      <c r="B38" s="526" t="s">
        <v>238</v>
      </c>
      <c r="C38" s="527"/>
    </row>
    <row r="39" spans="1:3" s="321" customFormat="1" ht="14.1" customHeight="1">
      <c r="A39" s="525" t="s">
        <v>127</v>
      </c>
      <c r="B39" s="526" t="s">
        <v>239</v>
      </c>
      <c r="C39" s="527"/>
    </row>
    <row r="40" spans="1:3" s="321" customFormat="1" ht="14.1" customHeight="1">
      <c r="A40" s="525" t="s">
        <v>128</v>
      </c>
      <c r="B40" s="526" t="s">
        <v>240</v>
      </c>
      <c r="C40" s="527"/>
    </row>
    <row r="41" spans="1:3" s="321" customFormat="1" ht="14.1" customHeight="1">
      <c r="A41" s="525" t="s">
        <v>129</v>
      </c>
      <c r="B41" s="526" t="s">
        <v>241</v>
      </c>
      <c r="C41" s="527"/>
    </row>
    <row r="42" spans="1:3" s="321" customFormat="1" ht="14.1" customHeight="1">
      <c r="A42" s="525" t="s">
        <v>130</v>
      </c>
      <c r="B42" s="526" t="s">
        <v>242</v>
      </c>
      <c r="C42" s="527"/>
    </row>
    <row r="43" spans="1:3" s="321" customFormat="1" ht="14.1" customHeight="1">
      <c r="A43" s="525" t="s">
        <v>233</v>
      </c>
      <c r="B43" s="526" t="s">
        <v>243</v>
      </c>
      <c r="C43" s="537"/>
    </row>
    <row r="44" spans="1:3" s="321" customFormat="1" ht="14.1" customHeight="1">
      <c r="A44" s="529" t="s">
        <v>234</v>
      </c>
      <c r="B44" s="533" t="s">
        <v>398</v>
      </c>
      <c r="C44" s="538"/>
    </row>
    <row r="45" spans="1:3" s="321" customFormat="1" ht="14.1" customHeight="1" thickBot="1">
      <c r="A45" s="529" t="s">
        <v>397</v>
      </c>
      <c r="B45" s="530" t="s">
        <v>244</v>
      </c>
      <c r="C45" s="538"/>
    </row>
    <row r="46" spans="1:3" s="321" customFormat="1" ht="14.1" customHeight="1" thickBot="1">
      <c r="A46" s="519" t="s">
        <v>14</v>
      </c>
      <c r="B46" s="520" t="s">
        <v>245</v>
      </c>
      <c r="C46" s="521">
        <f>SUM(C47:C51)</f>
        <v>0</v>
      </c>
    </row>
    <row r="47" spans="1:3" s="321" customFormat="1" ht="14.1" customHeight="1">
      <c r="A47" s="522" t="s">
        <v>68</v>
      </c>
      <c r="B47" s="523" t="s">
        <v>249</v>
      </c>
      <c r="C47" s="539"/>
    </row>
    <row r="48" spans="1:3" s="321" customFormat="1" ht="14.1" customHeight="1">
      <c r="A48" s="525" t="s">
        <v>69</v>
      </c>
      <c r="B48" s="526" t="s">
        <v>250</v>
      </c>
      <c r="C48" s="537"/>
    </row>
    <row r="49" spans="1:3" s="321" customFormat="1" ht="14.1" customHeight="1">
      <c r="A49" s="525" t="s">
        <v>246</v>
      </c>
      <c r="B49" s="526" t="s">
        <v>251</v>
      </c>
      <c r="C49" s="537"/>
    </row>
    <row r="50" spans="1:3" s="321" customFormat="1" ht="14.1" customHeight="1">
      <c r="A50" s="525" t="s">
        <v>247</v>
      </c>
      <c r="B50" s="526" t="s">
        <v>252</v>
      </c>
      <c r="C50" s="537"/>
    </row>
    <row r="51" spans="1:3" s="321" customFormat="1" ht="14.1" customHeight="1" thickBot="1">
      <c r="A51" s="529" t="s">
        <v>248</v>
      </c>
      <c r="B51" s="530" t="s">
        <v>253</v>
      </c>
      <c r="C51" s="538"/>
    </row>
    <row r="52" spans="1:3" s="321" customFormat="1" ht="14.1" customHeight="1" thickBot="1">
      <c r="A52" s="519" t="s">
        <v>131</v>
      </c>
      <c r="B52" s="520" t="s">
        <v>254</v>
      </c>
      <c r="C52" s="521">
        <f>SUM(C53:C55)</f>
        <v>0</v>
      </c>
    </row>
    <row r="53" spans="1:3" s="321" customFormat="1" ht="14.1" customHeight="1">
      <c r="A53" s="522" t="s">
        <v>70</v>
      </c>
      <c r="B53" s="523" t="s">
        <v>255</v>
      </c>
      <c r="C53" s="524"/>
    </row>
    <row r="54" spans="1:3" s="321" customFormat="1" ht="14.1" customHeight="1">
      <c r="A54" s="525" t="s">
        <v>71</v>
      </c>
      <c r="B54" s="526" t="s">
        <v>387</v>
      </c>
      <c r="C54" s="527"/>
    </row>
    <row r="55" spans="1:3" s="321" customFormat="1" ht="14.1" customHeight="1">
      <c r="A55" s="525" t="s">
        <v>258</v>
      </c>
      <c r="B55" s="526" t="s">
        <v>256</v>
      </c>
      <c r="C55" s="527"/>
    </row>
    <row r="56" spans="1:3" s="321" customFormat="1" ht="14.1" customHeight="1" thickBot="1">
      <c r="A56" s="529" t="s">
        <v>259</v>
      </c>
      <c r="B56" s="530" t="s">
        <v>257</v>
      </c>
      <c r="C56" s="532"/>
    </row>
    <row r="57" spans="1:3" s="321" customFormat="1" ht="14.1" customHeight="1" thickBot="1">
      <c r="A57" s="519" t="s">
        <v>16</v>
      </c>
      <c r="B57" s="531" t="s">
        <v>260</v>
      </c>
      <c r="C57" s="521">
        <f>SUM(C58:C60)</f>
        <v>0</v>
      </c>
    </row>
    <row r="58" spans="1:3" s="321" customFormat="1" ht="14.1" customHeight="1">
      <c r="A58" s="522" t="s">
        <v>132</v>
      </c>
      <c r="B58" s="523" t="s">
        <v>262</v>
      </c>
      <c r="C58" s="537"/>
    </row>
    <row r="59" spans="1:3" s="321" customFormat="1" ht="14.1" customHeight="1">
      <c r="A59" s="525" t="s">
        <v>133</v>
      </c>
      <c r="B59" s="526" t="s">
        <v>388</v>
      </c>
      <c r="C59" s="537"/>
    </row>
    <row r="60" spans="1:3" s="321" customFormat="1" ht="14.1" customHeight="1">
      <c r="A60" s="525" t="s">
        <v>182</v>
      </c>
      <c r="B60" s="526" t="s">
        <v>263</v>
      </c>
      <c r="C60" s="537"/>
    </row>
    <row r="61" spans="1:3" s="321" customFormat="1" ht="14.1" customHeight="1" thickBot="1">
      <c r="A61" s="529" t="s">
        <v>261</v>
      </c>
      <c r="B61" s="530" t="s">
        <v>264</v>
      </c>
      <c r="C61" s="537"/>
    </row>
    <row r="62" spans="1:3" s="321" customFormat="1" ht="14.1" customHeight="1" thickBot="1">
      <c r="A62" s="540" t="s">
        <v>441</v>
      </c>
      <c r="B62" s="520" t="s">
        <v>265</v>
      </c>
      <c r="C62" s="534">
        <f>+C5+C12+C19+C26+C34+C46+C52+C57</f>
        <v>109795</v>
      </c>
    </row>
    <row r="63" spans="1:3" s="321" customFormat="1" ht="14.1" customHeight="1" thickBot="1">
      <c r="A63" s="541" t="s">
        <v>266</v>
      </c>
      <c r="B63" s="531" t="s">
        <v>267</v>
      </c>
      <c r="C63" s="521">
        <f>SUM(C64:C66)</f>
        <v>0</v>
      </c>
    </row>
    <row r="64" spans="1:3" s="321" customFormat="1" ht="14.1" customHeight="1">
      <c r="A64" s="522" t="s">
        <v>298</v>
      </c>
      <c r="B64" s="523" t="s">
        <v>268</v>
      </c>
      <c r="C64" s="537"/>
    </row>
    <row r="65" spans="1:3" s="321" customFormat="1" ht="14.1" customHeight="1">
      <c r="A65" s="525" t="s">
        <v>307</v>
      </c>
      <c r="B65" s="526" t="s">
        <v>269</v>
      </c>
      <c r="C65" s="537"/>
    </row>
    <row r="66" spans="1:3" s="321" customFormat="1" ht="14.1" customHeight="1" thickBot="1">
      <c r="A66" s="529" t="s">
        <v>308</v>
      </c>
      <c r="B66" s="542" t="s">
        <v>426</v>
      </c>
      <c r="C66" s="537"/>
    </row>
    <row r="67" spans="1:3" s="321" customFormat="1" ht="14.1" customHeight="1" thickBot="1">
      <c r="A67" s="541" t="s">
        <v>271</v>
      </c>
      <c r="B67" s="531" t="s">
        <v>272</v>
      </c>
      <c r="C67" s="521">
        <f>SUM(C68:C71)</f>
        <v>0</v>
      </c>
    </row>
    <row r="68" spans="1:3" s="321" customFormat="1" ht="14.1" customHeight="1">
      <c r="A68" s="522" t="s">
        <v>109</v>
      </c>
      <c r="B68" s="523" t="s">
        <v>273</v>
      </c>
      <c r="C68" s="537"/>
    </row>
    <row r="69" spans="1:3" s="321" customFormat="1" ht="14.1" customHeight="1">
      <c r="A69" s="525" t="s">
        <v>110</v>
      </c>
      <c r="B69" s="526" t="s">
        <v>274</v>
      </c>
      <c r="C69" s="537"/>
    </row>
    <row r="70" spans="1:3" s="321" customFormat="1" ht="14.1" customHeight="1">
      <c r="A70" s="525" t="s">
        <v>299</v>
      </c>
      <c r="B70" s="526" t="s">
        <v>275</v>
      </c>
      <c r="C70" s="537"/>
    </row>
    <row r="71" spans="1:3" s="321" customFormat="1" ht="14.1" customHeight="1" thickBot="1">
      <c r="A71" s="529" t="s">
        <v>300</v>
      </c>
      <c r="B71" s="530" t="s">
        <v>276</v>
      </c>
      <c r="C71" s="537"/>
    </row>
    <row r="72" spans="1:3" s="321" customFormat="1" ht="14.1" customHeight="1" thickBot="1">
      <c r="A72" s="541" t="s">
        <v>277</v>
      </c>
      <c r="B72" s="531" t="s">
        <v>278</v>
      </c>
      <c r="C72" s="521">
        <f>SUM(C73:C74)</f>
        <v>7816</v>
      </c>
    </row>
    <row r="73" spans="1:3" s="321" customFormat="1" ht="14.1" customHeight="1">
      <c r="A73" s="522" t="s">
        <v>301</v>
      </c>
      <c r="B73" s="523" t="s">
        <v>279</v>
      </c>
      <c r="C73" s="537">
        <v>7816</v>
      </c>
    </row>
    <row r="74" spans="1:3" s="321" customFormat="1" ht="14.1" customHeight="1" thickBot="1">
      <c r="A74" s="529" t="s">
        <v>302</v>
      </c>
      <c r="B74" s="530" t="s">
        <v>280</v>
      </c>
      <c r="C74" s="537"/>
    </row>
    <row r="75" spans="1:3" s="321" customFormat="1" ht="14.1" customHeight="1" thickBot="1">
      <c r="A75" s="541" t="s">
        <v>281</v>
      </c>
      <c r="B75" s="531" t="s">
        <v>282</v>
      </c>
      <c r="C75" s="521">
        <f>SUM(C76:C78)</f>
        <v>0</v>
      </c>
    </row>
    <row r="76" spans="1:3" s="321" customFormat="1" ht="14.1" customHeight="1">
      <c r="A76" s="522" t="s">
        <v>303</v>
      </c>
      <c r="B76" s="523" t="s">
        <v>283</v>
      </c>
      <c r="C76" s="537"/>
    </row>
    <row r="77" spans="1:3" s="321" customFormat="1" ht="14.1" customHeight="1">
      <c r="A77" s="525" t="s">
        <v>304</v>
      </c>
      <c r="B77" s="526" t="s">
        <v>284</v>
      </c>
      <c r="C77" s="537"/>
    </row>
    <row r="78" spans="1:3" s="321" customFormat="1" ht="14.1" customHeight="1" thickBot="1">
      <c r="A78" s="529" t="s">
        <v>305</v>
      </c>
      <c r="B78" s="530" t="s">
        <v>285</v>
      </c>
      <c r="C78" s="537"/>
    </row>
    <row r="79" spans="1:3" s="321" customFormat="1" ht="14.1" customHeight="1" thickBot="1">
      <c r="A79" s="541" t="s">
        <v>286</v>
      </c>
      <c r="B79" s="531" t="s">
        <v>306</v>
      </c>
      <c r="C79" s="521">
        <f>SUM(C80:C83)</f>
        <v>0</v>
      </c>
    </row>
    <row r="80" spans="1:3" s="321" customFormat="1" ht="14.1" customHeight="1">
      <c r="A80" s="543" t="s">
        <v>287</v>
      </c>
      <c r="B80" s="523" t="s">
        <v>288</v>
      </c>
      <c r="C80" s="537"/>
    </row>
    <row r="81" spans="1:3" s="321" customFormat="1" ht="14.1" customHeight="1">
      <c r="A81" s="544" t="s">
        <v>289</v>
      </c>
      <c r="B81" s="526" t="s">
        <v>290</v>
      </c>
      <c r="C81" s="537"/>
    </row>
    <row r="82" spans="1:3" s="321" customFormat="1" ht="14.1" customHeight="1">
      <c r="A82" s="544" t="s">
        <v>291</v>
      </c>
      <c r="B82" s="526" t="s">
        <v>292</v>
      </c>
      <c r="C82" s="537"/>
    </row>
    <row r="83" spans="1:3" s="321" customFormat="1" ht="14.1" customHeight="1" thickBot="1">
      <c r="A83" s="545" t="s">
        <v>293</v>
      </c>
      <c r="B83" s="530" t="s">
        <v>294</v>
      </c>
      <c r="C83" s="537"/>
    </row>
    <row r="84" spans="1:3" s="321" customFormat="1" ht="14.1" customHeight="1" thickBot="1">
      <c r="A84" s="541" t="s">
        <v>295</v>
      </c>
      <c r="B84" s="531" t="s">
        <v>440</v>
      </c>
      <c r="C84" s="546"/>
    </row>
    <row r="85" spans="1:3" s="321" customFormat="1" ht="14.1" customHeight="1" thickBot="1">
      <c r="A85" s="541" t="s">
        <v>297</v>
      </c>
      <c r="B85" s="531" t="s">
        <v>296</v>
      </c>
      <c r="C85" s="546"/>
    </row>
    <row r="86" spans="1:3" s="321" customFormat="1" ht="14.1" customHeight="1" thickBot="1">
      <c r="A86" s="541" t="s">
        <v>309</v>
      </c>
      <c r="B86" s="547" t="s">
        <v>443</v>
      </c>
      <c r="C86" s="534">
        <f>+C63+C67+C72+C75+C79+C85+C84</f>
        <v>7816</v>
      </c>
    </row>
    <row r="87" spans="1:3" s="321" customFormat="1" ht="14.1" customHeight="1" thickBot="1">
      <c r="A87" s="548" t="s">
        <v>442</v>
      </c>
      <c r="B87" s="549" t="s">
        <v>444</v>
      </c>
      <c r="C87" s="534">
        <f>+C62+C86</f>
        <v>117611</v>
      </c>
    </row>
    <row r="88" spans="1:3" s="321" customFormat="1" ht="14.1" customHeight="1">
      <c r="A88" s="3"/>
      <c r="B88" s="4"/>
      <c r="C88" s="225"/>
    </row>
    <row r="89" spans="1:3" ht="14.1" customHeight="1">
      <c r="A89" s="641" t="s">
        <v>37</v>
      </c>
      <c r="B89" s="641"/>
      <c r="C89" s="641"/>
    </row>
    <row r="90" spans="1:3" s="331" customFormat="1" ht="14.1" customHeight="1" thickBot="1">
      <c r="A90" s="648" t="s">
        <v>113</v>
      </c>
      <c r="B90" s="648"/>
      <c r="C90" s="550" t="s">
        <v>181</v>
      </c>
    </row>
    <row r="91" spans="1:3" ht="14.1" customHeight="1" thickBot="1">
      <c r="A91" s="513" t="s">
        <v>60</v>
      </c>
      <c r="B91" s="514" t="s">
        <v>38</v>
      </c>
      <c r="C91" s="515" t="str">
        <f>+C3</f>
        <v>2015. évi előirányzat</v>
      </c>
    </row>
    <row r="92" spans="1:3" s="320" customFormat="1" ht="14.1" customHeight="1" thickBot="1">
      <c r="A92" s="513" t="s">
        <v>458</v>
      </c>
      <c r="B92" s="514" t="s">
        <v>459</v>
      </c>
      <c r="C92" s="515" t="s">
        <v>460</v>
      </c>
    </row>
    <row r="93" spans="1:3" ht="14.1" customHeight="1" thickBot="1">
      <c r="A93" s="551" t="s">
        <v>9</v>
      </c>
      <c r="B93" s="552" t="s">
        <v>560</v>
      </c>
      <c r="C93" s="553">
        <f>C94+C95+C96+C97+C98+C111</f>
        <v>116041</v>
      </c>
    </row>
    <row r="94" spans="1:3" ht="14.1" customHeight="1">
      <c r="A94" s="554" t="s">
        <v>72</v>
      </c>
      <c r="B94" s="555" t="s">
        <v>39</v>
      </c>
      <c r="C94" s="556">
        <f>13412+51154</f>
        <v>64566</v>
      </c>
    </row>
    <row r="95" spans="1:3" ht="14.1" customHeight="1">
      <c r="A95" s="525" t="s">
        <v>73</v>
      </c>
      <c r="B95" s="557" t="s">
        <v>134</v>
      </c>
      <c r="C95" s="527">
        <f>3706+14068</f>
        <v>17774</v>
      </c>
    </row>
    <row r="96" spans="1:3" ht="14.1" customHeight="1">
      <c r="A96" s="525" t="s">
        <v>74</v>
      </c>
      <c r="B96" s="557" t="s">
        <v>100</v>
      </c>
      <c r="C96" s="532">
        <v>18111</v>
      </c>
    </row>
    <row r="97" spans="1:3" ht="14.1" customHeight="1">
      <c r="A97" s="525" t="s">
        <v>75</v>
      </c>
      <c r="B97" s="558" t="s">
        <v>135</v>
      </c>
      <c r="C97" s="532">
        <v>15590</v>
      </c>
    </row>
    <row r="98" spans="1:3" ht="14.1" customHeight="1">
      <c r="A98" s="525" t="s">
        <v>83</v>
      </c>
      <c r="B98" s="559" t="s">
        <v>136</v>
      </c>
      <c r="C98" s="532"/>
    </row>
    <row r="99" spans="1:3" ht="14.1" customHeight="1">
      <c r="A99" s="525" t="s">
        <v>76</v>
      </c>
      <c r="B99" s="557" t="s">
        <v>407</v>
      </c>
      <c r="C99" s="532"/>
    </row>
    <row r="100" spans="1:3" ht="14.1" customHeight="1">
      <c r="A100" s="525" t="s">
        <v>77</v>
      </c>
      <c r="B100" s="560" t="s">
        <v>406</v>
      </c>
      <c r="C100" s="532"/>
    </row>
    <row r="101" spans="1:3" ht="14.1" customHeight="1">
      <c r="A101" s="525" t="s">
        <v>84</v>
      </c>
      <c r="B101" s="560" t="s">
        <v>405</v>
      </c>
      <c r="C101" s="532"/>
    </row>
    <row r="102" spans="1:3" ht="14.1" customHeight="1">
      <c r="A102" s="525" t="s">
        <v>85</v>
      </c>
      <c r="B102" s="561" t="s">
        <v>312</v>
      </c>
      <c r="C102" s="532"/>
    </row>
    <row r="103" spans="1:3" ht="14.1" customHeight="1">
      <c r="A103" s="525" t="s">
        <v>86</v>
      </c>
      <c r="B103" s="562" t="s">
        <v>313</v>
      </c>
      <c r="C103" s="532"/>
    </row>
    <row r="104" spans="1:3" ht="14.1" customHeight="1">
      <c r="A104" s="525" t="s">
        <v>87</v>
      </c>
      <c r="B104" s="562" t="s">
        <v>314</v>
      </c>
      <c r="C104" s="532"/>
    </row>
    <row r="105" spans="1:3" ht="14.1" customHeight="1">
      <c r="A105" s="525" t="s">
        <v>89</v>
      </c>
      <c r="B105" s="561" t="s">
        <v>315</v>
      </c>
      <c r="C105" s="532"/>
    </row>
    <row r="106" spans="1:3" ht="14.1" customHeight="1">
      <c r="A106" s="525" t="s">
        <v>137</v>
      </c>
      <c r="B106" s="561" t="s">
        <v>316</v>
      </c>
      <c r="C106" s="532"/>
    </row>
    <row r="107" spans="1:3" ht="14.1" customHeight="1">
      <c r="A107" s="525" t="s">
        <v>310</v>
      </c>
      <c r="B107" s="562" t="s">
        <v>317</v>
      </c>
      <c r="C107" s="532"/>
    </row>
    <row r="108" spans="1:3" ht="14.1" customHeight="1">
      <c r="A108" s="563" t="s">
        <v>311</v>
      </c>
      <c r="B108" s="560" t="s">
        <v>318</v>
      </c>
      <c r="C108" s="532"/>
    </row>
    <row r="109" spans="1:3" ht="14.1" customHeight="1">
      <c r="A109" s="525" t="s">
        <v>403</v>
      </c>
      <c r="B109" s="560" t="s">
        <v>548</v>
      </c>
      <c r="C109" s="532"/>
    </row>
    <row r="110" spans="1:3" ht="14.1" customHeight="1">
      <c r="A110" s="529" t="s">
        <v>404</v>
      </c>
      <c r="B110" s="560" t="s">
        <v>320</v>
      </c>
      <c r="C110" s="532"/>
    </row>
    <row r="111" spans="1:3" ht="14.1" customHeight="1">
      <c r="A111" s="525" t="s">
        <v>408</v>
      </c>
      <c r="B111" s="558" t="s">
        <v>40</v>
      </c>
      <c r="C111" s="527"/>
    </row>
    <row r="112" spans="1:3" ht="14.1" customHeight="1">
      <c r="A112" s="525" t="s">
        <v>409</v>
      </c>
      <c r="B112" s="557" t="s">
        <v>411</v>
      </c>
      <c r="C112" s="527"/>
    </row>
    <row r="113" spans="1:3" ht="14.1" customHeight="1" thickBot="1">
      <c r="A113" s="564" t="s">
        <v>410</v>
      </c>
      <c r="B113" s="565" t="s">
        <v>412</v>
      </c>
      <c r="C113" s="566"/>
    </row>
    <row r="114" spans="1:3" ht="14.1" customHeight="1" thickBot="1">
      <c r="A114" s="567" t="s">
        <v>10</v>
      </c>
      <c r="B114" s="568" t="s">
        <v>561</v>
      </c>
      <c r="C114" s="569">
        <f>+C115+C117+C119</f>
        <v>1570</v>
      </c>
    </row>
    <row r="115" spans="1:3" ht="14.1" customHeight="1">
      <c r="A115" s="522" t="s">
        <v>78</v>
      </c>
      <c r="B115" s="557" t="s">
        <v>180</v>
      </c>
      <c r="C115" s="524">
        <v>1000</v>
      </c>
    </row>
    <row r="116" spans="1:3" ht="14.1" customHeight="1">
      <c r="A116" s="522" t="s">
        <v>79</v>
      </c>
      <c r="B116" s="570" t="s">
        <v>325</v>
      </c>
      <c r="C116" s="524"/>
    </row>
    <row r="117" spans="1:3" ht="14.1" customHeight="1">
      <c r="A117" s="522" t="s">
        <v>80</v>
      </c>
      <c r="B117" s="570" t="s">
        <v>138</v>
      </c>
      <c r="C117" s="527">
        <v>570</v>
      </c>
    </row>
    <row r="118" spans="1:3" ht="14.1" customHeight="1">
      <c r="A118" s="522" t="s">
        <v>81</v>
      </c>
      <c r="B118" s="570" t="s">
        <v>326</v>
      </c>
      <c r="C118" s="571"/>
    </row>
    <row r="119" spans="1:3" ht="14.1" customHeight="1">
      <c r="A119" s="522" t="s">
        <v>82</v>
      </c>
      <c r="B119" s="530" t="s">
        <v>183</v>
      </c>
      <c r="C119" s="571"/>
    </row>
    <row r="120" spans="1:3" ht="14.1" customHeight="1">
      <c r="A120" s="522" t="s">
        <v>88</v>
      </c>
      <c r="B120" s="528" t="s">
        <v>389</v>
      </c>
      <c r="C120" s="571"/>
    </row>
    <row r="121" spans="1:3" ht="14.1" customHeight="1">
      <c r="A121" s="522" t="s">
        <v>90</v>
      </c>
      <c r="B121" s="572" t="s">
        <v>331</v>
      </c>
      <c r="C121" s="571"/>
    </row>
    <row r="122" spans="1:3" ht="14.1" customHeight="1">
      <c r="A122" s="522" t="s">
        <v>139</v>
      </c>
      <c r="B122" s="562" t="s">
        <v>314</v>
      </c>
      <c r="C122" s="571"/>
    </row>
    <row r="123" spans="1:3" ht="14.1" customHeight="1">
      <c r="A123" s="522" t="s">
        <v>140</v>
      </c>
      <c r="B123" s="562" t="s">
        <v>330</v>
      </c>
      <c r="C123" s="571"/>
    </row>
    <row r="124" spans="1:3" ht="14.1" customHeight="1">
      <c r="A124" s="522" t="s">
        <v>141</v>
      </c>
      <c r="B124" s="562" t="s">
        <v>329</v>
      </c>
      <c r="C124" s="571"/>
    </row>
    <row r="125" spans="1:3" ht="14.1" customHeight="1">
      <c r="A125" s="522" t="s">
        <v>322</v>
      </c>
      <c r="B125" s="562" t="s">
        <v>317</v>
      </c>
      <c r="C125" s="571"/>
    </row>
    <row r="126" spans="1:3" ht="14.1" customHeight="1">
      <c r="A126" s="522" t="s">
        <v>323</v>
      </c>
      <c r="B126" s="562" t="s">
        <v>328</v>
      </c>
      <c r="C126" s="571"/>
    </row>
    <row r="127" spans="1:3" ht="14.1" customHeight="1" thickBot="1">
      <c r="A127" s="563" t="s">
        <v>324</v>
      </c>
      <c r="B127" s="562" t="s">
        <v>327</v>
      </c>
      <c r="C127" s="573"/>
    </row>
    <row r="128" spans="1:3" ht="14.1" customHeight="1" thickBot="1">
      <c r="A128" s="519" t="s">
        <v>11</v>
      </c>
      <c r="B128" s="574" t="s">
        <v>413</v>
      </c>
      <c r="C128" s="521">
        <f>+C93+C114</f>
        <v>117611</v>
      </c>
    </row>
    <row r="129" spans="1:3" ht="14.1" customHeight="1" thickBot="1">
      <c r="A129" s="519" t="s">
        <v>12</v>
      </c>
      <c r="B129" s="574" t="s">
        <v>414</v>
      </c>
      <c r="C129" s="521">
        <f>+C130+C131+C132</f>
        <v>0</v>
      </c>
    </row>
    <row r="130" spans="1:3" ht="14.1" customHeight="1">
      <c r="A130" s="522" t="s">
        <v>222</v>
      </c>
      <c r="B130" s="570" t="s">
        <v>421</v>
      </c>
      <c r="C130" s="571"/>
    </row>
    <row r="131" spans="1:3" ht="14.1" customHeight="1">
      <c r="A131" s="522" t="s">
        <v>225</v>
      </c>
      <c r="B131" s="570" t="s">
        <v>422</v>
      </c>
      <c r="C131" s="571"/>
    </row>
    <row r="132" spans="1:3" ht="14.1" customHeight="1" thickBot="1">
      <c r="A132" s="563" t="s">
        <v>226</v>
      </c>
      <c r="B132" s="570" t="s">
        <v>423</v>
      </c>
      <c r="C132" s="571"/>
    </row>
    <row r="133" spans="1:3" ht="14.1" customHeight="1" thickBot="1">
      <c r="A133" s="519" t="s">
        <v>13</v>
      </c>
      <c r="B133" s="574" t="s">
        <v>415</v>
      </c>
      <c r="C133" s="521">
        <f>SUM(C134:C139)</f>
        <v>0</v>
      </c>
    </row>
    <row r="134" spans="1:3" ht="14.1" customHeight="1">
      <c r="A134" s="522" t="s">
        <v>65</v>
      </c>
      <c r="B134" s="575" t="s">
        <v>424</v>
      </c>
      <c r="C134" s="571"/>
    </row>
    <row r="135" spans="1:3" ht="14.1" customHeight="1">
      <c r="A135" s="522" t="s">
        <v>66</v>
      </c>
      <c r="B135" s="575" t="s">
        <v>416</v>
      </c>
      <c r="C135" s="571"/>
    </row>
    <row r="136" spans="1:3" ht="14.1" customHeight="1">
      <c r="A136" s="522" t="s">
        <v>67</v>
      </c>
      <c r="B136" s="575" t="s">
        <v>417</v>
      </c>
      <c r="C136" s="571"/>
    </row>
    <row r="137" spans="1:3" ht="14.1" customHeight="1">
      <c r="A137" s="522" t="s">
        <v>126</v>
      </c>
      <c r="B137" s="575" t="s">
        <v>418</v>
      </c>
      <c r="C137" s="571"/>
    </row>
    <row r="138" spans="1:3" ht="14.1" customHeight="1">
      <c r="A138" s="522" t="s">
        <v>127</v>
      </c>
      <c r="B138" s="575" t="s">
        <v>419</v>
      </c>
      <c r="C138" s="571"/>
    </row>
    <row r="139" spans="1:3" ht="14.1" customHeight="1" thickBot="1">
      <c r="A139" s="563" t="s">
        <v>128</v>
      </c>
      <c r="B139" s="575" t="s">
        <v>420</v>
      </c>
      <c r="C139" s="571"/>
    </row>
    <row r="140" spans="1:3" ht="14.1" customHeight="1" thickBot="1">
      <c r="A140" s="519" t="s">
        <v>14</v>
      </c>
      <c r="B140" s="574" t="s">
        <v>428</v>
      </c>
      <c r="C140" s="534">
        <f>+C141+C142+C143+C144</f>
        <v>0</v>
      </c>
    </row>
    <row r="141" spans="1:3" ht="14.1" customHeight="1">
      <c r="A141" s="522" t="s">
        <v>68</v>
      </c>
      <c r="B141" s="575" t="s">
        <v>332</v>
      </c>
      <c r="C141" s="571"/>
    </row>
    <row r="142" spans="1:3" ht="14.1" customHeight="1">
      <c r="A142" s="522" t="s">
        <v>69</v>
      </c>
      <c r="B142" s="575" t="s">
        <v>333</v>
      </c>
      <c r="C142" s="571"/>
    </row>
    <row r="143" spans="1:3" ht="14.1" customHeight="1">
      <c r="A143" s="522" t="s">
        <v>246</v>
      </c>
      <c r="B143" s="575" t="s">
        <v>429</v>
      </c>
      <c r="C143" s="571"/>
    </row>
    <row r="144" spans="1:3" ht="14.1" customHeight="1" thickBot="1">
      <c r="A144" s="563" t="s">
        <v>247</v>
      </c>
      <c r="B144" s="576" t="s">
        <v>352</v>
      </c>
      <c r="C144" s="571"/>
    </row>
    <row r="145" spans="1:8" ht="14.1" customHeight="1" thickBot="1">
      <c r="A145" s="519" t="s">
        <v>15</v>
      </c>
      <c r="B145" s="574" t="s">
        <v>430</v>
      </c>
      <c r="C145" s="577">
        <f>SUM(C146:C150)</f>
        <v>0</v>
      </c>
    </row>
    <row r="146" spans="1:8" ht="14.1" customHeight="1">
      <c r="A146" s="522" t="s">
        <v>70</v>
      </c>
      <c r="B146" s="575" t="s">
        <v>425</v>
      </c>
      <c r="C146" s="571"/>
    </row>
    <row r="147" spans="1:8" ht="14.1" customHeight="1">
      <c r="A147" s="522" t="s">
        <v>71</v>
      </c>
      <c r="B147" s="575" t="s">
        <v>432</v>
      </c>
      <c r="C147" s="571"/>
    </row>
    <row r="148" spans="1:8" ht="14.1" customHeight="1">
      <c r="A148" s="522" t="s">
        <v>258</v>
      </c>
      <c r="B148" s="575" t="s">
        <v>427</v>
      </c>
      <c r="C148" s="571"/>
    </row>
    <row r="149" spans="1:8" ht="14.1" customHeight="1">
      <c r="A149" s="522" t="s">
        <v>259</v>
      </c>
      <c r="B149" s="575" t="s">
        <v>433</v>
      </c>
      <c r="C149" s="571"/>
    </row>
    <row r="150" spans="1:8" ht="14.1" customHeight="1" thickBot="1">
      <c r="A150" s="522" t="s">
        <v>431</v>
      </c>
      <c r="B150" s="575" t="s">
        <v>434</v>
      </c>
      <c r="C150" s="571"/>
    </row>
    <row r="151" spans="1:8" ht="14.1" customHeight="1" thickBot="1">
      <c r="A151" s="519" t="s">
        <v>16</v>
      </c>
      <c r="B151" s="574" t="s">
        <v>435</v>
      </c>
      <c r="C151" s="578"/>
    </row>
    <row r="152" spans="1:8" ht="14.1" customHeight="1" thickBot="1">
      <c r="A152" s="519" t="s">
        <v>17</v>
      </c>
      <c r="B152" s="574" t="s">
        <v>436</v>
      </c>
      <c r="C152" s="578"/>
    </row>
    <row r="153" spans="1:8" ht="14.1" customHeight="1" thickBot="1">
      <c r="A153" s="519" t="s">
        <v>18</v>
      </c>
      <c r="B153" s="574" t="s">
        <v>438</v>
      </c>
      <c r="C153" s="579">
        <f>+C129+C133+C140+C145+C151+C152</f>
        <v>0</v>
      </c>
      <c r="E153" s="333"/>
      <c r="F153" s="334"/>
      <c r="G153" s="334"/>
      <c r="H153" s="334"/>
    </row>
    <row r="154" spans="1:8" s="321" customFormat="1" ht="14.1" customHeight="1" thickBot="1">
      <c r="A154" s="580" t="s">
        <v>19</v>
      </c>
      <c r="B154" s="581" t="s">
        <v>437</v>
      </c>
      <c r="C154" s="579">
        <f>+C128+C153</f>
        <v>117611</v>
      </c>
    </row>
    <row r="155" spans="1:8" ht="14.1" customHeight="1"/>
    <row r="156" spans="1:8" ht="14.1" customHeight="1">
      <c r="A156" s="639" t="s">
        <v>334</v>
      </c>
      <c r="B156" s="639"/>
      <c r="C156" s="639"/>
    </row>
    <row r="157" spans="1:8" ht="14.1" customHeight="1" thickBot="1">
      <c r="A157" s="647" t="s">
        <v>114</v>
      </c>
      <c r="B157" s="647"/>
      <c r="C157" s="582" t="s">
        <v>181</v>
      </c>
    </row>
    <row r="158" spans="1:8" ht="14.1" customHeight="1" thickBot="1">
      <c r="A158" s="519">
        <v>1</v>
      </c>
      <c r="B158" s="583" t="s">
        <v>439</v>
      </c>
      <c r="C158" s="521">
        <f>+C62-C128</f>
        <v>-7816</v>
      </c>
    </row>
    <row r="159" spans="1:8" ht="14.1" customHeight="1" thickBot="1">
      <c r="A159" s="519" t="s">
        <v>10</v>
      </c>
      <c r="B159" s="583" t="s">
        <v>445</v>
      </c>
      <c r="C159" s="521">
        <f>+C86-C153</f>
        <v>7816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4" fitToHeight="2" orientation="portrait" r:id="rId1"/>
  <headerFooter alignWithMargins="0">
    <oddHeader>&amp;C&amp;"Times New Roman CE,Félkövér"&amp;12Borsodnádasd Önkormányzat
2015. évi költségvetés
Államigazgatási feladatok bevételei, kiadásai &amp;R&amp;"Times New Roman CE,Félkövér dőlt"&amp;11 1.4. melléklet az 12015. (II.13.) önkormányzati rendelethez</oddHeader>
  </headerFooter>
  <rowBreaks count="1" manualBreakCount="1">
    <brk id="8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F33"/>
  <sheetViews>
    <sheetView view="pageLayout" zoomScaleNormal="115" zoomScaleSheetLayoutView="100" workbookViewId="0">
      <selection activeCell="C21" sqref="C21"/>
    </sheetView>
  </sheetViews>
  <sheetFormatPr defaultColWidth="9.33203125" defaultRowHeight="13.2"/>
  <cols>
    <col min="1" max="1" width="6.77734375" style="42" customWidth="1"/>
    <col min="2" max="2" width="55.109375" style="139" customWidth="1"/>
    <col min="3" max="3" width="16.33203125" style="42" customWidth="1"/>
    <col min="4" max="4" width="55.109375" style="42" customWidth="1"/>
    <col min="5" max="5" width="16.33203125" style="42" customWidth="1"/>
    <col min="6" max="6" width="4.77734375" style="42" customWidth="1"/>
    <col min="7" max="16384" width="9.33203125" style="42"/>
  </cols>
  <sheetData>
    <row r="1" spans="1:6" ht="39.75" customHeight="1">
      <c r="B1" s="240" t="s">
        <v>118</v>
      </c>
      <c r="C1" s="241"/>
      <c r="D1" s="241"/>
      <c r="E1" s="241"/>
      <c r="F1" s="651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4" thickBot="1">
      <c r="E2" s="242" t="s">
        <v>52</v>
      </c>
      <c r="F2" s="651"/>
    </row>
    <row r="3" spans="1:6" ht="18" customHeight="1" thickBot="1">
      <c r="A3" s="649" t="s">
        <v>60</v>
      </c>
      <c r="B3" s="243" t="s">
        <v>47</v>
      </c>
      <c r="C3" s="244"/>
      <c r="D3" s="243" t="s">
        <v>48</v>
      </c>
      <c r="E3" s="245"/>
      <c r="F3" s="651"/>
    </row>
    <row r="4" spans="1:6" s="246" customFormat="1" ht="35.25" customHeight="1" thickBot="1">
      <c r="A4" s="650"/>
      <c r="B4" s="140" t="s">
        <v>53</v>
      </c>
      <c r="C4" s="141" t="str">
        <f>+'1.1.sz.mell.'!C3</f>
        <v>2015. évi előirányzat</v>
      </c>
      <c r="D4" s="140" t="s">
        <v>53</v>
      </c>
      <c r="E4" s="38" t="str">
        <f>+C4</f>
        <v>2015. évi előirányzat</v>
      </c>
      <c r="F4" s="651"/>
    </row>
    <row r="5" spans="1:6" s="251" customFormat="1" ht="12" customHeight="1" thickBot="1">
      <c r="A5" s="247" t="s">
        <v>458</v>
      </c>
      <c r="B5" s="248" t="s">
        <v>459</v>
      </c>
      <c r="C5" s="249" t="s">
        <v>460</v>
      </c>
      <c r="D5" s="248" t="s">
        <v>462</v>
      </c>
      <c r="E5" s="250" t="s">
        <v>461</v>
      </c>
      <c r="F5" s="651"/>
    </row>
    <row r="6" spans="1:6" ht="12.9" customHeight="1">
      <c r="A6" s="252" t="s">
        <v>9</v>
      </c>
      <c r="B6" s="253" t="s">
        <v>335</v>
      </c>
      <c r="C6" s="229">
        <v>240324</v>
      </c>
      <c r="D6" s="253" t="s">
        <v>54</v>
      </c>
      <c r="E6" s="235">
        <v>160144</v>
      </c>
      <c r="F6" s="651"/>
    </row>
    <row r="7" spans="1:6" ht="12.9" customHeight="1">
      <c r="A7" s="254" t="s">
        <v>10</v>
      </c>
      <c r="B7" s="255" t="s">
        <v>336</v>
      </c>
      <c r="C7" s="230">
        <v>54964</v>
      </c>
      <c r="D7" s="255" t="s">
        <v>134</v>
      </c>
      <c r="E7" s="236">
        <v>43386</v>
      </c>
      <c r="F7" s="651"/>
    </row>
    <row r="8" spans="1:6" ht="12.9" customHeight="1">
      <c r="A8" s="254" t="s">
        <v>11</v>
      </c>
      <c r="B8" s="255" t="s">
        <v>357</v>
      </c>
      <c r="C8" s="230"/>
      <c r="D8" s="255" t="s">
        <v>186</v>
      </c>
      <c r="E8" s="236">
        <v>183315</v>
      </c>
      <c r="F8" s="651"/>
    </row>
    <row r="9" spans="1:6" ht="12.9" customHeight="1">
      <c r="A9" s="254" t="s">
        <v>12</v>
      </c>
      <c r="B9" s="255" t="s">
        <v>125</v>
      </c>
      <c r="C9" s="230">
        <v>39800</v>
      </c>
      <c r="D9" s="255" t="s">
        <v>135</v>
      </c>
      <c r="E9" s="236">
        <v>15590</v>
      </c>
      <c r="F9" s="651"/>
    </row>
    <row r="10" spans="1:6" ht="12.9" customHeight="1">
      <c r="A10" s="254" t="s">
        <v>13</v>
      </c>
      <c r="B10" s="256" t="s">
        <v>382</v>
      </c>
      <c r="C10" s="230">
        <v>29363</v>
      </c>
      <c r="D10" s="255" t="s">
        <v>136</v>
      </c>
      <c r="E10" s="236">
        <v>22293</v>
      </c>
      <c r="F10" s="651"/>
    </row>
    <row r="11" spans="1:6" ht="12.9" customHeight="1">
      <c r="A11" s="254" t="s">
        <v>14</v>
      </c>
      <c r="B11" s="255" t="s">
        <v>337</v>
      </c>
      <c r="C11" s="231">
        <v>2487</v>
      </c>
      <c r="D11" s="255" t="s">
        <v>40</v>
      </c>
      <c r="E11" s="236">
        <f>35366+70000</f>
        <v>105366</v>
      </c>
      <c r="F11" s="651"/>
    </row>
    <row r="12" spans="1:6" ht="12.9" customHeight="1">
      <c r="A12" s="254" t="s">
        <v>15</v>
      </c>
      <c r="B12" s="255" t="s">
        <v>446</v>
      </c>
      <c r="C12" s="230"/>
      <c r="D12" s="33"/>
      <c r="E12" s="236"/>
      <c r="F12" s="651"/>
    </row>
    <row r="13" spans="1:6" ht="12.9" customHeight="1">
      <c r="A13" s="254" t="s">
        <v>16</v>
      </c>
      <c r="B13" s="33"/>
      <c r="C13" s="230"/>
      <c r="D13" s="33"/>
      <c r="E13" s="236"/>
      <c r="F13" s="651"/>
    </row>
    <row r="14" spans="1:6" ht="12.9" customHeight="1">
      <c r="A14" s="254" t="s">
        <v>17</v>
      </c>
      <c r="B14" s="336"/>
      <c r="C14" s="231"/>
      <c r="D14" s="33"/>
      <c r="E14" s="236"/>
      <c r="F14" s="651"/>
    </row>
    <row r="15" spans="1:6" ht="12.9" customHeight="1">
      <c r="A15" s="254" t="s">
        <v>18</v>
      </c>
      <c r="B15" s="33"/>
      <c r="C15" s="230"/>
      <c r="D15" s="33"/>
      <c r="E15" s="236"/>
      <c r="F15" s="651"/>
    </row>
    <row r="16" spans="1:6" ht="12.9" customHeight="1">
      <c r="A16" s="254" t="s">
        <v>19</v>
      </c>
      <c r="B16" s="33"/>
      <c r="C16" s="230"/>
      <c r="D16" s="33"/>
      <c r="E16" s="236"/>
      <c r="F16" s="651"/>
    </row>
    <row r="17" spans="1:6" ht="12.9" customHeight="1" thickBot="1">
      <c r="A17" s="254" t="s">
        <v>20</v>
      </c>
      <c r="B17" s="44"/>
      <c r="C17" s="232"/>
      <c r="D17" s="33"/>
      <c r="E17" s="237"/>
      <c r="F17" s="651"/>
    </row>
    <row r="18" spans="1:6" ht="15.9" customHeight="1" thickBot="1">
      <c r="A18" s="257" t="s">
        <v>21</v>
      </c>
      <c r="B18" s="75" t="s">
        <v>447</v>
      </c>
      <c r="C18" s="233">
        <f>SUM(C6:C17)</f>
        <v>366938</v>
      </c>
      <c r="D18" s="75" t="s">
        <v>343</v>
      </c>
      <c r="E18" s="238">
        <f>SUM(E6:E17)</f>
        <v>530094</v>
      </c>
      <c r="F18" s="651"/>
    </row>
    <row r="19" spans="1:6" ht="12.9" customHeight="1">
      <c r="A19" s="258" t="s">
        <v>22</v>
      </c>
      <c r="B19" s="259" t="s">
        <v>340</v>
      </c>
      <c r="C19" s="386">
        <f>+C20+C21+C22+C23</f>
        <v>163156</v>
      </c>
      <c r="D19" s="260" t="s">
        <v>142</v>
      </c>
      <c r="E19" s="239"/>
      <c r="F19" s="651"/>
    </row>
    <row r="20" spans="1:6" ht="12.9" customHeight="1">
      <c r="A20" s="261" t="s">
        <v>23</v>
      </c>
      <c r="B20" s="260" t="s">
        <v>178</v>
      </c>
      <c r="C20" s="56">
        <v>163156</v>
      </c>
      <c r="D20" s="260" t="s">
        <v>342</v>
      </c>
      <c r="E20" s="57"/>
      <c r="F20" s="651"/>
    </row>
    <row r="21" spans="1:6" ht="12.9" customHeight="1">
      <c r="A21" s="261" t="s">
        <v>24</v>
      </c>
      <c r="B21" s="260" t="s">
        <v>179</v>
      </c>
      <c r="C21" s="56"/>
      <c r="D21" s="260" t="s">
        <v>116</v>
      </c>
      <c r="E21" s="57"/>
      <c r="F21" s="651"/>
    </row>
    <row r="22" spans="1:6" ht="12.9" customHeight="1">
      <c r="A22" s="261" t="s">
        <v>25</v>
      </c>
      <c r="B22" s="260" t="s">
        <v>184</v>
      </c>
      <c r="C22" s="56"/>
      <c r="D22" s="260" t="s">
        <v>117</v>
      </c>
      <c r="E22" s="57"/>
      <c r="F22" s="651"/>
    </row>
    <row r="23" spans="1:6" ht="12.9" customHeight="1">
      <c r="A23" s="261" t="s">
        <v>26</v>
      </c>
      <c r="B23" s="260" t="s">
        <v>185</v>
      </c>
      <c r="C23" s="56"/>
      <c r="D23" s="259" t="s">
        <v>187</v>
      </c>
      <c r="E23" s="57"/>
      <c r="F23" s="651"/>
    </row>
    <row r="24" spans="1:6" ht="12.9" customHeight="1">
      <c r="A24" s="261" t="s">
        <v>27</v>
      </c>
      <c r="B24" s="260" t="s">
        <v>341</v>
      </c>
      <c r="C24" s="262">
        <f>+C25+C26</f>
        <v>0</v>
      </c>
      <c r="D24" s="260" t="s">
        <v>143</v>
      </c>
      <c r="E24" s="57"/>
      <c r="F24" s="651"/>
    </row>
    <row r="25" spans="1:6" ht="12.9" customHeight="1">
      <c r="A25" s="258" t="s">
        <v>28</v>
      </c>
      <c r="B25" s="259" t="s">
        <v>338</v>
      </c>
      <c r="C25" s="234"/>
      <c r="D25" s="253" t="s">
        <v>429</v>
      </c>
      <c r="E25" s="239"/>
      <c r="F25" s="651"/>
    </row>
    <row r="26" spans="1:6" ht="12.9" customHeight="1">
      <c r="A26" s="261" t="s">
        <v>29</v>
      </c>
      <c r="B26" s="260" t="s">
        <v>339</v>
      </c>
      <c r="C26" s="56"/>
      <c r="D26" s="255" t="s">
        <v>435</v>
      </c>
      <c r="E26" s="57"/>
      <c r="F26" s="651"/>
    </row>
    <row r="27" spans="1:6" ht="12.9" customHeight="1">
      <c r="A27" s="254" t="s">
        <v>30</v>
      </c>
      <c r="B27" s="260" t="s">
        <v>440</v>
      </c>
      <c r="C27" s="56"/>
      <c r="D27" s="255" t="s">
        <v>436</v>
      </c>
      <c r="E27" s="57"/>
      <c r="F27" s="651"/>
    </row>
    <row r="28" spans="1:6" ht="12.9" customHeight="1" thickBot="1">
      <c r="A28" s="308" t="s">
        <v>31</v>
      </c>
      <c r="B28" s="259" t="s">
        <v>296</v>
      </c>
      <c r="C28" s="234"/>
      <c r="D28" s="338"/>
      <c r="E28" s="239"/>
      <c r="F28" s="651"/>
    </row>
    <row r="29" spans="1:6" ht="15.9" customHeight="1" thickBot="1">
      <c r="A29" s="257" t="s">
        <v>32</v>
      </c>
      <c r="B29" s="75" t="s">
        <v>448</v>
      </c>
      <c r="C29" s="233">
        <f>+C19+C24+C27+C28</f>
        <v>163156</v>
      </c>
      <c r="D29" s="75" t="s">
        <v>450</v>
      </c>
      <c r="E29" s="238">
        <f>SUM(E19:E28)</f>
        <v>0</v>
      </c>
      <c r="F29" s="651"/>
    </row>
    <row r="30" spans="1:6" ht="13.8" thickBot="1">
      <c r="A30" s="257" t="s">
        <v>33</v>
      </c>
      <c r="B30" s="263" t="s">
        <v>449</v>
      </c>
      <c r="C30" s="264">
        <f>+C18+C29</f>
        <v>530094</v>
      </c>
      <c r="D30" s="263" t="s">
        <v>451</v>
      </c>
      <c r="E30" s="264">
        <f>+E18+E29</f>
        <v>530094</v>
      </c>
      <c r="F30" s="651"/>
    </row>
    <row r="31" spans="1:6" ht="13.8" thickBot="1">
      <c r="A31" s="257" t="s">
        <v>34</v>
      </c>
      <c r="B31" s="263" t="s">
        <v>120</v>
      </c>
      <c r="C31" s="264">
        <f>IF(C18-E18&lt;0,E18-C18,"-")</f>
        <v>163156</v>
      </c>
      <c r="D31" s="263" t="s">
        <v>121</v>
      </c>
      <c r="E31" s="264" t="str">
        <f>IF(C18-E18&gt;0,C18-E18,"-")</f>
        <v>-</v>
      </c>
      <c r="F31" s="651"/>
    </row>
    <row r="32" spans="1:6" ht="13.8" thickBot="1">
      <c r="A32" s="257" t="s">
        <v>35</v>
      </c>
      <c r="B32" s="263" t="s">
        <v>188</v>
      </c>
      <c r="C32" s="264" t="str">
        <f>IF(C18+C29-E30&lt;0,E30-(C18+C29),"-")</f>
        <v>-</v>
      </c>
      <c r="D32" s="263" t="s">
        <v>189</v>
      </c>
      <c r="E32" s="264" t="str">
        <f>IF(C18+C29-E30&gt;0,C18+C29-E30,"-")</f>
        <v>-</v>
      </c>
      <c r="F32" s="651"/>
    </row>
    <row r="33" spans="2:4" ht="17.399999999999999">
      <c r="B33" s="652"/>
      <c r="C33" s="652"/>
      <c r="D33" s="652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&amp;C2.1 melléklet az 1/2015.(II.13.) önkormányzati rendelethez 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F33"/>
  <sheetViews>
    <sheetView view="pageBreakPreview" topLeftCell="B1" zoomScale="115" zoomScaleSheetLayoutView="115" workbookViewId="0">
      <selection activeCell="C27" sqref="C27"/>
    </sheetView>
  </sheetViews>
  <sheetFormatPr defaultColWidth="9.33203125" defaultRowHeight="13.2"/>
  <cols>
    <col min="1" max="1" width="6.77734375" style="42" customWidth="1"/>
    <col min="2" max="2" width="55.109375" style="139" customWidth="1"/>
    <col min="3" max="3" width="16.33203125" style="42" customWidth="1"/>
    <col min="4" max="4" width="55.109375" style="42" customWidth="1"/>
    <col min="5" max="5" width="16.33203125" style="42" customWidth="1"/>
    <col min="6" max="6" width="4.77734375" style="42" customWidth="1"/>
    <col min="7" max="16384" width="9.33203125" style="42"/>
  </cols>
  <sheetData>
    <row r="1" spans="1:6" ht="31.2">
      <c r="B1" s="240" t="s">
        <v>119</v>
      </c>
      <c r="C1" s="241"/>
      <c r="D1" s="241"/>
      <c r="E1" s="241"/>
      <c r="F1" s="651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4" thickBot="1">
      <c r="E2" s="242" t="s">
        <v>52</v>
      </c>
      <c r="F2" s="651"/>
    </row>
    <row r="3" spans="1:6" ht="13.8" thickBot="1">
      <c r="A3" s="653" t="s">
        <v>60</v>
      </c>
      <c r="B3" s="243" t="s">
        <v>47</v>
      </c>
      <c r="C3" s="244"/>
      <c r="D3" s="243" t="s">
        <v>48</v>
      </c>
      <c r="E3" s="245"/>
      <c r="F3" s="651"/>
    </row>
    <row r="4" spans="1:6" s="246" customFormat="1" ht="13.8" thickBot="1">
      <c r="A4" s="654"/>
      <c r="B4" s="140" t="s">
        <v>53</v>
      </c>
      <c r="C4" s="141" t="str">
        <f>+'2.1.sz.mell  '!C4</f>
        <v>2015. évi előirányzat</v>
      </c>
      <c r="D4" s="140" t="s">
        <v>53</v>
      </c>
      <c r="E4" s="141" t="str">
        <f>+'2.1.sz.mell  '!C4</f>
        <v>2015. évi előirányzat</v>
      </c>
      <c r="F4" s="651"/>
    </row>
    <row r="5" spans="1:6" s="246" customFormat="1" ht="13.8" thickBot="1">
      <c r="A5" s="247" t="s">
        <v>458</v>
      </c>
      <c r="B5" s="248" t="s">
        <v>459</v>
      </c>
      <c r="C5" s="249" t="s">
        <v>460</v>
      </c>
      <c r="D5" s="248" t="s">
        <v>462</v>
      </c>
      <c r="E5" s="250" t="s">
        <v>461</v>
      </c>
      <c r="F5" s="651"/>
    </row>
    <row r="6" spans="1:6" ht="12.9" customHeight="1">
      <c r="A6" s="252" t="s">
        <v>9</v>
      </c>
      <c r="B6" s="253" t="s">
        <v>344</v>
      </c>
      <c r="C6" s="229">
        <v>1698717</v>
      </c>
      <c r="D6" s="253" t="s">
        <v>180</v>
      </c>
      <c r="E6" s="235">
        <f>2320240-87058</f>
        <v>2233182</v>
      </c>
      <c r="F6" s="651"/>
    </row>
    <row r="7" spans="1:6">
      <c r="A7" s="254" t="s">
        <v>10</v>
      </c>
      <c r="B7" s="255" t="s">
        <v>345</v>
      </c>
      <c r="C7" s="230"/>
      <c r="D7" s="255" t="s">
        <v>350</v>
      </c>
      <c r="E7" s="236"/>
      <c r="F7" s="651"/>
    </row>
    <row r="8" spans="1:6" ht="12.9" customHeight="1">
      <c r="A8" s="254" t="s">
        <v>11</v>
      </c>
      <c r="B8" s="255" t="s">
        <v>4</v>
      </c>
      <c r="C8" s="230">
        <v>5850</v>
      </c>
      <c r="D8" s="255" t="s">
        <v>138</v>
      </c>
      <c r="E8" s="236">
        <v>12991</v>
      </c>
      <c r="F8" s="651"/>
    </row>
    <row r="9" spans="1:6" ht="12.9" customHeight="1">
      <c r="A9" s="254" t="s">
        <v>12</v>
      </c>
      <c r="B9" s="255" t="s">
        <v>346</v>
      </c>
      <c r="C9" s="230"/>
      <c r="D9" s="255" t="s">
        <v>351</v>
      </c>
      <c r="E9" s="236"/>
      <c r="F9" s="651"/>
    </row>
    <row r="10" spans="1:6" ht="12.75" customHeight="1">
      <c r="A10" s="254" t="s">
        <v>13</v>
      </c>
      <c r="B10" s="255" t="s">
        <v>347</v>
      </c>
      <c r="C10" s="230"/>
      <c r="D10" s="255" t="s">
        <v>183</v>
      </c>
      <c r="E10" s="236">
        <v>87058</v>
      </c>
      <c r="F10" s="651"/>
    </row>
    <row r="11" spans="1:6" ht="12.9" customHeight="1">
      <c r="A11" s="254" t="s">
        <v>14</v>
      </c>
      <c r="B11" s="255" t="s">
        <v>348</v>
      </c>
      <c r="C11" s="231"/>
      <c r="D11" s="339"/>
      <c r="E11" s="236"/>
      <c r="F11" s="651"/>
    </row>
    <row r="12" spans="1:6" ht="12.9" customHeight="1">
      <c r="A12" s="254" t="s">
        <v>15</v>
      </c>
      <c r="B12" s="33" t="s">
        <v>543</v>
      </c>
      <c r="C12" s="230">
        <v>6000</v>
      </c>
      <c r="D12" s="339"/>
      <c r="E12" s="236"/>
      <c r="F12" s="651"/>
    </row>
    <row r="13" spans="1:6" ht="12.9" customHeight="1">
      <c r="A13" s="254" t="s">
        <v>16</v>
      </c>
      <c r="B13" s="33" t="s">
        <v>544</v>
      </c>
      <c r="C13" s="230">
        <v>449443</v>
      </c>
      <c r="D13" s="340"/>
      <c r="E13" s="236"/>
      <c r="F13" s="651"/>
    </row>
    <row r="14" spans="1:6" ht="12.9" customHeight="1">
      <c r="A14" s="254" t="s">
        <v>17</v>
      </c>
      <c r="B14" s="337"/>
      <c r="C14" s="231"/>
      <c r="D14" s="339"/>
      <c r="E14" s="236"/>
      <c r="F14" s="651"/>
    </row>
    <row r="15" spans="1:6">
      <c r="A15" s="254" t="s">
        <v>18</v>
      </c>
      <c r="B15" s="33"/>
      <c r="C15" s="231"/>
      <c r="D15" s="339"/>
      <c r="E15" s="236"/>
      <c r="F15" s="651"/>
    </row>
    <row r="16" spans="1:6" ht="12.9" customHeight="1" thickBot="1">
      <c r="A16" s="308" t="s">
        <v>19</v>
      </c>
      <c r="B16" s="338"/>
      <c r="C16" s="310"/>
      <c r="D16" s="309" t="s">
        <v>40</v>
      </c>
      <c r="E16" s="285"/>
      <c r="F16" s="651"/>
    </row>
    <row r="17" spans="1:6" ht="15.9" customHeight="1" thickBot="1">
      <c r="A17" s="257" t="s">
        <v>20</v>
      </c>
      <c r="B17" s="75" t="s">
        <v>358</v>
      </c>
      <c r="C17" s="233">
        <f>+C6+C8+C9+C11+C12+C13+C14+C15+C16</f>
        <v>2160010</v>
      </c>
      <c r="D17" s="75" t="s">
        <v>359</v>
      </c>
      <c r="E17" s="238">
        <f>+E6+E8+E10+E11+E12+E13+E14+E15+E16</f>
        <v>2333231</v>
      </c>
      <c r="F17" s="651"/>
    </row>
    <row r="18" spans="1:6" ht="12.9" customHeight="1">
      <c r="A18" s="252" t="s">
        <v>21</v>
      </c>
      <c r="B18" s="267" t="s">
        <v>201</v>
      </c>
      <c r="C18" s="274">
        <f>+C19+C20+C21+C22+C23</f>
        <v>173221</v>
      </c>
      <c r="D18" s="260" t="s">
        <v>142</v>
      </c>
      <c r="E18" s="55"/>
      <c r="F18" s="651"/>
    </row>
    <row r="19" spans="1:6" ht="12.9" customHeight="1">
      <c r="A19" s="254" t="s">
        <v>22</v>
      </c>
      <c r="B19" s="268" t="s">
        <v>190</v>
      </c>
      <c r="C19" s="56">
        <v>173221</v>
      </c>
      <c r="D19" s="260" t="s">
        <v>145</v>
      </c>
      <c r="E19" s="57"/>
      <c r="F19" s="651"/>
    </row>
    <row r="20" spans="1:6" ht="12.9" customHeight="1">
      <c r="A20" s="252" t="s">
        <v>23</v>
      </c>
      <c r="B20" s="268" t="s">
        <v>191</v>
      </c>
      <c r="C20" s="56"/>
      <c r="D20" s="260" t="s">
        <v>116</v>
      </c>
      <c r="E20" s="57"/>
      <c r="F20" s="651"/>
    </row>
    <row r="21" spans="1:6" ht="12.9" customHeight="1">
      <c r="A21" s="254" t="s">
        <v>24</v>
      </c>
      <c r="B21" s="268" t="s">
        <v>192</v>
      </c>
      <c r="C21" s="56"/>
      <c r="D21" s="260" t="s">
        <v>117</v>
      </c>
      <c r="E21" s="57"/>
      <c r="F21" s="651"/>
    </row>
    <row r="22" spans="1:6" ht="12.9" customHeight="1">
      <c r="A22" s="252" t="s">
        <v>25</v>
      </c>
      <c r="B22" s="268" t="s">
        <v>193</v>
      </c>
      <c r="C22" s="56"/>
      <c r="D22" s="259" t="s">
        <v>187</v>
      </c>
      <c r="E22" s="57"/>
      <c r="F22" s="651"/>
    </row>
    <row r="23" spans="1:6" ht="12.9" customHeight="1">
      <c r="A23" s="254" t="s">
        <v>26</v>
      </c>
      <c r="B23" s="269" t="s">
        <v>194</v>
      </c>
      <c r="C23" s="56"/>
      <c r="D23" s="260" t="s">
        <v>146</v>
      </c>
      <c r="E23" s="57"/>
      <c r="F23" s="651"/>
    </row>
    <row r="24" spans="1:6" ht="12.9" customHeight="1">
      <c r="A24" s="252" t="s">
        <v>27</v>
      </c>
      <c r="B24" s="270" t="s">
        <v>195</v>
      </c>
      <c r="C24" s="262">
        <f>+C25+C26+C27+C28+C29</f>
        <v>0</v>
      </c>
      <c r="D24" s="271" t="s">
        <v>144</v>
      </c>
      <c r="E24" s="57"/>
      <c r="F24" s="651"/>
    </row>
    <row r="25" spans="1:6" ht="12.9" customHeight="1">
      <c r="A25" s="254" t="s">
        <v>28</v>
      </c>
      <c r="B25" s="269" t="s">
        <v>196</v>
      </c>
      <c r="C25" s="56"/>
      <c r="D25" s="271" t="s">
        <v>352</v>
      </c>
      <c r="E25" s="57"/>
      <c r="F25" s="651"/>
    </row>
    <row r="26" spans="1:6" ht="12.9" customHeight="1">
      <c r="A26" s="252" t="s">
        <v>29</v>
      </c>
      <c r="B26" s="269" t="s">
        <v>197</v>
      </c>
      <c r="C26" s="56"/>
      <c r="D26" s="266"/>
      <c r="E26" s="57"/>
      <c r="F26" s="651"/>
    </row>
    <row r="27" spans="1:6" ht="12.9" customHeight="1">
      <c r="A27" s="254" t="s">
        <v>30</v>
      </c>
      <c r="B27" s="268" t="s">
        <v>198</v>
      </c>
      <c r="C27" s="56"/>
      <c r="D27" s="73"/>
      <c r="E27" s="57"/>
      <c r="F27" s="651"/>
    </row>
    <row r="28" spans="1:6" ht="12.9" customHeight="1">
      <c r="A28" s="252" t="s">
        <v>31</v>
      </c>
      <c r="B28" s="272" t="s">
        <v>199</v>
      </c>
      <c r="C28" s="56"/>
      <c r="D28" s="33"/>
      <c r="E28" s="57"/>
      <c r="F28" s="651"/>
    </row>
    <row r="29" spans="1:6" ht="12.9" customHeight="1" thickBot="1">
      <c r="A29" s="254" t="s">
        <v>32</v>
      </c>
      <c r="B29" s="273" t="s">
        <v>200</v>
      </c>
      <c r="C29" s="56"/>
      <c r="D29" s="73"/>
      <c r="E29" s="57"/>
      <c r="F29" s="651"/>
    </row>
    <row r="30" spans="1:6" ht="21.75" customHeight="1" thickBot="1">
      <c r="A30" s="257" t="s">
        <v>33</v>
      </c>
      <c r="B30" s="75" t="s">
        <v>349</v>
      </c>
      <c r="C30" s="233">
        <f>+C18+C24</f>
        <v>173221</v>
      </c>
      <c r="D30" s="75" t="s">
        <v>353</v>
      </c>
      <c r="E30" s="238">
        <f>SUM(E18:E29)</f>
        <v>0</v>
      </c>
      <c r="F30" s="651"/>
    </row>
    <row r="31" spans="1:6" ht="13.8" thickBot="1">
      <c r="A31" s="257" t="s">
        <v>34</v>
      </c>
      <c r="B31" s="263" t="s">
        <v>354</v>
      </c>
      <c r="C31" s="264">
        <f>+C17+C30</f>
        <v>2333231</v>
      </c>
      <c r="D31" s="263" t="s">
        <v>355</v>
      </c>
      <c r="E31" s="264">
        <f>+E17+E30</f>
        <v>2333231</v>
      </c>
      <c r="F31" s="651"/>
    </row>
    <row r="32" spans="1:6" ht="13.8" thickBot="1">
      <c r="A32" s="257" t="s">
        <v>35</v>
      </c>
      <c r="B32" s="263" t="s">
        <v>120</v>
      </c>
      <c r="C32" s="264">
        <f>IF(C17-E17&lt;0,E17-C17,"-")</f>
        <v>173221</v>
      </c>
      <c r="D32" s="263" t="s">
        <v>121</v>
      </c>
      <c r="E32" s="264" t="str">
        <f>IF(C17-E17&gt;0,C17-E17,"-")</f>
        <v>-</v>
      </c>
      <c r="F32" s="651"/>
    </row>
    <row r="33" spans="1:6" ht="13.8" thickBot="1">
      <c r="A33" s="257" t="s">
        <v>36</v>
      </c>
      <c r="B33" s="263" t="s">
        <v>188</v>
      </c>
      <c r="C33" s="264" t="str">
        <f>IF(C17+C30-E26&lt;0,E26-(C17+C30),"-")</f>
        <v>-</v>
      </c>
      <c r="D33" s="263" t="s">
        <v>189</v>
      </c>
      <c r="E33" s="264">
        <f>IF(C17+C30-E26&gt;0,C17+C30-E26,"-")</f>
        <v>2333231</v>
      </c>
      <c r="F33" s="651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>
    <oddHeader xml:space="preserve">&amp;R2.2 melléklet az 1/2015.(II.13.) önkormányzati rendelethez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F10" sqref="F10"/>
    </sheetView>
  </sheetViews>
  <sheetFormatPr defaultRowHeight="13.2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>
      <c r="A1" s="76" t="s">
        <v>111</v>
      </c>
      <c r="E1" s="79" t="s">
        <v>115</v>
      </c>
    </row>
    <row r="3" spans="1:5">
      <c r="A3" s="81"/>
      <c r="B3" s="82"/>
      <c r="C3" s="81"/>
      <c r="D3" s="84"/>
      <c r="E3" s="82"/>
    </row>
    <row r="4" spans="1:5" ht="15.6">
      <c r="A4" s="59" t="str">
        <f>+ÖSSZEFÜGGÉSEK!A5</f>
        <v>2015. évi előirányzat BEVÉTELEK</v>
      </c>
      <c r="B4" s="83"/>
      <c r="C4" s="91"/>
      <c r="D4" s="84"/>
      <c r="E4" s="82"/>
    </row>
    <row r="5" spans="1:5">
      <c r="A5" s="81"/>
      <c r="B5" s="82"/>
      <c r="C5" s="81"/>
      <c r="D5" s="84"/>
      <c r="E5" s="82"/>
    </row>
    <row r="6" spans="1:5">
      <c r="A6" s="81" t="s">
        <v>497</v>
      </c>
      <c r="B6" s="82">
        <f>+'1.1.sz.mell.'!C62</f>
        <v>2526948</v>
      </c>
      <c r="C6" s="81" t="s">
        <v>452</v>
      </c>
      <c r="D6" s="84">
        <f>+'2.1.sz.mell  '!C18+'2.2.sz.mell  '!C17</f>
        <v>2526948</v>
      </c>
      <c r="E6" s="82">
        <f t="shared" ref="E6:E15" si="0">+B6-D6</f>
        <v>0</v>
      </c>
    </row>
    <row r="7" spans="1:5">
      <c r="A7" s="81" t="s">
        <v>498</v>
      </c>
      <c r="B7" s="82">
        <f>+'1.1.sz.mell.'!C86</f>
        <v>336377</v>
      </c>
      <c r="C7" s="81" t="s">
        <v>453</v>
      </c>
      <c r="D7" s="84">
        <f>+'2.1.sz.mell  '!C29+'2.2.sz.mell  '!C30</f>
        <v>336377</v>
      </c>
      <c r="E7" s="82">
        <f t="shared" si="0"/>
        <v>0</v>
      </c>
    </row>
    <row r="8" spans="1:5">
      <c r="A8" s="81" t="s">
        <v>499</v>
      </c>
      <c r="B8" s="82">
        <f>+'1.1.sz.mell.'!C87</f>
        <v>2863325</v>
      </c>
      <c r="C8" s="81" t="s">
        <v>454</v>
      </c>
      <c r="D8" s="84">
        <f>+'2.1.sz.mell  '!C30+'2.2.sz.mell  '!C31</f>
        <v>2863325</v>
      </c>
      <c r="E8" s="82">
        <f t="shared" si="0"/>
        <v>0</v>
      </c>
    </row>
    <row r="9" spans="1:5">
      <c r="A9" s="81"/>
      <c r="B9" s="82"/>
      <c r="C9" s="81"/>
      <c r="D9" s="84"/>
      <c r="E9" s="82"/>
    </row>
    <row r="10" spans="1:5">
      <c r="A10" s="81"/>
      <c r="B10" s="82"/>
      <c r="C10" s="81"/>
      <c r="D10" s="84"/>
      <c r="E10" s="82"/>
    </row>
    <row r="11" spans="1:5" ht="15.6">
      <c r="A11" s="59" t="str">
        <f>+ÖSSZEFÜGGÉSEK!A12</f>
        <v>2015. évi előirányzat KIADÁSOK</v>
      </c>
      <c r="B11" s="83"/>
      <c r="C11" s="91"/>
      <c r="D11" s="84"/>
      <c r="E11" s="82"/>
    </row>
    <row r="12" spans="1:5">
      <c r="A12" s="81"/>
      <c r="B12" s="82"/>
      <c r="C12" s="81"/>
      <c r="D12" s="84"/>
      <c r="E12" s="82"/>
    </row>
    <row r="13" spans="1:5">
      <c r="A13" s="81" t="s">
        <v>500</v>
      </c>
      <c r="B13" s="82">
        <f>+'1.1.sz.mell.'!C128</f>
        <v>2863325</v>
      </c>
      <c r="C13" s="81" t="s">
        <v>455</v>
      </c>
      <c r="D13" s="84">
        <f>+'2.1.sz.mell  '!E18+'2.2.sz.mell  '!E17</f>
        <v>2863325</v>
      </c>
      <c r="E13" s="82">
        <f t="shared" si="0"/>
        <v>0</v>
      </c>
    </row>
    <row r="14" spans="1:5">
      <c r="A14" s="81" t="s">
        <v>501</v>
      </c>
      <c r="B14" s="82">
        <f>+'1.1.sz.mell.'!C153</f>
        <v>0</v>
      </c>
      <c r="C14" s="81" t="s">
        <v>456</v>
      </c>
      <c r="D14" s="84">
        <f>+'2.1.sz.mell  '!E29+'2.2.sz.mell  '!E30</f>
        <v>0</v>
      </c>
      <c r="E14" s="82">
        <f t="shared" si="0"/>
        <v>0</v>
      </c>
    </row>
    <row r="15" spans="1:5">
      <c r="A15" s="81" t="s">
        <v>502</v>
      </c>
      <c r="B15" s="82">
        <f>+'1.1.sz.mell.'!C154</f>
        <v>2863325</v>
      </c>
      <c r="C15" s="81" t="s">
        <v>457</v>
      </c>
      <c r="D15" s="84">
        <f>+'2.1.sz.mell  '!E30+'2.2.sz.mell  '!E31</f>
        <v>2863325</v>
      </c>
      <c r="E15" s="82">
        <f t="shared" si="0"/>
        <v>0</v>
      </c>
    </row>
    <row r="16" spans="1:5">
      <c r="A16" s="77"/>
      <c r="B16" s="77"/>
      <c r="C16" s="81"/>
      <c r="D16" s="84"/>
      <c r="E16" s="78"/>
    </row>
    <row r="17" spans="1:5">
      <c r="A17" s="77"/>
      <c r="B17" s="77"/>
      <c r="C17" s="77"/>
      <c r="D17" s="77"/>
      <c r="E17" s="77"/>
    </row>
    <row r="18" spans="1:5">
      <c r="A18" s="77"/>
      <c r="B18" s="77"/>
      <c r="C18" s="77"/>
      <c r="D18" s="77"/>
      <c r="E18" s="77"/>
    </row>
    <row r="19" spans="1:5">
      <c r="A19" s="77"/>
      <c r="B19" s="77"/>
      <c r="C19" s="77"/>
      <c r="D19" s="77"/>
      <c r="E19" s="77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G11"/>
  <sheetViews>
    <sheetView view="pageLayout" zoomScaleNormal="100" workbookViewId="0">
      <selection activeCell="C3" sqref="C3:E3"/>
    </sheetView>
  </sheetViews>
  <sheetFormatPr defaultColWidth="9.33203125" defaultRowHeight="13.8"/>
  <cols>
    <col min="1" max="1" width="5.6640625" style="93" customWidth="1"/>
    <col min="2" max="2" width="35.6640625" style="93" customWidth="1"/>
    <col min="3" max="6" width="14" style="93" customWidth="1"/>
    <col min="7" max="16384" width="9.33203125" style="93"/>
  </cols>
  <sheetData>
    <row r="1" spans="1:7" ht="33" customHeight="1">
      <c r="A1" s="655" t="s">
        <v>545</v>
      </c>
      <c r="B1" s="655"/>
      <c r="C1" s="655"/>
      <c r="D1" s="655"/>
      <c r="E1" s="655"/>
      <c r="F1" s="655"/>
    </row>
    <row r="2" spans="1:7" ht="15.9" customHeight="1" thickBot="1">
      <c r="A2" s="94"/>
      <c r="B2" s="94"/>
      <c r="C2" s="656"/>
      <c r="D2" s="656"/>
      <c r="E2" s="663" t="s">
        <v>44</v>
      </c>
      <c r="F2" s="663"/>
      <c r="G2" s="100"/>
    </row>
    <row r="3" spans="1:7" ht="63" customHeight="1">
      <c r="A3" s="659" t="s">
        <v>7</v>
      </c>
      <c r="B3" s="661" t="s">
        <v>148</v>
      </c>
      <c r="C3" s="661" t="s">
        <v>205</v>
      </c>
      <c r="D3" s="661"/>
      <c r="E3" s="661"/>
      <c r="F3" s="657" t="s">
        <v>465</v>
      </c>
    </row>
    <row r="4" spans="1:7" ht="14.4" thickBot="1">
      <c r="A4" s="660"/>
      <c r="B4" s="662"/>
      <c r="C4" s="377">
        <f>+LEFT(ÖSSZEFÜGGÉSEK!A5,4)+1</f>
        <v>2016</v>
      </c>
      <c r="D4" s="377">
        <f>+C4+1</f>
        <v>2017</v>
      </c>
      <c r="E4" s="377">
        <f>+D4+1</f>
        <v>2018</v>
      </c>
      <c r="F4" s="658"/>
    </row>
    <row r="5" spans="1:7" ht="14.4" thickBot="1">
      <c r="A5" s="97" t="s">
        <v>458</v>
      </c>
      <c r="B5" s="98" t="s">
        <v>459</v>
      </c>
      <c r="C5" s="98" t="s">
        <v>460</v>
      </c>
      <c r="D5" s="98" t="s">
        <v>462</v>
      </c>
      <c r="E5" s="98" t="s">
        <v>461</v>
      </c>
      <c r="F5" s="99" t="s">
        <v>463</v>
      </c>
    </row>
    <row r="6" spans="1:7">
      <c r="A6" s="96" t="s">
        <v>9</v>
      </c>
      <c r="B6" s="117"/>
      <c r="C6" s="118">
        <v>0</v>
      </c>
      <c r="D6" s="118">
        <v>0</v>
      </c>
      <c r="E6" s="118">
        <v>0</v>
      </c>
      <c r="F6" s="103">
        <f>SUM(C6:E6)</f>
        <v>0</v>
      </c>
    </row>
    <row r="7" spans="1:7">
      <c r="A7" s="95" t="s">
        <v>10</v>
      </c>
      <c r="B7" s="119"/>
      <c r="C7" s="120">
        <v>0</v>
      </c>
      <c r="D7" s="120">
        <v>0</v>
      </c>
      <c r="E7" s="120">
        <v>0</v>
      </c>
      <c r="F7" s="104">
        <f>SUM(C7:E7)</f>
        <v>0</v>
      </c>
    </row>
    <row r="8" spans="1:7">
      <c r="A8" s="95" t="s">
        <v>11</v>
      </c>
      <c r="B8" s="119"/>
      <c r="C8" s="120">
        <v>0</v>
      </c>
      <c r="D8" s="120">
        <v>0</v>
      </c>
      <c r="E8" s="120">
        <v>0</v>
      </c>
      <c r="F8" s="104">
        <f>SUM(C8:E8)</f>
        <v>0</v>
      </c>
    </row>
    <row r="9" spans="1:7">
      <c r="A9" s="95" t="s">
        <v>12</v>
      </c>
      <c r="B9" s="119"/>
      <c r="C9" s="120">
        <v>0</v>
      </c>
      <c r="D9" s="120">
        <v>0</v>
      </c>
      <c r="E9" s="120">
        <v>0</v>
      </c>
      <c r="F9" s="104">
        <f>SUM(C9:E9)</f>
        <v>0</v>
      </c>
    </row>
    <row r="10" spans="1:7" ht="14.4" thickBot="1">
      <c r="A10" s="101" t="s">
        <v>13</v>
      </c>
      <c r="B10" s="121"/>
      <c r="C10" s="122">
        <v>0</v>
      </c>
      <c r="D10" s="122">
        <v>0</v>
      </c>
      <c r="E10" s="122">
        <v>0</v>
      </c>
      <c r="F10" s="104">
        <f>SUM(C10:E10)</f>
        <v>0</v>
      </c>
    </row>
    <row r="11" spans="1:7" s="372" customFormat="1" ht="14.4" thickBot="1">
      <c r="A11" s="369" t="s">
        <v>14</v>
      </c>
      <c r="B11" s="102" t="s">
        <v>149</v>
      </c>
      <c r="C11" s="370">
        <f>SUM(C6:C10)</f>
        <v>0</v>
      </c>
      <c r="D11" s="370">
        <f>SUM(D6:D10)</f>
        <v>0</v>
      </c>
      <c r="E11" s="370">
        <f>SUM(E6:E10)</f>
        <v>0</v>
      </c>
      <c r="F11" s="3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1/2015. (II.13.)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20</vt:i4>
      </vt:variant>
    </vt:vector>
  </HeadingPairs>
  <TitlesOfParts>
    <vt:vector size="5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 sz. mell </vt:lpstr>
      <vt:lpstr>9.4.1. sz. mell </vt:lpstr>
      <vt:lpstr>9.5. sz. mell  </vt:lpstr>
      <vt:lpstr>9.5.1. sz. mell</vt:lpstr>
      <vt:lpstr>10.sz.mell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'9.4. sz. mell '!Nyomtatási_cím</vt:lpstr>
      <vt:lpstr>'9.4.1. sz. mell '!Nyomtatási_cím</vt:lpstr>
      <vt:lpstr>'9.5. sz. mell  '!Nyomtatási_cím</vt:lpstr>
      <vt:lpstr>'9.5.1.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User002</cp:lastModifiedBy>
  <cp:lastPrinted>2015-02-09T13:47:45Z</cp:lastPrinted>
  <dcterms:created xsi:type="dcterms:W3CDTF">1999-10-30T10:30:45Z</dcterms:created>
  <dcterms:modified xsi:type="dcterms:W3CDTF">2015-02-12T16:14:43Z</dcterms:modified>
</cp:coreProperties>
</file>