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C:\Users\xyxyx\Documents\Mecseknádasd\Balázs\Ófalu\veszélyhelyzeti rendeletek\Ktg.vetés 2021\"/>
    </mc:Choice>
  </mc:AlternateContent>
  <xr:revisionPtr revIDLastSave="0" documentId="13_ncr:1_{542E31B4-F282-4868-AB16-AC4900FF47C4}" xr6:coauthVersionLast="46" xr6:coauthVersionMax="46" xr10:uidLastSave="{00000000-0000-0000-0000-000000000000}"/>
  <bookViews>
    <workbookView xWindow="-108" yWindow="-108" windowWidth="23256" windowHeight="12720" tabRatio="836" firstSheet="4" activeTab="16" xr2:uid="{00000000-000D-0000-FFFF-FFFF00000000}"/>
  </bookViews>
  <sheets>
    <sheet name="1.sz.mell.összevont" sheetId="4" r:id="rId1"/>
    <sheet name="1.sz.mell.köt." sheetId="5" r:id="rId2"/>
    <sheet name="1.sz.mell.önk." sheetId="6" r:id="rId3"/>
    <sheet name="1.sz.mell.államig." sheetId="7" r:id="rId4"/>
    <sheet name="2.sz.mell." sheetId="8" r:id="rId5"/>
    <sheet name="3.sz.mell." sheetId="3" r:id="rId6"/>
    <sheet name="4.sz.mell." sheetId="36" r:id="rId7"/>
    <sheet name="5.sz.mell." sheetId="35" r:id="rId8"/>
    <sheet name="6.sz.mell" sheetId="10" r:id="rId9"/>
    <sheet name="7.sz.mell. " sheetId="14" r:id="rId10"/>
    <sheet name="8.sz.mell." sheetId="15" r:id="rId11"/>
    <sheet name="9.sz.mell." sheetId="16" r:id="rId12"/>
    <sheet name="10.sz.mell." sheetId="33" r:id="rId13"/>
    <sheet name="11.sz.mell." sheetId="29" r:id="rId14"/>
    <sheet name="12.sz.mell." sheetId="17" r:id="rId15"/>
    <sheet name="13.sz.mell." sheetId="30" r:id="rId16"/>
    <sheet name="14.sz.mell." sheetId="32" r:id="rId17"/>
  </sheets>
  <externalReferences>
    <externalReference r:id="rId18"/>
  </externalReferences>
  <definedNames>
    <definedName name="_xlnm.Print_Titles" localSheetId="5">'3.sz.mell.'!$87:$87</definedName>
    <definedName name="_xlnm.Print_Area" localSheetId="3">'1.sz.mell.államig.'!$A$1:$D$144</definedName>
    <definedName name="_xlnm.Print_Area" localSheetId="1">'1.sz.mell.köt.'!$A$1:$D$144</definedName>
    <definedName name="_xlnm.Print_Area" localSheetId="2">'1.sz.mell.önk.'!$A$1:$D$144</definedName>
    <definedName name="_xlnm.Print_Area" localSheetId="0">'1.sz.mell.összevont'!$A$1:$D$144</definedName>
    <definedName name="_xlnm.Print_Area" localSheetId="12">'10.sz.mell.'!$A$1:$G$152</definedName>
    <definedName name="_xlnm.Print_Area" localSheetId="13">'11.sz.mell.'!$A$1:$O$28</definedName>
    <definedName name="_xlnm.Print_Area" localSheetId="15">'13.sz.mell.'!$A$1:$E$31</definedName>
    <definedName name="_xlnm.Print_Area" localSheetId="4">'2.sz.mell.'!$A$1:$F$65</definedName>
    <definedName name="_xlnm.Print_Area" localSheetId="5">'3.sz.mell.'!$A$1:$F$136</definedName>
    <definedName name="_xlnm.Print_Area" localSheetId="8">'6.sz.mell'!$A$1:$E$136</definedName>
    <definedName name="_xlnm.Print_Area" localSheetId="10">'8.sz.mell.'!$A$1:$I$18</definedName>
  </definedNames>
  <calcPr calcId="191029"/>
</workbook>
</file>

<file path=xl/calcChain.xml><?xml version="1.0" encoding="utf-8"?>
<calcChain xmlns="http://schemas.openxmlformats.org/spreadsheetml/2006/main">
  <c r="O6" i="29" l="1"/>
  <c r="D59" i="5" l="1"/>
  <c r="C56" i="3"/>
  <c r="O5" i="32"/>
  <c r="D22" i="30"/>
  <c r="E22" i="30"/>
  <c r="C22" i="30"/>
  <c r="D24" i="4"/>
  <c r="D3" i="15" l="1"/>
  <c r="D5" i="7" l="1"/>
  <c r="D12" i="7"/>
  <c r="D19" i="7"/>
  <c r="D26" i="7"/>
  <c r="D34" i="7"/>
  <c r="D46" i="7"/>
  <c r="D52" i="7"/>
  <c r="D59" i="7"/>
  <c r="D67" i="7"/>
  <c r="D71" i="7"/>
  <c r="D76" i="7"/>
  <c r="D79" i="7"/>
  <c r="D84" i="7"/>
  <c r="D98" i="7"/>
  <c r="D104" i="7"/>
  <c r="D108" i="7"/>
  <c r="D115" i="7"/>
  <c r="D119" i="7"/>
  <c r="D138" i="7" s="1"/>
  <c r="D124" i="7"/>
  <c r="D130" i="7"/>
  <c r="D66" i="7" l="1"/>
  <c r="D114" i="7"/>
  <c r="D91" i="7"/>
  <c r="D92" i="7" s="1"/>
  <c r="D143" i="7"/>
  <c r="D139" i="7"/>
  <c r="D103" i="3"/>
  <c r="D105" i="3"/>
  <c r="D106" i="3"/>
  <c r="C103" i="3"/>
  <c r="C105" i="3"/>
  <c r="D98" i="3"/>
  <c r="D27" i="3"/>
  <c r="D28" i="3"/>
  <c r="D29" i="3"/>
  <c r="D30" i="3"/>
  <c r="D31" i="3"/>
  <c r="C28" i="3"/>
  <c r="C29" i="3"/>
  <c r="C30" i="3"/>
  <c r="C31" i="3"/>
  <c r="D26" i="3"/>
  <c r="C26" i="3"/>
  <c r="D25" i="3"/>
  <c r="C25" i="3"/>
  <c r="D21" i="3"/>
  <c r="D22" i="3"/>
  <c r="D23" i="3"/>
  <c r="D20" i="3"/>
  <c r="D19" i="3"/>
  <c r="D15" i="3"/>
  <c r="D16" i="3"/>
  <c r="D17" i="3"/>
  <c r="D14" i="3"/>
  <c r="D13" i="3"/>
  <c r="C20" i="3"/>
  <c r="C21" i="3"/>
  <c r="C22" i="3"/>
  <c r="C23" i="3"/>
  <c r="C19" i="3"/>
  <c r="C15" i="3"/>
  <c r="C16" i="3"/>
  <c r="C14" i="3"/>
  <c r="C13" i="3"/>
  <c r="C10" i="3"/>
  <c r="C11" i="3"/>
  <c r="C7" i="3"/>
  <c r="D9" i="3"/>
  <c r="D10" i="3"/>
  <c r="D11" i="3"/>
  <c r="D7" i="3"/>
  <c r="D6" i="3"/>
  <c r="D111" i="4"/>
  <c r="D102" i="4"/>
  <c r="D146" i="7" l="1"/>
  <c r="D144" i="7"/>
  <c r="C26" i="32"/>
  <c r="D26" i="32"/>
  <c r="E26" i="32"/>
  <c r="F26" i="32"/>
  <c r="G26" i="32"/>
  <c r="H26" i="32"/>
  <c r="I26" i="32"/>
  <c r="J26" i="32"/>
  <c r="K26" i="32"/>
  <c r="L26" i="32"/>
  <c r="M26" i="32"/>
  <c r="N26" i="32"/>
  <c r="E13" i="30"/>
  <c r="D13" i="30"/>
  <c r="C13" i="30"/>
  <c r="D126" i="4"/>
  <c r="D109" i="4"/>
  <c r="D101" i="4"/>
  <c r="D103" i="4"/>
  <c r="D100" i="4"/>
  <c r="D99" i="4"/>
  <c r="D77" i="4"/>
  <c r="D29" i="4"/>
  <c r="D30" i="4"/>
  <c r="D31" i="4"/>
  <c r="D32" i="4"/>
  <c r="D33" i="4"/>
  <c r="D28" i="4"/>
  <c r="D27" i="4"/>
  <c r="D23" i="4"/>
  <c r="D25" i="4"/>
  <c r="D17" i="4"/>
  <c r="D18" i="4"/>
  <c r="D8" i="4"/>
  <c r="D9" i="4"/>
  <c r="D6" i="4"/>
  <c r="D13" i="4"/>
  <c r="D7" i="4"/>
  <c r="D10" i="4"/>
  <c r="D11" i="4"/>
  <c r="D14" i="4"/>
  <c r="D15" i="4"/>
  <c r="D16" i="4"/>
  <c r="D20" i="4"/>
  <c r="D21" i="4"/>
  <c r="D22" i="4"/>
  <c r="D35" i="4"/>
  <c r="D36" i="4"/>
  <c r="D37" i="4"/>
  <c r="D38" i="4"/>
  <c r="D39" i="4"/>
  <c r="D40" i="4"/>
  <c r="D41" i="4"/>
  <c r="D42" i="4"/>
  <c r="D43" i="4"/>
  <c r="D45" i="4"/>
  <c r="D47" i="4"/>
  <c r="D48" i="4"/>
  <c r="D49" i="4"/>
  <c r="D50" i="4"/>
  <c r="D51" i="4"/>
  <c r="D53" i="4"/>
  <c r="D56" i="4"/>
  <c r="D57" i="4"/>
  <c r="D121" i="4" l="1"/>
  <c r="D122" i="4"/>
  <c r="D123" i="4"/>
  <c r="E82" i="10"/>
  <c r="E83" i="10"/>
  <c r="E65" i="10"/>
  <c r="E61" i="10"/>
  <c r="E62" i="10"/>
  <c r="D19" i="30"/>
  <c r="E19" i="30"/>
  <c r="C19" i="30"/>
  <c r="I17" i="15"/>
  <c r="H16" i="15"/>
  <c r="G16" i="15"/>
  <c r="F16" i="15"/>
  <c r="E16" i="15"/>
  <c r="D16" i="15"/>
  <c r="I15" i="15"/>
  <c r="H14" i="15"/>
  <c r="G14" i="15"/>
  <c r="F14" i="15"/>
  <c r="D14" i="15"/>
  <c r="I13" i="15"/>
  <c r="H12" i="15"/>
  <c r="G12" i="15"/>
  <c r="F12" i="15"/>
  <c r="D12" i="15"/>
  <c r="I11" i="15"/>
  <c r="I10" i="15"/>
  <c r="H9" i="15"/>
  <c r="G9" i="15"/>
  <c r="F9" i="15"/>
  <c r="E9" i="15"/>
  <c r="D9" i="15"/>
  <c r="I8" i="15"/>
  <c r="I7" i="15"/>
  <c r="H6" i="15"/>
  <c r="G6" i="15"/>
  <c r="F6" i="15"/>
  <c r="E6" i="15"/>
  <c r="E18" i="15" s="1"/>
  <c r="D6" i="15"/>
  <c r="I2" i="15"/>
  <c r="E22" i="14"/>
  <c r="D22" i="14"/>
  <c r="C22" i="14"/>
  <c r="B21" i="14"/>
  <c r="B20" i="14"/>
  <c r="B19" i="14"/>
  <c r="B18" i="14"/>
  <c r="B17" i="14"/>
  <c r="E16" i="14"/>
  <c r="D16" i="14"/>
  <c r="C16" i="14"/>
  <c r="B15" i="14"/>
  <c r="B14" i="14"/>
  <c r="B13" i="14"/>
  <c r="B12" i="14"/>
  <c r="B11" i="14"/>
  <c r="B10" i="14"/>
  <c r="E4" i="14"/>
  <c r="G18" i="15" l="1"/>
  <c r="F18" i="15"/>
  <c r="H18" i="15"/>
  <c r="B16" i="14"/>
  <c r="I9" i="15"/>
  <c r="B22" i="14"/>
  <c r="D18" i="15"/>
  <c r="I14" i="15"/>
  <c r="I16" i="15"/>
  <c r="I12" i="15"/>
  <c r="I6" i="15"/>
  <c r="E25" i="36"/>
  <c r="D25" i="36"/>
  <c r="B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E24" i="35"/>
  <c r="D24" i="35"/>
  <c r="B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F8" i="35"/>
  <c r="F5" i="35"/>
  <c r="F5" i="36" s="1"/>
  <c r="D79" i="6"/>
  <c r="D84" i="5"/>
  <c r="D119" i="6"/>
  <c r="F24" i="35" l="1"/>
  <c r="I18" i="15"/>
  <c r="F25" i="36"/>
  <c r="D9" i="16"/>
  <c r="C9" i="16"/>
  <c r="O20" i="29" l="1"/>
  <c r="E18" i="10" l="1"/>
  <c r="E25" i="10"/>
  <c r="D34" i="10"/>
  <c r="C129" i="10" l="1"/>
  <c r="C123" i="10"/>
  <c r="C118" i="10"/>
  <c r="C114" i="10"/>
  <c r="C107" i="10"/>
  <c r="C103" i="10"/>
  <c r="C97" i="10"/>
  <c r="C84" i="10"/>
  <c r="C79" i="10"/>
  <c r="C76" i="10"/>
  <c r="C71" i="10"/>
  <c r="C67" i="10"/>
  <c r="C52" i="10"/>
  <c r="C46" i="10"/>
  <c r="C34" i="10"/>
  <c r="C26" i="10"/>
  <c r="C19" i="10"/>
  <c r="C12" i="10"/>
  <c r="C5" i="10"/>
  <c r="C113" i="10" l="1"/>
  <c r="C66" i="10"/>
  <c r="C90" i="10"/>
  <c r="C135" i="10"/>
  <c r="C136" i="10" l="1"/>
  <c r="C91" i="10"/>
  <c r="F135" i="3" l="1"/>
  <c r="D101" i="3" l="1"/>
  <c r="E101" i="3"/>
  <c r="C101" i="3"/>
  <c r="D5" i="3"/>
  <c r="E5" i="3"/>
  <c r="D12" i="3"/>
  <c r="E12" i="3"/>
  <c r="D18" i="3"/>
  <c r="E18" i="3"/>
  <c r="D24" i="3"/>
  <c r="E24" i="3"/>
  <c r="D32" i="3"/>
  <c r="E32" i="3"/>
  <c r="D91" i="3"/>
  <c r="D97" i="3"/>
  <c r="E97" i="3"/>
  <c r="F17" i="3"/>
  <c r="F122" i="3" l="1"/>
  <c r="T25" i="29" l="1"/>
  <c r="T27" i="29"/>
  <c r="D119" i="3"/>
  <c r="E119" i="3"/>
  <c r="C119" i="3"/>
  <c r="D118" i="10" l="1"/>
  <c r="E118" i="10"/>
  <c r="D135" i="4" l="1"/>
  <c r="D134" i="4"/>
  <c r="D133" i="4"/>
  <c r="D132" i="4"/>
  <c r="D131" i="4"/>
  <c r="D129" i="4"/>
  <c r="D128" i="4"/>
  <c r="D127" i="4"/>
  <c r="D125" i="4"/>
  <c r="D118" i="4"/>
  <c r="D117" i="4"/>
  <c r="D116" i="4"/>
  <c r="D112" i="4"/>
  <c r="D110" i="4"/>
  <c r="D107" i="4"/>
  <c r="F42" i="8" s="1"/>
  <c r="D106" i="4"/>
  <c r="R20" i="29"/>
  <c r="T20" i="29" s="1"/>
  <c r="R19" i="29"/>
  <c r="T19" i="29" s="1"/>
  <c r="R18" i="29"/>
  <c r="T18" i="29" s="1"/>
  <c r="R17" i="29"/>
  <c r="T17" i="29" s="1"/>
  <c r="R16" i="29"/>
  <c r="T16" i="29" s="1"/>
  <c r="D88" i="4"/>
  <c r="E88" i="10" s="1"/>
  <c r="D87" i="4"/>
  <c r="E87" i="10" s="1"/>
  <c r="D86" i="4"/>
  <c r="E86" i="10" s="1"/>
  <c r="D85" i="4"/>
  <c r="E85" i="10" s="1"/>
  <c r="D78" i="4"/>
  <c r="E78" i="10" s="1"/>
  <c r="D75" i="4"/>
  <c r="E75" i="10" s="1"/>
  <c r="D74" i="4"/>
  <c r="E74" i="10" s="1"/>
  <c r="D73" i="4"/>
  <c r="E73" i="10" s="1"/>
  <c r="D72" i="4"/>
  <c r="E72" i="10" s="1"/>
  <c r="D70" i="4"/>
  <c r="E70" i="10" s="1"/>
  <c r="D69" i="4"/>
  <c r="E69" i="10" s="1"/>
  <c r="D68" i="4"/>
  <c r="D64" i="4"/>
  <c r="D63" i="4"/>
  <c r="E63" i="10" s="1"/>
  <c r="D60" i="4"/>
  <c r="D52" i="4"/>
  <c r="G11" i="30" s="1"/>
  <c r="I11" i="30" s="1"/>
  <c r="J11" i="30" s="1"/>
  <c r="D130" i="6"/>
  <c r="D124" i="6"/>
  <c r="D115" i="6"/>
  <c r="D108" i="6"/>
  <c r="D104" i="6"/>
  <c r="D98" i="6"/>
  <c r="D84" i="6"/>
  <c r="D76" i="6"/>
  <c r="D71" i="6"/>
  <c r="D67" i="6"/>
  <c r="D59" i="6"/>
  <c r="D52" i="6"/>
  <c r="D46" i="6"/>
  <c r="D34" i="6"/>
  <c r="D26" i="6"/>
  <c r="D19" i="6"/>
  <c r="D12" i="6"/>
  <c r="D5" i="6"/>
  <c r="D124" i="5"/>
  <c r="I16" i="30"/>
  <c r="J16" i="30" s="1"/>
  <c r="I17" i="30"/>
  <c r="J17" i="30" s="1"/>
  <c r="I18" i="30"/>
  <c r="J18" i="30" s="1"/>
  <c r="I19" i="30"/>
  <c r="J19" i="30" s="1"/>
  <c r="I20" i="30"/>
  <c r="J20" i="30" s="1"/>
  <c r="I27" i="30"/>
  <c r="J27" i="30" s="1"/>
  <c r="I30" i="30"/>
  <c r="J30" i="30" s="1"/>
  <c r="I13" i="30"/>
  <c r="J13" i="30" s="1"/>
  <c r="E64" i="10" l="1"/>
  <c r="D59" i="4"/>
  <c r="G12" i="30"/>
  <c r="I12" i="30" s="1"/>
  <c r="J12" i="30" s="1"/>
  <c r="N12" i="30" s="1"/>
  <c r="E60" i="10"/>
  <c r="C56" i="8"/>
  <c r="E68" i="10"/>
  <c r="D19" i="4"/>
  <c r="E104" i="10"/>
  <c r="E77" i="10"/>
  <c r="E108" i="10"/>
  <c r="G23" i="30"/>
  <c r="I23" i="30" s="1"/>
  <c r="J23" i="30" s="1"/>
  <c r="K23" i="30" s="1"/>
  <c r="O23" i="30" s="1"/>
  <c r="R21" i="29"/>
  <c r="T21" i="29" s="1"/>
  <c r="G25" i="30"/>
  <c r="I25" i="30" s="1"/>
  <c r="J25" i="30" s="1"/>
  <c r="K25" i="30" s="1"/>
  <c r="O25" i="30" s="1"/>
  <c r="R23" i="29"/>
  <c r="T23" i="29" s="1"/>
  <c r="G24" i="30"/>
  <c r="R22" i="29"/>
  <c r="T22" i="29" s="1"/>
  <c r="M11" i="30"/>
  <c r="D91" i="6"/>
  <c r="D114" i="6"/>
  <c r="D66" i="6"/>
  <c r="E98" i="10"/>
  <c r="E100" i="10"/>
  <c r="E102" i="10"/>
  <c r="E105" i="10"/>
  <c r="E110" i="10"/>
  <c r="E112" i="10"/>
  <c r="E99" i="10"/>
  <c r="E101" i="10"/>
  <c r="E106" i="10"/>
  <c r="E109" i="10"/>
  <c r="F38" i="8"/>
  <c r="E111" i="10"/>
  <c r="F40" i="8"/>
  <c r="E115" i="10"/>
  <c r="F52" i="8"/>
  <c r="E125" i="10"/>
  <c r="D108" i="4"/>
  <c r="G22" i="30" s="1"/>
  <c r="I22" i="30" s="1"/>
  <c r="J22" i="30" s="1"/>
  <c r="K22" i="30" s="1"/>
  <c r="O22" i="30" s="1"/>
  <c r="D115" i="4"/>
  <c r="D104" i="4"/>
  <c r="D138" i="6"/>
  <c r="D67" i="4"/>
  <c r="D12" i="4"/>
  <c r="D26" i="4"/>
  <c r="D34" i="4"/>
  <c r="D46" i="4"/>
  <c r="D71" i="4"/>
  <c r="D76" i="4"/>
  <c r="D84" i="4"/>
  <c r="D98" i="4"/>
  <c r="G21" i="30" s="1"/>
  <c r="I21" i="30" s="1"/>
  <c r="J21" i="30" s="1"/>
  <c r="N21" i="30" s="1"/>
  <c r="D124" i="4"/>
  <c r="D130" i="4"/>
  <c r="D5" i="4"/>
  <c r="K13" i="30"/>
  <c r="O13" i="30" s="1"/>
  <c r="N13" i="30"/>
  <c r="K11" i="30"/>
  <c r="O11" i="30" s="1"/>
  <c r="N11" i="30"/>
  <c r="M13" i="30"/>
  <c r="K27" i="30"/>
  <c r="O27" i="30" s="1"/>
  <c r="N27" i="30"/>
  <c r="K19" i="30"/>
  <c r="O19" i="30" s="1"/>
  <c r="N19" i="30"/>
  <c r="K17" i="30"/>
  <c r="O17" i="30" s="1"/>
  <c r="N17" i="30"/>
  <c r="K30" i="30"/>
  <c r="O30" i="30" s="1"/>
  <c r="N30" i="30"/>
  <c r="K20" i="30"/>
  <c r="O20" i="30" s="1"/>
  <c r="N20" i="30"/>
  <c r="K18" i="30"/>
  <c r="O18" i="30" s="1"/>
  <c r="N18" i="30"/>
  <c r="K16" i="30"/>
  <c r="O16" i="30" s="1"/>
  <c r="N16" i="30"/>
  <c r="M30" i="30"/>
  <c r="M27" i="30"/>
  <c r="M20" i="30"/>
  <c r="M19" i="30"/>
  <c r="M18" i="30"/>
  <c r="M17" i="30"/>
  <c r="M16" i="30"/>
  <c r="O26" i="29"/>
  <c r="O23" i="29"/>
  <c r="O24" i="29"/>
  <c r="O25" i="29"/>
  <c r="Q25" i="29" s="1"/>
  <c r="Q15" i="29"/>
  <c r="K12" i="30" l="1"/>
  <c r="O12" i="30" s="1"/>
  <c r="M12" i="30"/>
  <c r="Q23" i="29"/>
  <c r="N25" i="30"/>
  <c r="M25" i="30"/>
  <c r="G7" i="30"/>
  <c r="I7" i="30" s="1"/>
  <c r="R7" i="29"/>
  <c r="T7" i="29" s="1"/>
  <c r="U7" i="29" s="1"/>
  <c r="G5" i="30"/>
  <c r="I5" i="30" s="1"/>
  <c r="R5" i="29"/>
  <c r="T5" i="29" s="1"/>
  <c r="U5" i="29" s="1"/>
  <c r="M21" i="30"/>
  <c r="K21" i="30"/>
  <c r="O21" i="30" s="1"/>
  <c r="G6" i="30"/>
  <c r="I6" i="30" s="1"/>
  <c r="R6" i="29"/>
  <c r="T6" i="29" s="1"/>
  <c r="U6" i="29" s="1"/>
  <c r="M23" i="30"/>
  <c r="N23" i="30"/>
  <c r="G10" i="30"/>
  <c r="I10" i="30" s="1"/>
  <c r="T10" i="29"/>
  <c r="U10" i="29" s="1"/>
  <c r="D144" i="6"/>
  <c r="G26" i="30"/>
  <c r="I26" i="30" s="1"/>
  <c r="R24" i="29"/>
  <c r="T24" i="29" s="1"/>
  <c r="U24" i="29" s="1"/>
  <c r="G8" i="30"/>
  <c r="I8" i="30" s="1"/>
  <c r="R8" i="29"/>
  <c r="T8" i="29" s="1"/>
  <c r="U8" i="29" s="1"/>
  <c r="N22" i="30"/>
  <c r="M22" i="30"/>
  <c r="I24" i="30"/>
  <c r="G9" i="30"/>
  <c r="R9" i="29"/>
  <c r="D92" i="6"/>
  <c r="D143" i="6"/>
  <c r="D114" i="4"/>
  <c r="D139" i="6"/>
  <c r="D66" i="4"/>
  <c r="O8" i="29"/>
  <c r="T11" i="29"/>
  <c r="U11" i="29" s="1"/>
  <c r="T12" i="29"/>
  <c r="U12" i="29" s="1"/>
  <c r="T15" i="29"/>
  <c r="U15" i="29" s="1"/>
  <c r="U16" i="29"/>
  <c r="U17" i="29"/>
  <c r="U18" i="29"/>
  <c r="U19" i="29"/>
  <c r="U20" i="29"/>
  <c r="U21" i="29"/>
  <c r="U22" i="29"/>
  <c r="U23" i="29"/>
  <c r="U25" i="29"/>
  <c r="U27" i="29"/>
  <c r="J6" i="30" l="1"/>
  <c r="M6" i="30"/>
  <c r="J5" i="30"/>
  <c r="M5" i="30"/>
  <c r="J10" i="30"/>
  <c r="M10" i="30"/>
  <c r="J7" i="30"/>
  <c r="M7" i="30"/>
  <c r="Q8" i="29"/>
  <c r="J26" i="30"/>
  <c r="M26" i="30"/>
  <c r="Q24" i="29"/>
  <c r="J8" i="30"/>
  <c r="M8" i="30"/>
  <c r="T9" i="29"/>
  <c r="U9" i="29" s="1"/>
  <c r="J24" i="30"/>
  <c r="M24" i="30"/>
  <c r="I9" i="30"/>
  <c r="D146" i="6"/>
  <c r="D143" i="4"/>
  <c r="K5" i="30" l="1"/>
  <c r="O5" i="30" s="1"/>
  <c r="N5" i="30"/>
  <c r="N10" i="30"/>
  <c r="K10" i="30"/>
  <c r="O10" i="30" s="1"/>
  <c r="K7" i="30"/>
  <c r="O7" i="30" s="1"/>
  <c r="N7" i="30"/>
  <c r="K6" i="30"/>
  <c r="O6" i="30" s="1"/>
  <c r="N6" i="30"/>
  <c r="N26" i="30"/>
  <c r="K26" i="30"/>
  <c r="O26" i="30" s="1"/>
  <c r="K8" i="30"/>
  <c r="O8" i="30" s="1"/>
  <c r="N8" i="30"/>
  <c r="K24" i="30"/>
  <c r="O24" i="30" s="1"/>
  <c r="N24" i="30"/>
  <c r="J9" i="30"/>
  <c r="M9" i="30"/>
  <c r="K9" i="30" l="1"/>
  <c r="O9" i="30" s="1"/>
  <c r="N9" i="30"/>
  <c r="D59" i="10"/>
  <c r="D52" i="10"/>
  <c r="D26" i="10"/>
  <c r="E28" i="10"/>
  <c r="D26" i="5"/>
  <c r="C91" i="3"/>
  <c r="F26" i="3"/>
  <c r="F31" i="3" l="1"/>
  <c r="C24" i="3" l="1"/>
  <c r="E54" i="10"/>
  <c r="E55" i="10"/>
  <c r="E56" i="10"/>
  <c r="E57" i="10"/>
  <c r="E29" i="10"/>
  <c r="E30" i="10"/>
  <c r="E31" i="10"/>
  <c r="E32" i="10"/>
  <c r="E33" i="10"/>
  <c r="E27" i="10"/>
  <c r="E26" i="10" l="1"/>
  <c r="O6" i="32" l="1"/>
  <c r="O25" i="32"/>
  <c r="O24" i="32"/>
  <c r="O23" i="32"/>
  <c r="O22" i="32"/>
  <c r="O21" i="32"/>
  <c r="O20" i="32"/>
  <c r="O19" i="32"/>
  <c r="O18" i="32"/>
  <c r="O17" i="32"/>
  <c r="C15" i="32"/>
  <c r="C27" i="32" s="1"/>
  <c r="D15" i="32" s="1"/>
  <c r="D27" i="32" s="1"/>
  <c r="E15" i="32" s="1"/>
  <c r="E27" i="32" s="1"/>
  <c r="O14" i="32"/>
  <c r="O13" i="32"/>
  <c r="O12" i="32"/>
  <c r="O11" i="32"/>
  <c r="O10" i="32"/>
  <c r="O9" i="32"/>
  <c r="O8" i="32"/>
  <c r="O7" i="32"/>
  <c r="O15" i="32" l="1"/>
  <c r="F15" i="32"/>
  <c r="F27" i="32" s="1"/>
  <c r="G15" i="32" s="1"/>
  <c r="G27" i="32" s="1"/>
  <c r="H15" i="32" s="1"/>
  <c r="H27" i="32" s="1"/>
  <c r="I15" i="32" s="1"/>
  <c r="I27" i="32" s="1"/>
  <c r="J15" i="32" s="1"/>
  <c r="J27" i="32" s="1"/>
  <c r="K15" i="32" s="1"/>
  <c r="K27" i="32" s="1"/>
  <c r="L15" i="32" s="1"/>
  <c r="L27" i="32" s="1"/>
  <c r="M15" i="32" s="1"/>
  <c r="M27" i="32" s="1"/>
  <c r="N15" i="32" s="1"/>
  <c r="N27" i="32" s="1"/>
  <c r="O26" i="32"/>
  <c r="O9" i="29" l="1"/>
  <c r="Q9" i="29" s="1"/>
  <c r="E27" i="30"/>
  <c r="D27" i="30"/>
  <c r="C27" i="30"/>
  <c r="N27" i="29"/>
  <c r="M27" i="29"/>
  <c r="L27" i="29"/>
  <c r="K27" i="29"/>
  <c r="J27" i="29"/>
  <c r="I27" i="29"/>
  <c r="H27" i="29"/>
  <c r="G27" i="29"/>
  <c r="F27" i="29"/>
  <c r="E27" i="29"/>
  <c r="D27" i="29"/>
  <c r="C27" i="29"/>
  <c r="O22" i="29"/>
  <c r="Q22" i="29" s="1"/>
  <c r="O21" i="29"/>
  <c r="Q21" i="29" s="1"/>
  <c r="Q20" i="29"/>
  <c r="O19" i="29"/>
  <c r="Q19" i="29" s="1"/>
  <c r="O18" i="29"/>
  <c r="Q18" i="29" s="1"/>
  <c r="O17" i="29"/>
  <c r="Q17" i="29" s="1"/>
  <c r="O16" i="29"/>
  <c r="Q16" i="29" s="1"/>
  <c r="N14" i="29"/>
  <c r="M14" i="29"/>
  <c r="L14" i="29"/>
  <c r="K14" i="29"/>
  <c r="J14" i="29"/>
  <c r="I14" i="29"/>
  <c r="H14" i="29"/>
  <c r="G14" i="29"/>
  <c r="F14" i="29"/>
  <c r="E14" i="29"/>
  <c r="D14" i="29"/>
  <c r="C14" i="29"/>
  <c r="O13" i="29"/>
  <c r="O12" i="29"/>
  <c r="Q12" i="29" s="1"/>
  <c r="O11" i="29"/>
  <c r="Q11" i="29" s="1"/>
  <c r="O10" i="29"/>
  <c r="Q10" i="29" s="1"/>
  <c r="O7" i="29"/>
  <c r="Q7" i="29" s="1"/>
  <c r="Q6" i="29"/>
  <c r="O5" i="29"/>
  <c r="Q5" i="29" s="1"/>
  <c r="D29" i="30" l="1"/>
  <c r="D14" i="30" s="1"/>
  <c r="D15" i="30" s="1"/>
  <c r="E29" i="30"/>
  <c r="E14" i="30" s="1"/>
  <c r="E15" i="30" s="1"/>
  <c r="F28" i="29"/>
  <c r="L28" i="29"/>
  <c r="H28" i="29"/>
  <c r="D28" i="29"/>
  <c r="J28" i="29"/>
  <c r="N28" i="29"/>
  <c r="O27" i="29"/>
  <c r="Q27" i="29" s="1"/>
  <c r="E28" i="29"/>
  <c r="I28" i="29"/>
  <c r="M28" i="29"/>
  <c r="O14" i="29"/>
  <c r="G28" i="29"/>
  <c r="K28" i="29"/>
  <c r="C28" i="29"/>
  <c r="O28" i="29" l="1"/>
  <c r="D104" i="5" l="1"/>
  <c r="D108" i="3"/>
  <c r="E108" i="3"/>
  <c r="D37" i="8" l="1"/>
  <c r="D39" i="8"/>
  <c r="D40" i="8"/>
  <c r="D38" i="8"/>
  <c r="D41" i="8"/>
  <c r="D49" i="8"/>
  <c r="D56" i="8"/>
  <c r="D55" i="8" s="1"/>
  <c r="G52" i="8"/>
  <c r="G61" i="8" s="1"/>
  <c r="G26" i="8"/>
  <c r="G27" i="8" s="1"/>
  <c r="G42" i="8"/>
  <c r="G41" i="8"/>
  <c r="G40" i="8"/>
  <c r="G39" i="8"/>
  <c r="G37" i="8"/>
  <c r="G11" i="8"/>
  <c r="G10" i="8"/>
  <c r="G9" i="8"/>
  <c r="G8" i="8"/>
  <c r="G7" i="8"/>
  <c r="G6" i="8"/>
  <c r="D19" i="8"/>
  <c r="D24" i="8"/>
  <c r="D8" i="8"/>
  <c r="D11" i="8"/>
  <c r="D10" i="8"/>
  <c r="D9" i="8"/>
  <c r="D7" i="8"/>
  <c r="D6" i="8"/>
  <c r="F136" i="3"/>
  <c r="D30" i="16"/>
  <c r="C30" i="16"/>
  <c r="D44" i="3"/>
  <c r="D50" i="3"/>
  <c r="D56" i="3"/>
  <c r="D63" i="3"/>
  <c r="D67" i="3"/>
  <c r="D72" i="3"/>
  <c r="D75" i="3"/>
  <c r="D79" i="3"/>
  <c r="C5" i="3"/>
  <c r="C12" i="3"/>
  <c r="C18" i="3"/>
  <c r="C32" i="3"/>
  <c r="C44" i="3"/>
  <c r="C50" i="3"/>
  <c r="C63" i="3"/>
  <c r="C67" i="3"/>
  <c r="C72" i="3"/>
  <c r="C75" i="3"/>
  <c r="C79" i="3"/>
  <c r="F105" i="3"/>
  <c r="F103" i="3"/>
  <c r="F102" i="3"/>
  <c r="F104" i="3"/>
  <c r="F106" i="3"/>
  <c r="F11" i="3"/>
  <c r="F10" i="3"/>
  <c r="F9" i="3"/>
  <c r="F8" i="3"/>
  <c r="F7" i="3"/>
  <c r="F6" i="3"/>
  <c r="F16" i="3"/>
  <c r="F15" i="3"/>
  <c r="F14" i="3"/>
  <c r="F13" i="3"/>
  <c r="F23" i="3"/>
  <c r="F22" i="3"/>
  <c r="F21" i="3"/>
  <c r="F20" i="3"/>
  <c r="F19" i="3"/>
  <c r="F30" i="3"/>
  <c r="F29" i="3"/>
  <c r="F28" i="3"/>
  <c r="F27" i="3"/>
  <c r="F43" i="3"/>
  <c r="F41" i="3"/>
  <c r="F40" i="3"/>
  <c r="F39" i="3"/>
  <c r="F38" i="3"/>
  <c r="F37" i="3"/>
  <c r="F36" i="3"/>
  <c r="F35" i="3"/>
  <c r="F34" i="3"/>
  <c r="F33" i="3"/>
  <c r="F49" i="3"/>
  <c r="F48" i="3"/>
  <c r="F47" i="3"/>
  <c r="F46" i="3"/>
  <c r="F45" i="3"/>
  <c r="F55" i="3"/>
  <c r="F53" i="3"/>
  <c r="F52" i="3"/>
  <c r="F51" i="3"/>
  <c r="F61" i="3"/>
  <c r="F59" i="3"/>
  <c r="F58" i="3"/>
  <c r="F57" i="3"/>
  <c r="F66" i="3"/>
  <c r="F65" i="3"/>
  <c r="F64" i="3"/>
  <c r="F73" i="3"/>
  <c r="F71" i="3"/>
  <c r="F70" i="3"/>
  <c r="F69" i="3"/>
  <c r="F68" i="3"/>
  <c r="F74" i="3"/>
  <c r="F77" i="3"/>
  <c r="F76" i="3"/>
  <c r="F82" i="3"/>
  <c r="F81" i="3"/>
  <c r="F80" i="3"/>
  <c r="F84" i="3"/>
  <c r="C97" i="3"/>
  <c r="F100" i="3"/>
  <c r="F99" i="3"/>
  <c r="F98" i="3"/>
  <c r="C108" i="3"/>
  <c r="F109" i="3"/>
  <c r="E44" i="3"/>
  <c r="E50" i="3"/>
  <c r="E56" i="3"/>
  <c r="E63" i="3"/>
  <c r="E67" i="3"/>
  <c r="E72" i="3"/>
  <c r="E75" i="3"/>
  <c r="E79" i="3"/>
  <c r="D132" i="3"/>
  <c r="E91" i="3"/>
  <c r="H10" i="17"/>
  <c r="G10" i="17"/>
  <c r="F10" i="17"/>
  <c r="E10" i="17"/>
  <c r="H5" i="17"/>
  <c r="G5" i="17"/>
  <c r="F5" i="17"/>
  <c r="E134" i="10"/>
  <c r="E133" i="10"/>
  <c r="E131" i="10"/>
  <c r="D114" i="10"/>
  <c r="D76" i="10"/>
  <c r="E53" i="10"/>
  <c r="E52" i="10" s="1"/>
  <c r="E51" i="10"/>
  <c r="E50" i="10"/>
  <c r="E49" i="10"/>
  <c r="E48" i="10"/>
  <c r="E47" i="10"/>
  <c r="D46" i="10"/>
  <c r="E24" i="10"/>
  <c r="E23" i="10"/>
  <c r="E21" i="10"/>
  <c r="E20" i="10"/>
  <c r="E17" i="10"/>
  <c r="E16" i="10"/>
  <c r="E15" i="10"/>
  <c r="E14" i="10"/>
  <c r="E13" i="10"/>
  <c r="E11" i="10"/>
  <c r="E10" i="10"/>
  <c r="E9" i="10"/>
  <c r="E8" i="10"/>
  <c r="E7" i="10"/>
  <c r="E6" i="10"/>
  <c r="E41" i="10"/>
  <c r="E45" i="10"/>
  <c r="E43" i="10"/>
  <c r="E42" i="10"/>
  <c r="D115" i="5"/>
  <c r="D130" i="5"/>
  <c r="E40" i="10"/>
  <c r="E39" i="10"/>
  <c r="E38" i="10"/>
  <c r="E37" i="10"/>
  <c r="C49" i="8"/>
  <c r="C24" i="8"/>
  <c r="D108" i="5"/>
  <c r="D98" i="5"/>
  <c r="D76" i="5"/>
  <c r="D71" i="5"/>
  <c r="D67" i="5"/>
  <c r="D52" i="5"/>
  <c r="D46" i="5"/>
  <c r="D34" i="5"/>
  <c r="D19" i="5"/>
  <c r="D12" i="5"/>
  <c r="D5" i="5"/>
  <c r="F123" i="3"/>
  <c r="E126" i="3"/>
  <c r="E112" i="3"/>
  <c r="F131" i="3"/>
  <c r="F129" i="3"/>
  <c r="F128" i="3"/>
  <c r="F127" i="3"/>
  <c r="F125" i="3"/>
  <c r="F124" i="3"/>
  <c r="F121" i="3"/>
  <c r="F120" i="3"/>
  <c r="F118" i="3"/>
  <c r="F117" i="3"/>
  <c r="F116" i="3"/>
  <c r="F113" i="3"/>
  <c r="F111" i="3"/>
  <c r="F110" i="3"/>
  <c r="C126" i="3"/>
  <c r="C112" i="3"/>
  <c r="F96" i="3"/>
  <c r="F95" i="3"/>
  <c r="F94" i="3"/>
  <c r="F93" i="3"/>
  <c r="F92" i="3"/>
  <c r="F25" i="3"/>
  <c r="D103" i="10"/>
  <c r="C19" i="8"/>
  <c r="D107" i="10"/>
  <c r="D84" i="10"/>
  <c r="D123" i="10"/>
  <c r="D71" i="10"/>
  <c r="D129" i="10"/>
  <c r="D5" i="10"/>
  <c r="D67" i="10"/>
  <c r="D97" i="10"/>
  <c r="D79" i="10"/>
  <c r="G38" i="8"/>
  <c r="F15" i="17" l="1"/>
  <c r="G15" i="17"/>
  <c r="H15" i="17"/>
  <c r="F119" i="3"/>
  <c r="E59" i="10"/>
  <c r="D61" i="8"/>
  <c r="D27" i="8"/>
  <c r="F24" i="3"/>
  <c r="F5" i="3"/>
  <c r="D107" i="3"/>
  <c r="D133" i="3" s="1"/>
  <c r="E85" i="3"/>
  <c r="F108" i="3"/>
  <c r="F72" i="3"/>
  <c r="E76" i="10"/>
  <c r="C55" i="8"/>
  <c r="C61" i="8" s="1"/>
  <c r="C39" i="8"/>
  <c r="C27" i="8"/>
  <c r="E15" i="17"/>
  <c r="F126" i="3"/>
  <c r="F97" i="3"/>
  <c r="E107" i="3"/>
  <c r="F50" i="3"/>
  <c r="D114" i="5"/>
  <c r="D113" i="10"/>
  <c r="F67" i="3"/>
  <c r="F101" i="3"/>
  <c r="C85" i="3"/>
  <c r="D85" i="3"/>
  <c r="D62" i="3"/>
  <c r="G48" i="8"/>
  <c r="G62" i="8" s="1"/>
  <c r="F32" i="3"/>
  <c r="F12" i="3"/>
  <c r="D135" i="10"/>
  <c r="F79" i="3"/>
  <c r="F75" i="3"/>
  <c r="F56" i="3"/>
  <c r="F44" i="3"/>
  <c r="G18" i="8"/>
  <c r="G28" i="8" s="1"/>
  <c r="E62" i="3"/>
  <c r="E103" i="10"/>
  <c r="F27" i="8"/>
  <c r="E123" i="10"/>
  <c r="D90" i="10"/>
  <c r="F91" i="3"/>
  <c r="E84" i="10"/>
  <c r="F63" i="3"/>
  <c r="F61" i="8"/>
  <c r="E114" i="10"/>
  <c r="E34" i="10"/>
  <c r="F112" i="3"/>
  <c r="C132" i="3"/>
  <c r="E12" i="10"/>
  <c r="E46" i="10"/>
  <c r="E71" i="10"/>
  <c r="F18" i="3"/>
  <c r="C10" i="8"/>
  <c r="E130" i="10"/>
  <c r="E129" i="10" s="1"/>
  <c r="E5" i="10"/>
  <c r="E22" i="10"/>
  <c r="E19" i="10" s="1"/>
  <c r="E67" i="10"/>
  <c r="E107" i="10"/>
  <c r="D66" i="5"/>
  <c r="E132" i="3"/>
  <c r="C62" i="3"/>
  <c r="C107" i="3"/>
  <c r="D48" i="8"/>
  <c r="D18" i="8"/>
  <c r="C133" i="3" l="1"/>
  <c r="D86" i="3"/>
  <c r="F85" i="3"/>
  <c r="E133" i="3"/>
  <c r="E86" i="3"/>
  <c r="F132" i="3"/>
  <c r="F62" i="3"/>
  <c r="F107" i="3"/>
  <c r="G65" i="8"/>
  <c r="C48" i="8"/>
  <c r="D12" i="10"/>
  <c r="D143" i="5"/>
  <c r="D19" i="10"/>
  <c r="C18" i="8"/>
  <c r="C28" i="8" s="1"/>
  <c r="E97" i="10"/>
  <c r="E113" i="10" s="1"/>
  <c r="E135" i="10"/>
  <c r="F48" i="8"/>
  <c r="F62" i="8" s="1"/>
  <c r="D136" i="10"/>
  <c r="F18" i="8"/>
  <c r="F28" i="8" s="1"/>
  <c r="E66" i="10"/>
  <c r="C86" i="3"/>
  <c r="G30" i="8"/>
  <c r="D30" i="8"/>
  <c r="G29" i="8"/>
  <c r="D28" i="8"/>
  <c r="D29" i="8"/>
  <c r="D63" i="8"/>
  <c r="G63" i="8"/>
  <c r="D64" i="8"/>
  <c r="D62" i="8"/>
  <c r="G64" i="8"/>
  <c r="C138" i="3" l="1"/>
  <c r="F86" i="3"/>
  <c r="D138" i="3"/>
  <c r="C139" i="3"/>
  <c r="E139" i="3"/>
  <c r="D139" i="3"/>
  <c r="E138" i="3"/>
  <c r="C62" i="8"/>
  <c r="C65" i="8" s="1"/>
  <c r="C63" i="8"/>
  <c r="C64" i="8"/>
  <c r="F133" i="3"/>
  <c r="F63" i="8"/>
  <c r="D66" i="10"/>
  <c r="D91" i="10" s="1"/>
  <c r="F29" i="8"/>
  <c r="F64" i="8"/>
  <c r="F65" i="8"/>
  <c r="E136" i="10"/>
  <c r="F30" i="8"/>
  <c r="C29" i="8"/>
  <c r="C30" i="8"/>
  <c r="D65" i="8"/>
  <c r="F139" i="3" l="1"/>
  <c r="F138" i="3"/>
  <c r="E67" i="8"/>
  <c r="C29" i="30" l="1"/>
  <c r="C14" i="30" l="1"/>
  <c r="C15" i="30" s="1"/>
  <c r="D120" i="4"/>
  <c r="D119" i="5"/>
  <c r="D138" i="5" s="1"/>
  <c r="D119" i="4" l="1"/>
  <c r="D138" i="4" s="1"/>
  <c r="R26" i="29" s="1"/>
  <c r="D139" i="5"/>
  <c r="D139" i="4" l="1"/>
  <c r="G28" i="30"/>
  <c r="G29" i="30" s="1"/>
  <c r="I29" i="30" s="1"/>
  <c r="Q26" i="29"/>
  <c r="T26" i="29"/>
  <c r="U26" i="29" s="1"/>
  <c r="R28" i="29"/>
  <c r="I28" i="30" l="1"/>
  <c r="M28" i="30" s="1"/>
  <c r="M29" i="30"/>
  <c r="J29" i="30"/>
  <c r="T28" i="29"/>
  <c r="U28" i="29" s="1"/>
  <c r="Q28" i="29"/>
  <c r="J28" i="30" l="1"/>
  <c r="N28" i="30" s="1"/>
  <c r="N29" i="30"/>
  <c r="K29" i="30"/>
  <c r="O29" i="30" s="1"/>
  <c r="D80" i="4"/>
  <c r="E80" i="10" s="1"/>
  <c r="D79" i="5"/>
  <c r="D91" i="5" s="1"/>
  <c r="D92" i="5" s="1"/>
  <c r="D81" i="4"/>
  <c r="E81" i="10" s="1"/>
  <c r="K28" i="30" l="1"/>
  <c r="O28" i="30" s="1"/>
  <c r="D79" i="4"/>
  <c r="D91" i="4" s="1"/>
  <c r="R13" i="29" s="1"/>
  <c r="E79" i="10"/>
  <c r="E90" i="10" s="1"/>
  <c r="E91" i="10" s="1"/>
  <c r="D147" i="5"/>
  <c r="D146" i="5"/>
  <c r="D144" i="5"/>
  <c r="G14" i="30" l="1"/>
  <c r="G15" i="30" s="1"/>
  <c r="I15" i="30" s="1"/>
  <c r="D144" i="4"/>
  <c r="D92" i="4"/>
  <c r="D146" i="4" s="1"/>
  <c r="I14" i="30"/>
  <c r="Q13" i="29"/>
  <c r="R14" i="29"/>
  <c r="Q14" i="29" s="1"/>
  <c r="T13" i="29"/>
  <c r="U13" i="29" s="1"/>
  <c r="T14" i="29" l="1"/>
  <c r="U14" i="29" s="1"/>
  <c r="J15" i="30"/>
  <c r="M15" i="30"/>
  <c r="M14" i="30"/>
  <c r="J14" i="30"/>
  <c r="N15" i="30" l="1"/>
  <c r="K15" i="30"/>
  <c r="O15" i="30" s="1"/>
  <c r="N14" i="30"/>
  <c r="K14" i="30"/>
  <c r="O14" i="30" s="1"/>
</calcChain>
</file>

<file path=xl/sharedStrings.xml><?xml version="1.0" encoding="utf-8"?>
<sst xmlns="http://schemas.openxmlformats.org/spreadsheetml/2006/main" count="3190" uniqueCount="976">
  <si>
    <t>férőhely</t>
  </si>
  <si>
    <t>B E V É T E L E K</t>
  </si>
  <si>
    <t>Sor-
szám</t>
  </si>
  <si>
    <t>Bevételi jogcím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</si>
  <si>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</si>
  <si>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</si>
  <si>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</si>
  <si>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</si>
  <si>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</si>
  <si>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</si>
  <si>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</si>
  <si>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</si>
  <si>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</si>
  <si>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</si>
  <si>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</si>
  <si>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</si>
  <si>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</si>
  <si>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</si>
  <si>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</si>
  <si>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</si>
  <si>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</si>
  <si>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</si>
  <si>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</si>
  <si>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</si>
  <si>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</si>
  <si>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</si>
  <si>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</si>
  <si>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</si>
  <si>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</si>
  <si>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</si>
  <si>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</si>
  <si>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</si>
  <si>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</si>
  <si>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</si>
  <si>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</si>
  <si>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</si>
  <si>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</si>
  <si>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</si>
  <si>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</si>
  <si>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</si>
  <si>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</si>
  <si>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</si>
  <si>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</si>
  <si>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Közhatalmi bevételek (4.1.+4.2.+4.3.+4.4.)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</si>
  <si>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</si>
  <si>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</si>
  <si>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</si>
  <si>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</si>
  <si>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</si>
  <si>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</si>
  <si>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</si>
  <si>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</si>
  <si>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</si>
  <si>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</si>
  <si>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</si>
  <si>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</si>
  <si>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</si>
  <si>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</si>
  <si>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</si>
  <si>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</si>
  <si>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</si>
  <si>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</si>
  <si>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</si>
  <si>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</si>
  <si>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</si>
  <si>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</si>
  <si>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</si>
  <si>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</si>
  <si>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</si>
  <si>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</si>
  <si>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</si>
  <si>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</si>
  <si>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</si>
  <si>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</si>
  <si>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</si>
  <si>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</si>
  <si>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</si>
  <si>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</si>
  <si>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</si>
  <si>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</si>
  <si>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</si>
  <si>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</si>
  <si>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</si>
  <si>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</si>
  <si>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</si>
  <si>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</si>
  <si>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</si>
  <si>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</si>
  <si>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</si>
  <si>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</si>
  <si>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</si>
  <si>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</si>
  <si>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</si>
  <si>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</si>
  <si>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</si>
  <si>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</si>
  <si>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</si>
  <si>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</si>
  <si>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</si>
  <si>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</si>
  <si>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</si>
  <si>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</si>
  <si>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</si>
  <si>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</si>
  <si>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</si>
  <si>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</si>
  <si>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</si>
  <si>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</si>
  <si>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</si>
  <si>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</si>
  <si>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</si>
  <si>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</si>
  <si>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</si>
  <si>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</si>
  <si>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</si>
  <si>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</si>
  <si>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</si>
  <si>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>Külföldi finanszírozás bevételei (14.1.+…14.4.)</t>
  </si>
  <si>
    <t xml:space="preserve">    14.1.</t>
  </si>
  <si>
    <t xml:space="preserve">    14.2.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</si>
  <si>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</si>
  <si>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</si>
  <si>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</si>
  <si>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</si>
  <si>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</si>
  <si>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</si>
  <si>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</si>
  <si>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</si>
  <si>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</si>
  <si>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</si>
  <si>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</si>
  <si>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</si>
  <si>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</si>
  <si>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</si>
  <si>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</si>
  <si>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</si>
  <si>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</si>
  <si>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</si>
  <si>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</si>
  <si>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</si>
  <si>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</si>
  <si>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</si>
  <si>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</si>
  <si>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</si>
  <si>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</si>
  <si>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</si>
  <si>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</si>
  <si>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</si>
  <si>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</si>
  <si>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</si>
  <si>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</si>
  <si>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Külföldi finanszírozás kiadásai (6.1. + … + 6.4.)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</si>
  <si>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</si>
  <si>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</si>
  <si>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</si>
  <si>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</si>
  <si>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</si>
  <si>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</si>
  <si>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</si>
  <si>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</si>
  <si>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</si>
  <si>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</si>
  <si>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</si>
  <si>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</si>
  <si>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</si>
  <si>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</si>
  <si>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</si>
  <si>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</si>
  <si>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</si>
  <si>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</si>
  <si>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</si>
  <si>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</si>
  <si>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</si>
  <si>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</si>
  <si>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</si>
  <si>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</si>
  <si>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</si>
  <si>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</si>
  <si>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</si>
  <si>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</si>
  <si>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</si>
  <si>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</si>
  <si>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</si>
  <si>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</si>
  <si>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</si>
  <si>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</si>
  <si>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</si>
  <si>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</si>
  <si>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</si>
  <si>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</si>
  <si>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</si>
  <si>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</si>
  <si>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</si>
  <si>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</si>
  <si>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</si>
  <si>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</si>
  <si>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</si>
  <si>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</si>
  <si>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</si>
  <si>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</si>
  <si>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</si>
  <si>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</si>
  <si>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</si>
  <si>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</si>
  <si>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</si>
  <si>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</si>
  <si>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</si>
  <si>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</si>
  <si>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</si>
  <si>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</si>
  <si>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</si>
  <si>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</si>
  <si>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</si>
  <si>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</si>
  <si>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</si>
  <si>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</si>
  <si>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</si>
  <si>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</si>
  <si>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</si>
  <si>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</si>
  <si>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</si>
  <si>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</si>
  <si>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</si>
  <si>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</si>
  <si>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</si>
  <si>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</si>
  <si>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</si>
  <si>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</si>
  <si>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</si>
  <si>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</si>
  <si>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</si>
  <si>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</si>
  <si>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</si>
  <si>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</si>
  <si>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</si>
  <si>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</si>
  <si>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</si>
  <si>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</si>
  <si>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</si>
  <si>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</si>
  <si>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</si>
  <si>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</si>
  <si>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</si>
  <si>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</si>
  <si>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</si>
  <si>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Száma</t>
  </si>
  <si>
    <t>Előirányzat-csoport, kiemelt előirányzat megnevezése</t>
  </si>
  <si>
    <t>Összesen</t>
  </si>
  <si>
    <t xml:space="preserve">Működési bevételek </t>
  </si>
  <si>
    <t>Felhalmozási célú átvett pénzeszközök</t>
  </si>
  <si>
    <t>Működési költségvetés kiadásai (1.1+…+1.5.)</t>
  </si>
  <si>
    <t>3</t>
  </si>
  <si>
    <t>Éves engedélyezett létszám előirányzat (fő)</t>
  </si>
  <si>
    <t>Közfoglalkoztatottak létszáma (fő)</t>
  </si>
  <si>
    <t>Előirányzat</t>
  </si>
  <si>
    <t>BEVÉTELEK ÖSSZESEN: (9+16)</t>
  </si>
  <si>
    <t>Belföldi finanszírozás kiadásai (7.1. + … + 7.5.)</t>
  </si>
  <si>
    <t>KIADÁSOK ÖSSZESEN: (1.+2.)</t>
  </si>
  <si>
    <t>Összesen:</t>
  </si>
  <si>
    <t xml:space="preserve">   Rövid lejáratú  hitelek, kölcsönök felvétele</t>
  </si>
  <si>
    <t>Sor-szám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</si>
  <si>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</si>
  <si>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</si>
  <si>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</si>
  <si>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</si>
  <si>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</si>
  <si>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</si>
  <si>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</si>
  <si>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</si>
  <si>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Személyi jellegű</t>
  </si>
  <si>
    <t>Beruházások, beszerzések</t>
  </si>
  <si>
    <t>Szolgáltatások igénybe vétele</t>
  </si>
  <si>
    <t>Adminisztratív költségek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</si>
  <si>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</si>
  <si>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</si>
  <si>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</si>
  <si>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</si>
  <si>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</si>
  <si>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</si>
  <si>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</si>
  <si>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</si>
  <si>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</si>
  <si>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</si>
  <si>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</si>
  <si>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</si>
  <si>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</si>
  <si>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</si>
  <si>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</si>
  <si>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</si>
  <si>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</si>
  <si>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</si>
  <si>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</si>
  <si>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</si>
  <si>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</si>
  <si>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</si>
  <si>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</si>
  <si>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</si>
  <si>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</si>
  <si>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</si>
  <si>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</si>
  <si>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</si>
  <si>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</si>
  <si>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</si>
  <si>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</si>
  <si>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</si>
  <si>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t>Működési bevételek</t>
  </si>
  <si>
    <t>Finanszírozási bevételek</t>
  </si>
  <si>
    <t>Finanszírozási kiadások</t>
  </si>
  <si>
    <t xml:space="preserve">Hitel, kölcsön </t>
  </si>
  <si>
    <t>Kölcsön-
nyújtás
éve</t>
  </si>
  <si>
    <t xml:space="preserve">Lejárat
éve </t>
  </si>
  <si>
    <t>Hitel, kölcsön állomány január 1-jén</t>
  </si>
  <si>
    <t xml:space="preserve">Rövid lejáratú </t>
  </si>
  <si>
    <t>Hosszú lejáratú</t>
  </si>
  <si>
    <t>Dolgozók lakásépítési kölcsöne</t>
  </si>
  <si>
    <t>Összesen (1+6)</t>
  </si>
  <si>
    <t>Mutató</t>
  </si>
  <si>
    <t>fő</t>
  </si>
  <si>
    <t>működési hó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</si>
  <si>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</si>
  <si>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</si>
  <si>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</si>
  <si>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</si>
  <si>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</si>
  <si>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</si>
  <si>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</si>
  <si>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</si>
  <si>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</si>
  <si>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K9111</t>
  </si>
  <si>
    <t>K9112</t>
  </si>
  <si>
    <t>K9113</t>
  </si>
  <si>
    <t>K912</t>
  </si>
  <si>
    <t>K9121</t>
  </si>
  <si>
    <t>K9122</t>
  </si>
  <si>
    <t>K9123</t>
  </si>
  <si>
    <t>K913</t>
  </si>
  <si>
    <t>K914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</si>
  <si>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</si>
  <si>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</si>
  <si>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</si>
  <si>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</si>
  <si>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</si>
  <si>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</si>
  <si>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</si>
  <si>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</si>
  <si>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</si>
  <si>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</si>
  <si>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</si>
  <si>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</si>
  <si>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</si>
  <si>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</si>
  <si>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</si>
  <si>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</si>
  <si>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</si>
  <si>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</si>
  <si>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</si>
  <si>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</si>
  <si>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</si>
  <si>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</si>
  <si>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</si>
  <si>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</si>
  <si>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</si>
  <si>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</si>
  <si>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</si>
  <si>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</si>
  <si>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</si>
  <si>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</si>
  <si>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</si>
  <si>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</si>
  <si>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</si>
  <si>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</si>
  <si>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</si>
  <si>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</si>
  <si>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</si>
  <si>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</si>
  <si>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</si>
  <si>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</si>
  <si>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</si>
  <si>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</si>
  <si>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</si>
  <si>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</si>
  <si>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</si>
  <si>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</si>
  <si>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</si>
  <si>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</si>
  <si>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</si>
  <si>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</si>
  <si>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</si>
  <si>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</si>
  <si>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</si>
  <si>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</si>
  <si>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</si>
  <si>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</si>
  <si>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</si>
  <si>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</si>
  <si>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</si>
  <si>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</si>
  <si>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</si>
  <si>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</si>
  <si>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</si>
  <si>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</si>
  <si>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</si>
  <si>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</si>
  <si>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</si>
  <si>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</si>
  <si>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</si>
  <si>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</si>
  <si>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</si>
  <si>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</si>
  <si>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</si>
  <si>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</si>
  <si>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</si>
  <si>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</si>
  <si>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6.2</t>
  </si>
  <si>
    <t>Dologi kiadások</t>
  </si>
  <si>
    <t>Pályázati tartalék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</si>
  <si>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</si>
  <si>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</si>
  <si>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</si>
  <si>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</si>
  <si>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</si>
  <si>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</si>
  <si>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</si>
  <si>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</si>
  <si>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</si>
  <si>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</si>
  <si>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</si>
  <si>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</si>
  <si>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 működési támogatása</t>
  </si>
  <si>
    <t>Működési célú támogatás ÁH-on belül</t>
  </si>
  <si>
    <t>Felhalmozási célú támogatások ÁH-on belül</t>
  </si>
  <si>
    <t>Bevételek összesen:</t>
  </si>
  <si>
    <t>Költségvetési szervek finanszírozása</t>
  </si>
  <si>
    <t>Kiadások összesen:</t>
  </si>
  <si>
    <t>Egyenleg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</si>
  <si>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</si>
  <si>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</si>
  <si>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</si>
  <si>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</si>
  <si>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</si>
  <si>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</si>
  <si>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</si>
  <si>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Nyitó pénzkészlet</t>
  </si>
  <si>
    <t>-----</t>
  </si>
  <si>
    <t>Működési célú támogatások ÁH-on belül</t>
  </si>
  <si>
    <t>Ellátottak pénzbeli juttatása</t>
  </si>
  <si>
    <t>Egyenleg (11-21)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</si>
  <si>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</si>
  <si>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</si>
  <si>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</si>
  <si>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</si>
  <si>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</si>
  <si>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</si>
  <si>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</si>
  <si>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</si>
  <si>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</si>
  <si>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</si>
  <si>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</si>
  <si>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</si>
  <si>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</si>
  <si>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</si>
  <si>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</si>
  <si>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</si>
  <si>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</si>
  <si>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</si>
  <si>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</si>
  <si>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</si>
  <si>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</si>
  <si>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</si>
  <si>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B75</t>
  </si>
  <si>
    <t>B17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</si>
  <si>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</si>
  <si>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</si>
  <si>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</si>
  <si>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</si>
  <si>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Jövedelemadók</t>
  </si>
  <si>
    <t>B31</t>
  </si>
  <si>
    <t/>
  </si>
  <si>
    <t>Jogcím száma</t>
  </si>
  <si>
    <t>Mennyiségi egység</t>
  </si>
  <si>
    <t>Fajlagos összeg</t>
  </si>
  <si>
    <t>1</t>
  </si>
  <si>
    <t>elismert hivatali létszám</t>
  </si>
  <si>
    <t>2</t>
  </si>
  <si>
    <t>forint</t>
  </si>
  <si>
    <t>4</t>
  </si>
  <si>
    <t>5</t>
  </si>
  <si>
    <t>hektár</t>
  </si>
  <si>
    <t>6</t>
  </si>
  <si>
    <t>7</t>
  </si>
  <si>
    <t>8</t>
  </si>
  <si>
    <t>9</t>
  </si>
  <si>
    <t>10</t>
  </si>
  <si>
    <t>11</t>
  </si>
  <si>
    <t>12</t>
  </si>
  <si>
    <t>13</t>
  </si>
  <si>
    <t>Egyéb önkormányzati feladatok támogatása</t>
  </si>
  <si>
    <t>14</t>
  </si>
  <si>
    <t>15</t>
  </si>
  <si>
    <t>külterületi lakos</t>
  </si>
  <si>
    <t>16</t>
  </si>
  <si>
    <t>17</t>
  </si>
  <si>
    <t>18</t>
  </si>
  <si>
    <t>19</t>
  </si>
  <si>
    <t>20</t>
  </si>
  <si>
    <t>21</t>
  </si>
  <si>
    <t>22</t>
  </si>
  <si>
    <t>Nem közművel összegyűjtött háztartási szennyvíz ártalmatlanítása</t>
  </si>
  <si>
    <t>23</t>
  </si>
  <si>
    <t>24</t>
  </si>
  <si>
    <t>Határátkelőhelyek fenntartásának támogatása</t>
  </si>
  <si>
    <t>ki- és belépési adatok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</si>
  <si>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</si>
  <si>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</si>
  <si>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</si>
  <si>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</si>
  <si>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</si>
  <si>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</si>
  <si>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</si>
  <si>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</si>
  <si>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</si>
  <si>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</si>
  <si>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</si>
  <si>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</si>
  <si>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</si>
  <si>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</si>
  <si>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</si>
  <si>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</si>
  <si>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</si>
  <si>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</si>
  <si>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</si>
  <si>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</si>
  <si>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</si>
  <si>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</si>
  <si>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</si>
  <si>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</si>
  <si>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</si>
  <si>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</si>
  <si>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A települési önkormányzatok egyes köznevelési feladatainak támogatása</t>
  </si>
  <si>
    <t>51</t>
  </si>
  <si>
    <t>52</t>
  </si>
  <si>
    <t>számított létszám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</si>
  <si>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</si>
  <si>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</si>
  <si>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</si>
  <si>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</si>
  <si>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</si>
  <si>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</si>
  <si>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</si>
  <si>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</si>
  <si>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</si>
  <si>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</si>
  <si>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</si>
  <si>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</si>
  <si>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</si>
  <si>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</si>
  <si>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</si>
  <si>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</si>
  <si>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</si>
  <si>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</si>
  <si>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</si>
  <si>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</si>
  <si>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</si>
  <si>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</si>
  <si>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</si>
  <si>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</si>
  <si>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</si>
  <si>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</si>
  <si>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</si>
  <si>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</si>
  <si>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</si>
  <si>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</si>
  <si>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</si>
  <si>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</si>
  <si>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</si>
  <si>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</si>
  <si>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</si>
  <si>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</si>
  <si>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</si>
  <si>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</si>
  <si>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</si>
  <si>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</si>
  <si>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</si>
  <si>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</si>
  <si>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</si>
  <si>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</si>
  <si>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</si>
  <si>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</si>
  <si>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</si>
  <si>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</si>
  <si>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</si>
  <si>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feladategység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</si>
  <si>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</si>
  <si>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</si>
  <si>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</si>
  <si>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</si>
  <si>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</si>
  <si>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</si>
  <si>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</si>
  <si>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</si>
  <si>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</si>
  <si>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</si>
  <si>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</si>
  <si>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</si>
  <si>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 xml:space="preserve">   Tartalékok</t>
  </si>
  <si>
    <t>KIADÁSOK ÖSSZESEN: (4.+5.)</t>
  </si>
  <si>
    <t>Betétek megszüntetése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</si>
  <si>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</si>
  <si>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</si>
  <si>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</si>
  <si>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</si>
  <si>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Tartalékok (2.1.+2.3.)</t>
  </si>
  <si>
    <t>3.4</t>
  </si>
  <si>
    <r>
      <t xml:space="preserve">   Felhalmozási költségvetés kiadásai </t>
    </r>
    <r>
      <rPr>
        <sz val="8"/>
        <rFont val="Times New Roman CE"/>
        <charset val="238"/>
      </rPr>
      <t>(3.1.+3.3.+3.5.)</t>
    </r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</si>
  <si>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</si>
  <si>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</si>
  <si>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</si>
  <si>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</si>
  <si>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</si>
  <si>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</si>
  <si>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Pénzeszközök lekötött betétként elhelyezése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</si>
  <si>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</si>
  <si>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</si>
  <si>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</si>
  <si>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</si>
  <si>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</si>
  <si>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</si>
  <si>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</si>
  <si>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(4+11)</t>
  </si>
  <si>
    <t>FINANSZÍROZÁSI KIADÁSOK ÖSSZESEN: (5.+…+9.)</t>
  </si>
  <si>
    <t>Váltóbevételek</t>
  </si>
  <si>
    <t>K93</t>
  </si>
  <si>
    <t>K94</t>
  </si>
  <si>
    <t>K9</t>
  </si>
  <si>
    <t>Forintban</t>
  </si>
  <si>
    <t>Tulajdonosi kölcsönök kiadásai</t>
  </si>
  <si>
    <t>K919</t>
  </si>
  <si>
    <t>K925</t>
  </si>
  <si>
    <t>Forintban !</t>
  </si>
  <si>
    <t>No.</t>
  </si>
  <si>
    <t>Forint</t>
  </si>
  <si>
    <t>Család- és gyermekjóléti szolgálat</t>
  </si>
  <si>
    <t>Család- és gyermekjóléti központ</t>
  </si>
  <si>
    <t xml:space="preserve">Megyeszékhely megyei jogú városok és Szentendre Város Önkormányzata közművelődési feladatainak támogatása </t>
  </si>
  <si>
    <t>Települési önkormányzatok nyilvános könyvtári és a közművelődési feladatainak támogatása</t>
  </si>
  <si>
    <t xml:space="preserve">Budapest Főváros Önkormányzata múzeumi, könyvtári és közművelődési feladatainak támogatása </t>
  </si>
  <si>
    <t>Fővárosi kerületi önkormányzatok közművelődési feladatainak támogatása</t>
  </si>
  <si>
    <t>Belföldi értékpapírok kiadásai (6.1. + … + 6.6.)</t>
  </si>
  <si>
    <t>Külföldi finanszírozás kiadásai (8.1. + … + 8.5.)</t>
  </si>
  <si>
    <t>Felhalmozási költségvetés kiadásai (3.1.+…+3.5.)</t>
  </si>
  <si>
    <t>Központi, irányító szervi támogatás</t>
  </si>
  <si>
    <t>K513</t>
  </si>
  <si>
    <t>102</t>
  </si>
  <si>
    <t>Bölcsődei üzemeltetési támogatás</t>
  </si>
  <si>
    <t xml:space="preserve">Megyei hatókörű városi könyvtár kistelepülési könyvtári célú kiegészítő támogatása </t>
  </si>
  <si>
    <t>2.6.</t>
  </si>
  <si>
    <t>2.5.-ből EU-s támogatás</t>
  </si>
  <si>
    <t>3.6.</t>
  </si>
  <si>
    <t xml:space="preserve">   3.5.-ből EU-s támogatás</t>
  </si>
  <si>
    <t>Biztosító által fizetett kártérítés</t>
  </si>
  <si>
    <t>5.11.</t>
  </si>
  <si>
    <t>B411</t>
  </si>
  <si>
    <t>7.6.</t>
  </si>
  <si>
    <t>7.5.-ból EU-s támogatás (közvetlen)</t>
  </si>
  <si>
    <t>8.5.-ból EU-s támogatás (közvetlen)</t>
  </si>
  <si>
    <t>2021.</t>
  </si>
  <si>
    <t>2022. évi</t>
  </si>
  <si>
    <t>K9125</t>
  </si>
  <si>
    <t>Tulajdonosi kölcsönök bevételei</t>
  </si>
  <si>
    <t>B819</t>
  </si>
  <si>
    <t>Belföldi finanszírozás bevételei (13.1. + … + 13.4.)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</si>
  <si>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</si>
  <si>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</si>
  <si>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</si>
  <si>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</si>
  <si>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</si>
  <si>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</si>
  <si>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</si>
  <si>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</si>
  <si>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</si>
  <si>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F=(B-D-E)</t>
  </si>
  <si>
    <t>ÖSSZESEN:</t>
  </si>
  <si>
    <t>Felújítási kiadások előirányzata felújításonként</t>
  </si>
  <si>
    <t>Felújítás  megnevezése</t>
  </si>
  <si>
    <t>Európai uniós támogatással megvalósuló projektek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</si>
  <si>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</si>
  <si>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>*</t>
    </r>
  </si>
  <si>
    <t>Támogatási szerződés szerinti bevételek, kiadások</t>
  </si>
  <si>
    <t>Összes tervezett
 forrás, kiadás</t>
  </si>
  <si>
    <t>Évenkénti ütemezés</t>
  </si>
  <si>
    <t>B=(C+D+E)</t>
  </si>
  <si>
    <t xml:space="preserve">* Amennyiben több projekt megvalósítása történi egy időben akkor azokat külön-külön, projektenként be kell mutatni!  </t>
  </si>
  <si>
    <t>F</t>
  </si>
  <si>
    <t>G</t>
  </si>
  <si>
    <t>H</t>
  </si>
  <si>
    <t>I=(D+E+F+G+H)</t>
  </si>
  <si>
    <t>2023. évi</t>
  </si>
  <si>
    <t>1. számú táblázat</t>
  </si>
  <si>
    <t>2. számú  táblázat</t>
  </si>
  <si>
    <t>3. számú táblázat</t>
  </si>
  <si>
    <t>2. számú táblázat</t>
  </si>
  <si>
    <t xml:space="preserve">Jogcím megnevezése  </t>
  </si>
  <si>
    <t>………………………</t>
  </si>
  <si>
    <t>……………………….</t>
  </si>
  <si>
    <t>4.1.</t>
  </si>
  <si>
    <t>4.2.</t>
  </si>
  <si>
    <t>4.3.</t>
  </si>
  <si>
    <t>4.4.</t>
  </si>
  <si>
    <t>4.5.</t>
  </si>
  <si>
    <t>4.6.</t>
  </si>
  <si>
    <t>4.7.</t>
  </si>
  <si>
    <t>7.5.</t>
  </si>
  <si>
    <t>8.1.</t>
  </si>
  <si>
    <t>8.2.</t>
  </si>
  <si>
    <t>8.3.</t>
  </si>
  <si>
    <t>8.4.</t>
  </si>
  <si>
    <t>8.5.</t>
  </si>
  <si>
    <t>8.6.</t>
  </si>
  <si>
    <t>13.1.</t>
  </si>
  <si>
    <t>13.2.</t>
  </si>
  <si>
    <t>13.3.</t>
  </si>
  <si>
    <t>13.4.</t>
  </si>
  <si>
    <t>14.1.</t>
  </si>
  <si>
    <t>14.2.</t>
  </si>
  <si>
    <t>14.3.</t>
  </si>
  <si>
    <t>14.4.</t>
  </si>
  <si>
    <t xml:space="preserve"> 15.</t>
  </si>
  <si>
    <t>2021. évi előirányzat</t>
  </si>
  <si>
    <t>Kötelező feladat</t>
  </si>
  <si>
    <t>Államigazgatási feladat</t>
  </si>
  <si>
    <t>Önkéntes feladat</t>
  </si>
  <si>
    <t>Felhasználás 2020. XII. 31-ig</t>
  </si>
  <si>
    <t>2021. utáni szükséglet</t>
  </si>
  <si>
    <t>2021. előtti tervezett forrás, kiadás</t>
  </si>
  <si>
    <t>2021. évi eredeti előirányzat</t>
  </si>
  <si>
    <t>2021. év utáni tervezett forrás, kiadás</t>
  </si>
  <si>
    <t>2022.</t>
  </si>
  <si>
    <t>2023.</t>
  </si>
  <si>
    <t>2023. után</t>
  </si>
  <si>
    <t>Előirányzat-felhasználási terv
2021. évre</t>
  </si>
  <si>
    <t>2023. 
után</t>
  </si>
  <si>
    <t>2024. évi</t>
  </si>
  <si>
    <t xml:space="preserve">    14.3.</t>
  </si>
  <si>
    <t xml:space="preserve">    14.4.</t>
  </si>
  <si>
    <t>6.6.</t>
  </si>
  <si>
    <t>2019. évi 
tényleges</t>
  </si>
  <si>
    <t>2020. évi várható</t>
  </si>
  <si>
    <t>1.1.1.1. Info 1</t>
  </si>
  <si>
    <t>1.1.1.1. Info 1
 Önkormányzati hivatal működésének támogatása - elismert hivatali létszám alapján</t>
  </si>
  <si>
    <t>1.1.1.1. Info 2</t>
  </si>
  <si>
    <t xml:space="preserve">1.1.1.1. Info 2
1.1.1.1. - Info 1 összegből az önkormányzatra jutó lakosságarányos támogatás
</t>
  </si>
  <si>
    <t>1.1.1.1. Info 3</t>
  </si>
  <si>
    <t xml:space="preserve">1.1.1.1. Info 3
1.1.1.1. - Info 2 összegből az önkormányzatra jutó lakosságarányos támogatás kiegészítéssel növelt összege
</t>
  </si>
  <si>
    <t>1.1.1.1.</t>
  </si>
  <si>
    <t xml:space="preserve">1.1.1.1.  Önkormányzati hivatal működésének támogatása (székhelynél)
</t>
  </si>
  <si>
    <t>1.1.1.2. Info</t>
  </si>
  <si>
    <t>Településüzemeltetés - zöldterület-gazdálkodás támogatása - kiegészítés előtt</t>
  </si>
  <si>
    <t>1.1.1.2.</t>
  </si>
  <si>
    <t>Településüzemeltetés - zöldterület-gazdálkodás támogatása</t>
  </si>
  <si>
    <t>1.1.1.3. Info</t>
  </si>
  <si>
    <t>Településüzemeltetés - közvilágítás támogatása - kiegészítés előtt</t>
  </si>
  <si>
    <t>1.1.1.3.</t>
  </si>
  <si>
    <t>Településüzemeltetés - közvilágítás támogatása</t>
  </si>
  <si>
    <t>1.1.1.4. Info</t>
  </si>
  <si>
    <t>Településüzemeltetés - köztemető támogatása - kiegészítés előtt</t>
  </si>
  <si>
    <t>1.1.1.4.</t>
  </si>
  <si>
    <t>Településüzemeltetés - köztemető támogatása</t>
  </si>
  <si>
    <t>1.1.1.5. Info</t>
  </si>
  <si>
    <t>Településüzemeltetés - közutak támogatása - kiegészítés előtt</t>
  </si>
  <si>
    <t>1.1.1.5.</t>
  </si>
  <si>
    <t>Településüzemeltetés - közutak támogatása</t>
  </si>
  <si>
    <t>1.1.1.6. Info</t>
  </si>
  <si>
    <t>Egyéb önkormányzati feladatok támogatása - kiegészítés előtt</t>
  </si>
  <si>
    <t>lakos</t>
  </si>
  <si>
    <t>1.1.1.6.</t>
  </si>
  <si>
    <t>1.1.1.7. Info</t>
  </si>
  <si>
    <t>1.1.1.7. Info Településüzemeltetés - Lakott külterülettel kapcsolatos feladatok támogatása - kiegészítés előtt</t>
  </si>
  <si>
    <t>1.1.1.7.</t>
  </si>
  <si>
    <t>1.1.1.7. Lakott külterülettel kapcsolatos feladatok támogatása</t>
  </si>
  <si>
    <t>1.1.2.</t>
  </si>
  <si>
    <t>köbméter</t>
  </si>
  <si>
    <t>1.1.3.</t>
  </si>
  <si>
    <t>A települési önkormányzatok működésének általános támogatása</t>
  </si>
  <si>
    <t>1.2.1. Óvodaműködtetési támogatás</t>
  </si>
  <si>
    <t>1.2.1.1.</t>
  </si>
  <si>
    <t>Óvodaműködtetési támogatás - óvoda napi nyitvatartási ideje eléri a nyolc órát</t>
  </si>
  <si>
    <t>1.2.1.2.</t>
  </si>
  <si>
    <t>Óvodaműködtetési támogatás - óvoda napi nyitvatartási ideje nem éri el a nyolc órát, de eléri a hat órát</t>
  </si>
  <si>
    <t>1.2.2. Az óvodában foglalkoztatott pedagógusok átlagbéralapú támogatása</t>
  </si>
  <si>
    <t>Napi nyolc órát elérő nyitvatartási idővel rendelkező óvodában foglalkoztatott</t>
  </si>
  <si>
    <t>1.2.2.1.</t>
  </si>
  <si>
    <t>pedagógusok átlagbéralapú támogatása</t>
  </si>
  <si>
    <t>Napi hat órát elérő, nyolc órát el nem érő nyitvatartási idővel rendelkező óvodában foglalkoztatott</t>
  </si>
  <si>
    <t>1.2.2.2.</t>
  </si>
  <si>
    <t>1.2.3. Kiegészítő támogatás a pedagógusok és a pedagógus szakképzettséggel rendelkező segítők minősítéséből adódó többletkiadásokhoz</t>
  </si>
  <si>
    <t>Minősítést 2020. január 1-jéig történő átsorolással megszerző</t>
  </si>
  <si>
    <t>alapfokozatú végzettségű</t>
  </si>
  <si>
    <t>1.2.3.1.1.1.1.</t>
  </si>
  <si>
    <t>pedagógus II. kategóriába sorolt pedagógusok, pedagógus szakképzettséggel rendelkező segítők kiegészítő támogatása</t>
  </si>
  <si>
    <t>1.2.3.1.1.1.2.</t>
  </si>
  <si>
    <t>mesterpedagógus, kutatótanár kategóriába sorolt pedagógusok kiegészítő támogatása</t>
  </si>
  <si>
    <t>Mesterfokozatú végzettségű</t>
  </si>
  <si>
    <t>1.2.3.1.1.2.1.</t>
  </si>
  <si>
    <t>1.2.3.1.1.2.2.</t>
  </si>
  <si>
    <t>Alapfokozatú végzettségű</t>
  </si>
  <si>
    <t>1.2.3.1.2.1.1.</t>
  </si>
  <si>
    <t>1.2.3.1.2.1.2.</t>
  </si>
  <si>
    <t>1.2.3.1.2.2.1.</t>
  </si>
  <si>
    <t>1.2.3.1.2.2.2.</t>
  </si>
  <si>
    <t>Minősítést 2021. január 1-jéig történő átsorolással megszerző</t>
  </si>
  <si>
    <t>1.2.3.2.1.1.1.</t>
  </si>
  <si>
    <t>1.2.3.2.1.1.2.</t>
  </si>
  <si>
    <t>1.2.3.2.1.2.1.</t>
  </si>
  <si>
    <t>1.2.3.2.1.2.2.</t>
  </si>
  <si>
    <t>1.2.3.2.2.1.1.</t>
  </si>
  <si>
    <t>1.2.3.2.2.1.2.</t>
  </si>
  <si>
    <t>1.2.3.2.2.2.1.</t>
  </si>
  <si>
    <t>1.2.3.2.2.2.2.</t>
  </si>
  <si>
    <t>1.2.4. Nemzetiségi pótlék</t>
  </si>
  <si>
    <t>1.2.4.1.1.</t>
  </si>
  <si>
    <t>A köznevelési Kjtvhr. 16. § (6) bekezdés a) pont ac) alpontja és b) pontja alapján nemzetiségi pótlékban részesülő pedagógus</t>
  </si>
  <si>
    <t>1.2.4.1.2.</t>
  </si>
  <si>
    <t>A köznevelési Kjtvhr. 16. § (6) bekezdés a) pont ab) alpontja alapján nemzetiségi pótlékban részesülő pedagógus</t>
  </si>
  <si>
    <t>1.2.4.1.3.</t>
  </si>
  <si>
    <t>A köznevelési Kjtvhr. 16. § (6) bekezdés a) pont aa) alpontja alapján nemzetiségi pótlékban részesülő pedagógus</t>
  </si>
  <si>
    <t>1.2.4.2.1.</t>
  </si>
  <si>
    <t>1.2.4.2.2.</t>
  </si>
  <si>
    <t>1.2.4.2.3.</t>
  </si>
  <si>
    <t>Az óvodában foglalkoztatott pedagógusok nevelőmunkáját közvetlenül segítők átlagbéralapú támogatása</t>
  </si>
  <si>
    <t>1.2.5.1.1.</t>
  </si>
  <si>
    <t>pedagógus szakképzettséggel nem rendelkező segítők átlagbéralapú támogatása</t>
  </si>
  <si>
    <t>1.2.5.1.2.</t>
  </si>
  <si>
    <t>pedagógus szakképzettséggel rendelkező segítők átlagbéralapú támogatása</t>
  </si>
  <si>
    <t>1.2.5.2.1.</t>
  </si>
  <si>
    <t>1.2.5.2.2.</t>
  </si>
  <si>
    <t>1.2.6.</t>
  </si>
  <si>
    <t>Társulás által fenntartott óvodákba bejáró gyermekek utaztatásának támogatása</t>
  </si>
  <si>
    <t>1.3.1.</t>
  </si>
  <si>
    <t>A települési önkormányzatok szociális és gyermekjóléti feladatainak egyéb támogatása</t>
  </si>
  <si>
    <t>1.3.2. Szociális és gyerekjóléti alapszolgáltatás feladatai</t>
  </si>
  <si>
    <t>1.3.2.1.</t>
  </si>
  <si>
    <t>1.3.2.2.</t>
  </si>
  <si>
    <t>1.3.2.3.1.</t>
  </si>
  <si>
    <t>Szociális étkeztetés - önálló feladatellátás</t>
  </si>
  <si>
    <t>1.3.2.3.2.</t>
  </si>
  <si>
    <t>Szociális étkeztetés - társulás által történő feladatellátás</t>
  </si>
  <si>
    <t>1.3.2.4.1.</t>
  </si>
  <si>
    <t>Szociális segítés</t>
  </si>
  <si>
    <t>1.3.2.4.2.</t>
  </si>
  <si>
    <t>Személyi gondozás - önálló feladatellátás</t>
  </si>
  <si>
    <t>1.3.2.4.3.</t>
  </si>
  <si>
    <t>Személyi gondozás - társulás által történő feladatellátás</t>
  </si>
  <si>
    <t>1.3.2.5.</t>
  </si>
  <si>
    <t>Falugondnoki vagy tanyagondnoki szolgáltatás összesen</t>
  </si>
  <si>
    <t>1.3.2.6.1.</t>
  </si>
  <si>
    <t>Időskorúak nappali intézményi ellátása - önálló feladatellátás</t>
  </si>
  <si>
    <t>1.3.2.6.2.</t>
  </si>
  <si>
    <t>Időskorúak nappali intézményi ellátása - társulás által történő feladatellátás</t>
  </si>
  <si>
    <t>1.3.2.6.3.</t>
  </si>
  <si>
    <t>Foglalkoztatási támogatásban részesülő időskorúak nappali intézményében ellátottak - önálló feladatellátás</t>
  </si>
  <si>
    <t>1.3.2.6.4.</t>
  </si>
  <si>
    <t>Foglalkoztatási támogatásban részesülő időskorúak nappali intézményben ellátottak - társulás által történő feladatellátás</t>
  </si>
  <si>
    <t>1.3.2.7.1.</t>
  </si>
  <si>
    <t>Fogyatékos személyek nappali intézményi ellátása - önálló feladatellátás</t>
  </si>
  <si>
    <t>1.3.2.7.2.</t>
  </si>
  <si>
    <t>Fogyatékos személyek nappali intézményi ellátása - társulás által történő feladatellátás</t>
  </si>
  <si>
    <t>1.3.2.7.3.</t>
  </si>
  <si>
    <t>Foglalkoztatási támogatásban részesülő fogyatékos nappali intézményben ellátottak - önálló feladatellátás</t>
  </si>
  <si>
    <t>1.3.2.7.4.</t>
  </si>
  <si>
    <t>Foglalkoztatási támogatásban részesülő fogyatékos nappali intézményben ellátottak - társulás által történő feladatellátás</t>
  </si>
  <si>
    <t>1.3.2.8.1.</t>
  </si>
  <si>
    <t>Demens személyek nappali intézményi ellátása - önálló feladatellátás</t>
  </si>
  <si>
    <t>1.3.2.8.2.</t>
  </si>
  <si>
    <t>Demens személyek nappali intézményi ellátása - társulás által történő feladatellátás</t>
  </si>
  <si>
    <t>1.3.2.8.3.</t>
  </si>
  <si>
    <t>Foglalkoztatási támogatásban részesülő demens nappali intézményben ellátottak - önálló feladatellátás</t>
  </si>
  <si>
    <t>1.3.2.8.4.</t>
  </si>
  <si>
    <t>Foglalkoztatási támogatásban részesülő demens nappali intézményben ellátottak - társulás által történő feladatellátás</t>
  </si>
  <si>
    <t>1.3.2.9.1.</t>
  </si>
  <si>
    <t>Pszichiátriai betegek nappali intézményi ellátása - önálló feladatellátás</t>
  </si>
  <si>
    <t>1.3.2.9.2.</t>
  </si>
  <si>
    <t>Pszichiátriai betegek nappali intézményi ellátása - társulás által történő feladatellátás</t>
  </si>
  <si>
    <t>1.3.2.9.3.</t>
  </si>
  <si>
    <t>Foglalkoztatási támogatásban részesülő, nappali intézményben ellátott pszichiátriai betegek - önálló feladatellátás</t>
  </si>
  <si>
    <t>1.3.2.9.4.</t>
  </si>
  <si>
    <t>Foglalkoztatási támogatásban részesülő, nappali intézményben ellátott pszichiátriai betegek - társulás által történő feladatellátás</t>
  </si>
  <si>
    <t>1.3.2.10.1.</t>
  </si>
  <si>
    <t>Szenvedélybetegek nappali intézményi ellátása - önálló feladatellátás</t>
  </si>
  <si>
    <t>1.3.2.10.2.</t>
  </si>
  <si>
    <t>Szenvedélybetegek nappali intézményi ellátása - társulás által történő feladatellátás</t>
  </si>
  <si>
    <t>1.3.2.10.3.</t>
  </si>
  <si>
    <t>Foglalkoztatási támogatásban részesülő, nappali intézményben ellátott szenvedélybetegek - önálló feladatellátás</t>
  </si>
  <si>
    <t>1.3.2.10.4.</t>
  </si>
  <si>
    <t>Foglalkoztatási támogatásban részesülő, nappali intézményben ellátott szenvedélybetegek - társulás által történő feladatellátás</t>
  </si>
  <si>
    <t>1.3.2.11.1.</t>
  </si>
  <si>
    <t>Hajléktalanok nappali intézményi ellátása - önálló feladatellátás</t>
  </si>
  <si>
    <t>1.3.2.11.2.</t>
  </si>
  <si>
    <t>Hajléktalanok nappali intézményi ellátása - társulás által történő feladatellátás</t>
  </si>
  <si>
    <t>1.3.2.11.3.</t>
  </si>
  <si>
    <t>Hajléktalanok nappali intézményi ellátása - a szociál- és nyugdíjpolitikáért felelős miniszter által kijelölt intézmény</t>
  </si>
  <si>
    <t>engedélyes</t>
  </si>
  <si>
    <t>1.3.2.12.1.</t>
  </si>
  <si>
    <t>Családi bölcsőde - önálló feladatellátás</t>
  </si>
  <si>
    <t>1.3.2.12.2.</t>
  </si>
  <si>
    <t>Családi bölcsőde - társulás által történő feladatellátás</t>
  </si>
  <si>
    <t>1.3.2.12.3.</t>
  </si>
  <si>
    <t>Gyvt. 145. § (2c) bekezdés b) pontja alapján befogadást nyert napközbeni gyermekfelügyelet</t>
  </si>
  <si>
    <t>1.3.2.13.1.</t>
  </si>
  <si>
    <t>Hajléktalanok átmeneti szállása - önálló feladatellátás</t>
  </si>
  <si>
    <t>1.3.2.13.2.</t>
  </si>
  <si>
    <t>Hajléktalanok átmeneti szállása időszakos férőhely - önálló feladatellátás</t>
  </si>
  <si>
    <t>1.3.2.13.3.</t>
  </si>
  <si>
    <t>Hajléktalanok éjjeli menedékhelye - önálló feladatellátás</t>
  </si>
  <si>
    <t>1.3.2.13.4.</t>
  </si>
  <si>
    <t>Hajléktalanok éjjeli menedékhelye időszakos férőhely - önálló feladatellátás</t>
  </si>
  <si>
    <t>1.3.2.13.5.</t>
  </si>
  <si>
    <t>Hajléktalanok átmeneti szállása - társulás által történő feladatellátás</t>
  </si>
  <si>
    <t>1.3.2.13.6.</t>
  </si>
  <si>
    <t>Hajléktalanok átmeneti szállása időszakos férőhely - társulás által történő feladatellátás</t>
  </si>
  <si>
    <t>1.3.2.13.7.</t>
  </si>
  <si>
    <t>Hajléktalanok éjjeli menedékhelye - társulás által történő feladatellátás</t>
  </si>
  <si>
    <t>1.3.2.13.8.</t>
  </si>
  <si>
    <t>Hajléktalanok éjjeli menedékhelye időszakos férőhely - társulás által történő feladatellátás</t>
  </si>
  <si>
    <t>1.3.2.13.9.</t>
  </si>
  <si>
    <t>Kizárólag lakhatási szolgáltatás</t>
  </si>
  <si>
    <t>Támogató szolgáltatás</t>
  </si>
  <si>
    <t>1.3.2.14.1.</t>
  </si>
  <si>
    <t>Alaptámogatás</t>
  </si>
  <si>
    <t>1.3.2.14.2.</t>
  </si>
  <si>
    <t>Teljesítménytámogatás</t>
  </si>
  <si>
    <t>Közösségi ellátások</t>
  </si>
  <si>
    <t>Pszichiátriai betegek részére nyújtott közösségi alapellátás</t>
  </si>
  <si>
    <t>1.3.2.15.1.1.</t>
  </si>
  <si>
    <t>1.3.2.15.1.2.</t>
  </si>
  <si>
    <t>Szenvedélybetegek részére nyújtott közösségi alapellátás</t>
  </si>
  <si>
    <t>1.3.2.15.2.1.</t>
  </si>
  <si>
    <t>1.3.2.15.2.2.</t>
  </si>
  <si>
    <t>1.3.3. Bölcsőde, mini bölcsőde támogatása</t>
  </si>
  <si>
    <t>Bölcsődei bértámogatás</t>
  </si>
  <si>
    <t>1.3.3.1.1.</t>
  </si>
  <si>
    <t>Felsőfokú végzettségű kisgyermeknevelők, szaktanácsadók bértámogatása</t>
  </si>
  <si>
    <t>1.3.3.1.2.</t>
  </si>
  <si>
    <t>Bölcsődei dajkák, középfokú végzettségű kisgyermeknevelők, szaktanácsadók bértámogatása</t>
  </si>
  <si>
    <t>1.3.3.2.</t>
  </si>
  <si>
    <t>1.3.4. A települési önkormányzatok által biztosított egyes szociális szakosított ellátások, valamint a gyermekek átmeneti gondozásával kapcsolatos feladatok támogatása</t>
  </si>
  <si>
    <t>1.3.4.1.</t>
  </si>
  <si>
    <t>Bértámogatás</t>
  </si>
  <si>
    <t>1.3.4.2.</t>
  </si>
  <si>
    <t>Intézményüzemeltetési támogatás</t>
  </si>
  <si>
    <t>A települési önkormányzatok szociális és gyermekjóléti feladatainak támogatása</t>
  </si>
  <si>
    <t>1.4.1.1.</t>
  </si>
  <si>
    <t>Intézményi gyermekétkeztetés - bértámogatás</t>
  </si>
  <si>
    <t>1.4.1.2.</t>
  </si>
  <si>
    <t>Intézményi gyermekétkeztetés - üzemeltetési támogatás</t>
  </si>
  <si>
    <t>1.4.2.</t>
  </si>
  <si>
    <t>Szünidei étkeztetés támogatása</t>
  </si>
  <si>
    <t>étkezési adag</t>
  </si>
  <si>
    <t>A települési önkormányzatok gyermekétkeztetési feladatainak támogatása</t>
  </si>
  <si>
    <t>1.5.1.</t>
  </si>
  <si>
    <t>1.5.2.</t>
  </si>
  <si>
    <t>1.5.3.</t>
  </si>
  <si>
    <t>115</t>
  </si>
  <si>
    <t>1.5.4.</t>
  </si>
  <si>
    <t>116</t>
  </si>
  <si>
    <t>1.5.5.</t>
  </si>
  <si>
    <t>117</t>
  </si>
  <si>
    <t>A települési önkormányzatok kulturális feladatainak támogatása</t>
  </si>
  <si>
    <t>118</t>
  </si>
  <si>
    <t>42.5.5.</t>
  </si>
  <si>
    <t>Önkormányzati szolidaritási hozzájárulás</t>
  </si>
  <si>
    <t>NEMLEGES</t>
  </si>
  <si>
    <t>2021</t>
  </si>
  <si>
    <t>Kút kialakítás</t>
  </si>
  <si>
    <t>Sportpálya</t>
  </si>
  <si>
    <t>Járda</t>
  </si>
  <si>
    <t>Ófalu Község Önkormányzata likviditási terve
2021. 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</si>
</sst>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F_t_-;\-* #,##0.00\ _F_t_-;_-* &quot;-&quot;??\ _F_t_-;_-@_-"/>
    <numFmt numFmtId="165" formatCode="_(* #,##0.00_);_(* \(#,##0.00\);_(* &quot;-&quot;??_);_(@_)"/>
    <numFmt numFmtId="166" formatCode="#,###"/>
    <numFmt numFmtId="167" formatCode="_-* #,##0\ _F_t_-;\-* #,##0\ _F_t_-;_-* &quot;-&quot;??\ _F_t_-;_-@_-"/>
    <numFmt numFmtId="168" formatCode="#"/>
    <numFmt numFmtId="169" formatCode="#,##0.0"/>
    <numFmt numFmtId="170" formatCode="_(&quot;$&quot;* #,##0.00_);_(&quot;$&quot;* \(#,##0.00\);_(&quot;$&quot;* &quot;-&quot;??_);_(@_)"/>
    <numFmt numFmtId="171" formatCode="_(* #,##0_);_(* \(#,##0\);_(* &quot;-&quot;??_);_(@_)"/>
  </numFmts>
  <fonts count="48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b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1"/>
      <name val="Times New Roman CE"/>
      <charset val="238"/>
    </font>
    <font>
      <sz val="1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name val="Times New Roman CE"/>
      <charset val="238"/>
    </font>
    <font>
      <i/>
      <sz val="9"/>
      <name val="Times New Roman CE"/>
      <charset val="238"/>
    </font>
    <font>
      <b/>
      <i/>
      <sz val="8"/>
      <name val="Times New Roman"/>
      <family val="1"/>
      <charset val="238"/>
    </font>
    <font>
      <sz val="7"/>
      <name val="Times New Roman CE"/>
      <family val="1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Horizontal"/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65" fontId="3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" fillId="0" borderId="0"/>
    <xf numFmtId="0" fontId="28" fillId="0" borderId="0"/>
    <xf numFmtId="0" fontId="13" fillId="0" borderId="0"/>
    <xf numFmtId="0" fontId="13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</cellStyleXfs>
  <cellXfs count="653">
    <xf numFmtId="0" fontId="0" fillId="0" borderId="0" xfId="0"/>
    <xf numFmtId="166" fontId="3" fillId="0" borderId="0" xfId="5" applyNumberFormat="1" applyFont="1" applyAlignment="1">
      <alignment vertical="center" wrapText="1"/>
    </xf>
    <xf numFmtId="0" fontId="4" fillId="0" borderId="0" xfId="5" applyFont="1" applyAlignment="1">
      <alignment horizontal="right" vertical="top"/>
    </xf>
    <xf numFmtId="166" fontId="2" fillId="0" borderId="0" xfId="5" applyNumberFormat="1" applyFont="1" applyAlignment="1">
      <alignment vertical="center" wrapText="1"/>
    </xf>
    <xf numFmtId="0" fontId="7" fillId="0" borderId="0" xfId="5" applyFont="1" applyAlignment="1">
      <alignment horizontal="right"/>
    </xf>
    <xf numFmtId="0" fontId="1" fillId="0" borderId="0" xfId="5" applyAlignment="1">
      <alignment vertical="center" wrapText="1"/>
    </xf>
    <xf numFmtId="0" fontId="9" fillId="0" borderId="1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166" fontId="10" fillId="0" borderId="4" xfId="5" applyNumberFormat="1" applyFont="1" applyBorder="1" applyAlignment="1">
      <alignment horizontal="right" vertical="center" wrapText="1" indent="1"/>
    </xf>
    <xf numFmtId="49" fontId="12" fillId="0" borderId="5" xfId="5" applyNumberFormat="1" applyFont="1" applyBorder="1" applyAlignment="1">
      <alignment horizontal="center" vertical="center" wrapText="1"/>
    </xf>
    <xf numFmtId="0" fontId="14" fillId="0" borderId="6" xfId="7" applyFont="1" applyBorder="1" applyAlignment="1">
      <alignment horizontal="left" vertical="center" wrapText="1" indent="1"/>
    </xf>
    <xf numFmtId="166" fontId="14" fillId="0" borderId="7" xfId="5" applyNumberFormat="1" applyFont="1" applyBorder="1" applyAlignment="1" applyProtection="1">
      <alignment horizontal="right" vertical="center" wrapText="1" indent="1"/>
      <protection locked="0"/>
    </xf>
    <xf numFmtId="0" fontId="14" fillId="0" borderId="8" xfId="7" applyFont="1" applyBorder="1" applyAlignment="1">
      <alignment horizontal="left" vertical="center" wrapText="1" indent="1"/>
    </xf>
    <xf numFmtId="0" fontId="10" fillId="0" borderId="1" xfId="5" applyFont="1" applyBorder="1" applyAlignment="1">
      <alignment horizontal="center" vertical="center" wrapText="1"/>
    </xf>
    <xf numFmtId="0" fontId="10" fillId="0" borderId="2" xfId="7" applyFont="1" applyBorder="1" applyAlignment="1">
      <alignment horizontal="left" vertical="center" wrapText="1" indent="1"/>
    </xf>
    <xf numFmtId="166" fontId="12" fillId="0" borderId="10" xfId="5" applyNumberFormat="1" applyFont="1" applyBorder="1" applyAlignment="1" applyProtection="1">
      <alignment horizontal="right" vertical="center" wrapText="1" indent="1"/>
      <protection locked="0"/>
    </xf>
    <xf numFmtId="166" fontId="12" fillId="0" borderId="11" xfId="5" applyNumberFormat="1" applyFont="1" applyBorder="1" applyAlignment="1" applyProtection="1">
      <alignment horizontal="right" vertical="center" wrapText="1" indent="1"/>
      <protection locked="0"/>
    </xf>
    <xf numFmtId="166" fontId="12" fillId="0" borderId="13" xfId="5" applyNumberFormat="1" applyFont="1" applyBorder="1" applyAlignment="1" applyProtection="1">
      <alignment horizontal="right" vertical="center" wrapText="1" indent="1"/>
      <protection locked="0"/>
    </xf>
    <xf numFmtId="166" fontId="9" fillId="0" borderId="14" xfId="5" applyNumberFormat="1" applyFont="1" applyBorder="1" applyAlignment="1">
      <alignment horizontal="right" vertical="center" wrapText="1" indent="1"/>
    </xf>
    <xf numFmtId="0" fontId="14" fillId="0" borderId="0" xfId="5" applyFont="1" applyAlignment="1">
      <alignment vertical="center" wrapText="1"/>
    </xf>
    <xf numFmtId="0" fontId="14" fillId="0" borderId="0" xfId="5" applyFont="1" applyAlignment="1">
      <alignment horizontal="right" vertical="center" wrapText="1" indent="1"/>
    </xf>
    <xf numFmtId="0" fontId="17" fillId="0" borderId="0" xfId="5" applyFont="1" applyAlignment="1">
      <alignment vertical="center" wrapText="1"/>
    </xf>
    <xf numFmtId="166" fontId="12" fillId="0" borderId="7" xfId="5" applyNumberFormat="1" applyFont="1" applyBorder="1" applyAlignment="1" applyProtection="1">
      <alignment horizontal="right" vertical="center" wrapText="1" indent="1"/>
      <protection locked="0"/>
    </xf>
    <xf numFmtId="166" fontId="9" fillId="0" borderId="4" xfId="5" applyNumberFormat="1" applyFont="1" applyBorder="1" applyAlignment="1">
      <alignment horizontal="right" vertical="center" wrapText="1" indent="1"/>
    </xf>
    <xf numFmtId="0" fontId="1" fillId="0" borderId="0" xfId="5" applyAlignment="1">
      <alignment horizontal="right" vertical="center" wrapText="1" indent="1"/>
    </xf>
    <xf numFmtId="166" fontId="1" fillId="0" borderId="0" xfId="5" applyNumberFormat="1" applyAlignment="1">
      <alignment vertical="center" wrapText="1"/>
    </xf>
    <xf numFmtId="0" fontId="9" fillId="0" borderId="1" xfId="7" applyFont="1" applyBorder="1" applyAlignment="1">
      <alignment horizontal="center" vertical="center" wrapText="1"/>
    </xf>
    <xf numFmtId="166" fontId="9" fillId="0" borderId="4" xfId="7" applyNumberFormat="1" applyFont="1" applyBorder="1" applyAlignment="1">
      <alignment horizontal="right" vertical="center" wrapText="1" indent="1"/>
    </xf>
    <xf numFmtId="0" fontId="0" fillId="0" borderId="0" xfId="0" applyAlignment="1">
      <alignment vertical="center" wrapText="1"/>
    </xf>
    <xf numFmtId="49" fontId="14" fillId="0" borderId="9" xfId="7" applyNumberFormat="1" applyFont="1" applyBorder="1" applyAlignment="1">
      <alignment horizontal="center" vertical="center" wrapText="1"/>
    </xf>
    <xf numFmtId="166" fontId="14" fillId="0" borderId="18" xfId="7" applyNumberFormat="1" applyFont="1" applyBorder="1" applyAlignment="1" applyProtection="1">
      <alignment horizontal="right" vertical="center" wrapText="1" indent="1"/>
      <protection locked="0"/>
    </xf>
    <xf numFmtId="0" fontId="17" fillId="0" borderId="0" xfId="0" applyFont="1" applyAlignment="1">
      <alignment vertical="center" wrapText="1"/>
    </xf>
    <xf numFmtId="49" fontId="14" fillId="0" borderId="19" xfId="7" applyNumberFormat="1" applyFont="1" applyBorder="1" applyAlignment="1">
      <alignment horizontal="center" vertical="center" wrapText="1"/>
    </xf>
    <xf numFmtId="0" fontId="14" fillId="0" borderId="20" xfId="7" applyFont="1" applyBorder="1" applyAlignment="1">
      <alignment horizontal="left" vertical="center" wrapText="1" indent="1"/>
    </xf>
    <xf numFmtId="166" fontId="10" fillId="0" borderId="4" xfId="7" applyNumberFormat="1" applyFont="1" applyBorder="1" applyAlignment="1">
      <alignment horizontal="right" vertical="center" wrapText="1" indent="1"/>
    </xf>
    <xf numFmtId="166" fontId="16" fillId="0" borderId="4" xfId="0" applyNumberFormat="1" applyFont="1" applyBorder="1" applyAlignment="1">
      <alignment horizontal="right" vertical="center" wrapText="1" indent="1"/>
    </xf>
    <xf numFmtId="166" fontId="18" fillId="0" borderId="4" xfId="0" quotePrefix="1" applyNumberFormat="1" applyFont="1" applyBorder="1" applyAlignment="1">
      <alignment horizontal="right" vertical="center" wrapText="1" indent="1"/>
    </xf>
    <xf numFmtId="0" fontId="13" fillId="0" borderId="0" xfId="7"/>
    <xf numFmtId="0" fontId="7" fillId="0" borderId="21" xfId="5" applyFont="1" applyBorder="1" applyAlignment="1">
      <alignment horizontal="right" vertical="center"/>
    </xf>
    <xf numFmtId="0" fontId="5" fillId="0" borderId="1" xfId="7" applyFont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center" wrapText="1"/>
    </xf>
    <xf numFmtId="0" fontId="5" fillId="0" borderId="4" xfId="7" applyFont="1" applyBorder="1" applyAlignment="1">
      <alignment horizontal="center" vertical="center" wrapText="1"/>
    </xf>
    <xf numFmtId="0" fontId="9" fillId="0" borderId="22" xfId="7" applyFont="1" applyBorder="1" applyAlignment="1">
      <alignment horizontal="center" vertical="center" wrapText="1"/>
    </xf>
    <xf numFmtId="0" fontId="9" fillId="0" borderId="23" xfId="7" applyFont="1" applyBorder="1" applyAlignment="1">
      <alignment horizontal="center" vertical="center" wrapText="1"/>
    </xf>
    <xf numFmtId="0" fontId="9" fillId="0" borderId="24" xfId="7" applyFont="1" applyBorder="1" applyAlignment="1">
      <alignment horizontal="center" vertical="center" wrapText="1"/>
    </xf>
    <xf numFmtId="0" fontId="14" fillId="0" borderId="0" xfId="7" applyFont="1"/>
    <xf numFmtId="0" fontId="9" fillId="0" borderId="1" xfId="7" applyFont="1" applyBorder="1" applyAlignment="1">
      <alignment horizontal="left" vertical="center" wrapText="1" indent="1"/>
    </xf>
    <xf numFmtId="0" fontId="9" fillId="0" borderId="2" xfId="7" applyFont="1" applyBorder="1" applyAlignment="1">
      <alignment horizontal="left" vertical="center" wrapText="1" indent="1"/>
    </xf>
    <xf numFmtId="0" fontId="20" fillId="0" borderId="0" xfId="7" applyFont="1"/>
    <xf numFmtId="49" fontId="14" fillId="0" borderId="9" xfId="7" applyNumberFormat="1" applyFont="1" applyBorder="1" applyAlignment="1">
      <alignment horizontal="left" vertical="center" wrapText="1" indent="1"/>
    </xf>
    <xf numFmtId="0" fontId="21" fillId="0" borderId="8" xfId="5" applyFont="1" applyBorder="1" applyAlignment="1">
      <alignment horizontal="left" wrapText="1" indent="1"/>
    </xf>
    <xf numFmtId="166" fontId="14" fillId="0" borderId="10" xfId="7" applyNumberFormat="1" applyFont="1" applyBorder="1" applyAlignment="1" applyProtection="1">
      <alignment horizontal="right" vertical="center" wrapText="1" indent="1"/>
      <protection locked="0"/>
    </xf>
    <xf numFmtId="49" fontId="14" fillId="0" borderId="5" xfId="7" applyNumberFormat="1" applyFont="1" applyBorder="1" applyAlignment="1">
      <alignment horizontal="left" vertical="center" wrapText="1" indent="1"/>
    </xf>
    <xf numFmtId="0" fontId="21" fillId="0" borderId="6" xfId="5" applyFont="1" applyBorder="1" applyAlignment="1">
      <alignment horizontal="left" wrapText="1" indent="1"/>
    </xf>
    <xf numFmtId="166" fontId="14" fillId="0" borderId="7" xfId="7" applyNumberFormat="1" applyFont="1" applyBorder="1" applyAlignment="1" applyProtection="1">
      <alignment horizontal="right" vertical="center" wrapText="1" indent="1"/>
      <protection locked="0"/>
    </xf>
    <xf numFmtId="49" fontId="14" fillId="0" borderId="25" xfId="7" applyNumberFormat="1" applyFont="1" applyBorder="1" applyAlignment="1">
      <alignment horizontal="left" vertical="center" wrapText="1" indent="1"/>
    </xf>
    <xf numFmtId="0" fontId="21" fillId="0" borderId="26" xfId="5" applyFont="1" applyBorder="1" applyAlignment="1">
      <alignment horizontal="left" wrapText="1" indent="1"/>
    </xf>
    <xf numFmtId="0" fontId="16" fillId="0" borderId="2" xfId="5" applyFont="1" applyBorder="1" applyAlignment="1">
      <alignment horizontal="left" vertical="center" wrapText="1" indent="1"/>
    </xf>
    <xf numFmtId="166" fontId="14" fillId="0" borderId="27" xfId="7" applyNumberFormat="1" applyFont="1" applyBorder="1" applyAlignment="1" applyProtection="1">
      <alignment horizontal="right" vertical="center" wrapText="1" indent="1"/>
      <protection locked="0"/>
    </xf>
    <xf numFmtId="166" fontId="14" fillId="0" borderId="10" xfId="7" applyNumberFormat="1" applyFont="1" applyBorder="1" applyAlignment="1">
      <alignment horizontal="right" vertical="center" wrapText="1" indent="1"/>
    </xf>
    <xf numFmtId="166" fontId="12" fillId="0" borderId="7" xfId="7" applyNumberFormat="1" applyFont="1" applyBorder="1" applyAlignment="1" applyProtection="1">
      <alignment horizontal="right" vertical="center" wrapText="1" indent="1"/>
      <protection locked="0"/>
    </xf>
    <xf numFmtId="166" fontId="12" fillId="0" borderId="27" xfId="7" applyNumberFormat="1" applyFont="1" applyBorder="1" applyAlignment="1" applyProtection="1">
      <alignment horizontal="right" vertical="center" wrapText="1" indent="1"/>
      <protection locked="0"/>
    </xf>
    <xf numFmtId="166" fontId="12" fillId="0" borderId="10" xfId="7" applyNumberFormat="1" applyFont="1" applyBorder="1" applyAlignment="1" applyProtection="1">
      <alignment horizontal="right" vertical="center" wrapText="1" indent="1"/>
      <protection locked="0"/>
    </xf>
    <xf numFmtId="0" fontId="21" fillId="0" borderId="26" xfId="5" applyFont="1" applyBorder="1" applyAlignment="1">
      <alignment wrapText="1"/>
    </xf>
    <xf numFmtId="166" fontId="9" fillId="0" borderId="4" xfId="7" applyNumberFormat="1" applyFont="1" applyBorder="1" applyAlignment="1" applyProtection="1">
      <alignment horizontal="right" vertical="center" wrapText="1" indent="1"/>
      <protection locked="0"/>
    </xf>
    <xf numFmtId="0" fontId="16" fillId="0" borderId="2" xfId="5" applyFont="1" applyBorder="1" applyAlignment="1">
      <alignment wrapText="1"/>
    </xf>
    <xf numFmtId="0" fontId="16" fillId="0" borderId="12" xfId="5" applyFont="1" applyBorder="1" applyAlignment="1">
      <alignment wrapText="1"/>
    </xf>
    <xf numFmtId="0" fontId="16" fillId="0" borderId="0" xfId="5" applyFont="1" applyAlignment="1">
      <alignment wrapText="1"/>
    </xf>
    <xf numFmtId="0" fontId="9" fillId="0" borderId="2" xfId="7" applyFont="1" applyBorder="1" applyAlignment="1">
      <alignment horizontal="center" vertical="center" wrapText="1"/>
    </xf>
    <xf numFmtId="0" fontId="9" fillId="0" borderId="4" xfId="7" applyFont="1" applyBorder="1" applyAlignment="1">
      <alignment horizontal="center" vertical="center" wrapText="1"/>
    </xf>
    <xf numFmtId="0" fontId="9" fillId="0" borderId="22" xfId="7" applyFont="1" applyBorder="1" applyAlignment="1">
      <alignment horizontal="left" vertical="center" wrapText="1" indent="1"/>
    </xf>
    <xf numFmtId="0" fontId="9" fillId="0" borderId="23" xfId="7" applyFont="1" applyBorder="1" applyAlignment="1">
      <alignment vertical="center" wrapText="1"/>
    </xf>
    <xf numFmtId="166" fontId="9" fillId="0" borderId="24" xfId="7" applyNumberFormat="1" applyFont="1" applyBorder="1" applyAlignment="1">
      <alignment horizontal="right" vertical="center" wrapText="1" indent="1"/>
    </xf>
    <xf numFmtId="49" fontId="14" fillId="0" borderId="29" xfId="7" applyNumberFormat="1" applyFont="1" applyBorder="1" applyAlignment="1">
      <alignment horizontal="left" vertical="center" wrapText="1" indent="1"/>
    </xf>
    <xf numFmtId="0" fontId="14" fillId="0" borderId="30" xfId="7" applyFont="1" applyBorder="1" applyAlignment="1">
      <alignment horizontal="left" vertical="center" wrapText="1" indent="1"/>
    </xf>
    <xf numFmtId="166" fontId="14" fillId="0" borderId="31" xfId="7" applyNumberFormat="1" applyFont="1" applyBorder="1" applyAlignment="1" applyProtection="1">
      <alignment horizontal="right" vertical="center" wrapText="1" indent="1"/>
      <protection locked="0"/>
    </xf>
    <xf numFmtId="0" fontId="14" fillId="0" borderId="32" xfId="7" applyFont="1" applyBorder="1" applyAlignment="1">
      <alignment horizontal="left" vertical="center" wrapText="1" indent="1"/>
    </xf>
    <xf numFmtId="0" fontId="14" fillId="0" borderId="0" xfId="7" applyFont="1" applyAlignment="1">
      <alignment horizontal="left" vertical="center" wrapText="1" indent="1"/>
    </xf>
    <xf numFmtId="49" fontId="14" fillId="0" borderId="19" xfId="7" applyNumberFormat="1" applyFont="1" applyBorder="1" applyAlignment="1">
      <alignment horizontal="left" vertical="center" wrapText="1" indent="1"/>
    </xf>
    <xf numFmtId="0" fontId="9" fillId="0" borderId="2" xfId="7" applyFont="1" applyBorder="1" applyAlignment="1">
      <alignment vertical="center" wrapText="1"/>
    </xf>
    <xf numFmtId="0" fontId="14" fillId="0" borderId="26" xfId="7" applyFont="1" applyBorder="1" applyAlignment="1">
      <alignment horizontal="left" vertical="center" wrapText="1" indent="1"/>
    </xf>
    <xf numFmtId="0" fontId="21" fillId="0" borderId="26" xfId="5" applyFont="1" applyBorder="1" applyAlignment="1">
      <alignment horizontal="left" vertical="center" wrapText="1" indent="1"/>
    </xf>
    <xf numFmtId="166" fontId="14" fillId="0" borderId="33" xfId="7" applyNumberFormat="1" applyFont="1" applyBorder="1" applyAlignment="1" applyProtection="1">
      <alignment horizontal="right" vertical="center" wrapText="1" indent="1"/>
      <protection locked="0"/>
    </xf>
    <xf numFmtId="166" fontId="16" fillId="0" borderId="4" xfId="5" applyNumberFormat="1" applyFont="1" applyBorder="1" applyAlignment="1">
      <alignment horizontal="right" vertical="center" wrapText="1" indent="1"/>
    </xf>
    <xf numFmtId="166" fontId="18" fillId="0" borderId="4" xfId="5" quotePrefix="1" applyNumberFormat="1" applyFont="1" applyBorder="1" applyAlignment="1">
      <alignment horizontal="right" vertical="center" wrapText="1" indent="1"/>
    </xf>
    <xf numFmtId="0" fontId="22" fillId="0" borderId="0" xfId="7" applyFont="1"/>
    <xf numFmtId="0" fontId="23" fillId="0" borderId="0" xfId="7" applyFont="1"/>
    <xf numFmtId="0" fontId="16" fillId="0" borderId="28" xfId="5" applyFont="1" applyBorder="1" applyAlignment="1">
      <alignment horizontal="left" vertical="center" wrapText="1" indent="1"/>
    </xf>
    <xf numFmtId="0" fontId="18" fillId="0" borderId="12" xfId="5" applyFont="1" applyBorder="1" applyAlignment="1">
      <alignment horizontal="left" vertical="center" wrapText="1" indent="1"/>
    </xf>
    <xf numFmtId="0" fontId="13" fillId="0" borderId="0" xfId="7" applyAlignment="1">
      <alignment horizontal="right" vertical="center" indent="1"/>
    </xf>
    <xf numFmtId="0" fontId="6" fillId="0" borderId="0" xfId="7" applyFont="1" applyAlignment="1">
      <alignment horizontal="center" vertical="center" wrapText="1"/>
    </xf>
    <xf numFmtId="0" fontId="6" fillId="0" borderId="0" xfId="7" applyFont="1" applyAlignment="1">
      <alignment vertical="center" wrapText="1"/>
    </xf>
    <xf numFmtId="166" fontId="6" fillId="0" borderId="0" xfId="7" applyNumberFormat="1" applyFont="1" applyAlignment="1">
      <alignment horizontal="right" vertical="center" wrapText="1" indent="1"/>
    </xf>
    <xf numFmtId="166" fontId="6" fillId="0" borderId="0" xfId="5" applyNumberFormat="1" applyFont="1" applyAlignment="1">
      <alignment horizontal="centerContinuous" vertical="center" wrapText="1"/>
    </xf>
    <xf numFmtId="166" fontId="1" fillId="0" borderId="0" xfId="5" applyNumberFormat="1" applyAlignment="1">
      <alignment horizontal="centerContinuous" vertical="center"/>
    </xf>
    <xf numFmtId="166" fontId="1" fillId="0" borderId="0" xfId="5" applyNumberFormat="1" applyAlignment="1">
      <alignment horizontal="center" vertical="center" wrapText="1"/>
    </xf>
    <xf numFmtId="166" fontId="7" fillId="0" borderId="0" xfId="5" applyNumberFormat="1" applyFont="1" applyAlignment="1">
      <alignment horizontal="right" vertical="center"/>
    </xf>
    <xf numFmtId="166" fontId="5" fillId="0" borderId="1" xfId="5" applyNumberFormat="1" applyFont="1" applyBorder="1" applyAlignment="1">
      <alignment horizontal="centerContinuous" vertical="center" wrapText="1"/>
    </xf>
    <xf numFmtId="166" fontId="5" fillId="0" borderId="2" xfId="5" applyNumberFormat="1" applyFont="1" applyBorder="1" applyAlignment="1">
      <alignment horizontal="centerContinuous" vertical="center" wrapText="1"/>
    </xf>
    <xf numFmtId="166" fontId="5" fillId="0" borderId="4" xfId="5" applyNumberFormat="1" applyFont="1" applyBorder="1" applyAlignment="1">
      <alignment horizontal="centerContinuous" vertical="center" wrapText="1"/>
    </xf>
    <xf numFmtId="166" fontId="5" fillId="0" borderId="1" xfId="5" applyNumberFormat="1" applyFont="1" applyBorder="1" applyAlignment="1">
      <alignment horizontal="center" vertical="center" wrapText="1"/>
    </xf>
    <xf numFmtId="166" fontId="5" fillId="0" borderId="2" xfId="5" applyNumberFormat="1" applyFont="1" applyBorder="1" applyAlignment="1">
      <alignment horizontal="center" vertical="center" wrapText="1"/>
    </xf>
    <xf numFmtId="166" fontId="5" fillId="0" borderId="4" xfId="5" applyNumberFormat="1" applyFont="1" applyBorder="1" applyAlignment="1">
      <alignment horizontal="center" vertical="center" wrapText="1"/>
    </xf>
    <xf numFmtId="166" fontId="8" fillId="0" borderId="0" xfId="5" applyNumberFormat="1" applyFont="1" applyAlignment="1">
      <alignment horizontal="center" vertical="center" wrapText="1"/>
    </xf>
    <xf numFmtId="166" fontId="10" fillId="0" borderId="34" xfId="5" applyNumberFormat="1" applyFont="1" applyBorder="1" applyAlignment="1">
      <alignment horizontal="center" vertical="center" wrapText="1"/>
    </xf>
    <xf numFmtId="166" fontId="10" fillId="0" borderId="1" xfId="5" applyNumberFormat="1" applyFont="1" applyBorder="1" applyAlignment="1">
      <alignment horizontal="center" vertical="center" wrapText="1"/>
    </xf>
    <xf numFmtId="166" fontId="10" fillId="0" borderId="2" xfId="5" applyNumberFormat="1" applyFont="1" applyBorder="1" applyAlignment="1">
      <alignment horizontal="center" vertical="center" wrapText="1"/>
    </xf>
    <xf numFmtId="166" fontId="10" fillId="0" borderId="4" xfId="5" applyNumberFormat="1" applyFont="1" applyBorder="1" applyAlignment="1">
      <alignment horizontal="center" vertical="center" wrapText="1"/>
    </xf>
    <xf numFmtId="166" fontId="10" fillId="0" borderId="0" xfId="5" applyNumberFormat="1" applyFont="1" applyAlignment="1">
      <alignment horizontal="center" vertical="center" wrapText="1"/>
    </xf>
    <xf numFmtId="166" fontId="1" fillId="0" borderId="35" xfId="5" applyNumberFormat="1" applyBorder="1" applyAlignment="1">
      <alignment horizontal="left" vertical="center" wrapText="1" indent="1"/>
    </xf>
    <xf numFmtId="166" fontId="14" fillId="0" borderId="9" xfId="5" applyNumberFormat="1" applyFont="1" applyBorder="1" applyAlignment="1">
      <alignment horizontal="left" vertical="center" wrapText="1" indent="1"/>
    </xf>
    <xf numFmtId="166" fontId="14" fillId="0" borderId="8" xfId="5" applyNumberFormat="1" applyFont="1" applyBorder="1" applyAlignment="1" applyProtection="1">
      <alignment horizontal="right" vertical="center" wrapText="1" indent="1"/>
      <protection locked="0"/>
    </xf>
    <xf numFmtId="166" fontId="14" fillId="0" borderId="10" xfId="5" applyNumberFormat="1" applyFont="1" applyBorder="1" applyAlignment="1" applyProtection="1">
      <alignment horizontal="right" vertical="center" wrapText="1" indent="1"/>
      <protection locked="0"/>
    </xf>
    <xf numFmtId="166" fontId="1" fillId="0" borderId="36" xfId="5" applyNumberFormat="1" applyBorder="1" applyAlignment="1">
      <alignment horizontal="left" vertical="center" wrapText="1" indent="1"/>
    </xf>
    <xf numFmtId="166" fontId="14" fillId="0" borderId="5" xfId="5" applyNumberFormat="1" applyFont="1" applyBorder="1" applyAlignment="1">
      <alignment horizontal="left" vertical="center" wrapText="1" indent="1"/>
    </xf>
    <xf numFmtId="166" fontId="14" fillId="0" borderId="6" xfId="5" applyNumberFormat="1" applyFont="1" applyBorder="1" applyAlignment="1" applyProtection="1">
      <alignment horizontal="right" vertical="center" wrapText="1" indent="1"/>
      <protection locked="0"/>
    </xf>
    <xf numFmtId="166" fontId="14" fillId="0" borderId="37" xfId="5" applyNumberFormat="1" applyFont="1" applyBorder="1" applyAlignment="1">
      <alignment horizontal="left" vertical="center" wrapText="1" indent="1"/>
    </xf>
    <xf numFmtId="166" fontId="14" fillId="0" borderId="38" xfId="5" applyNumberFormat="1" applyFont="1" applyBorder="1" applyAlignment="1" applyProtection="1">
      <alignment horizontal="right" vertical="center" wrapText="1" indent="1"/>
      <protection locked="0"/>
    </xf>
    <xf numFmtId="166" fontId="14" fillId="0" borderId="5" xfId="5" applyNumberFormat="1" applyFont="1" applyBorder="1" applyAlignment="1" applyProtection="1">
      <alignment horizontal="left" vertical="center" wrapText="1" indent="1"/>
      <protection locked="0"/>
    </xf>
    <xf numFmtId="166" fontId="12" fillId="0" borderId="0" xfId="5" applyNumberFormat="1" applyFont="1" applyAlignment="1" applyProtection="1">
      <alignment horizontal="left" vertical="center" wrapText="1" indent="1"/>
      <protection locked="0"/>
    </xf>
    <xf numFmtId="166" fontId="14" fillId="0" borderId="25" xfId="5" applyNumberFormat="1" applyFont="1" applyBorder="1" applyAlignment="1" applyProtection="1">
      <alignment horizontal="left" vertical="center" wrapText="1" indent="1"/>
      <protection locked="0"/>
    </xf>
    <xf numFmtId="166" fontId="14" fillId="0" borderId="26" xfId="5" applyNumberFormat="1" applyFont="1" applyBorder="1" applyAlignment="1" applyProtection="1">
      <alignment horizontal="right" vertical="center" wrapText="1" indent="1"/>
      <protection locked="0"/>
    </xf>
    <xf numFmtId="166" fontId="14" fillId="0" borderId="27" xfId="5" applyNumberFormat="1" applyFont="1" applyBorder="1" applyAlignment="1" applyProtection="1">
      <alignment horizontal="right" vertical="center" wrapText="1" indent="1"/>
      <protection locked="0"/>
    </xf>
    <xf numFmtId="166" fontId="25" fillId="0" borderId="34" xfId="5" applyNumberFormat="1" applyFont="1" applyBorder="1" applyAlignment="1">
      <alignment horizontal="left" vertical="center" wrapText="1" indent="1"/>
    </xf>
    <xf numFmtId="166" fontId="10" fillId="0" borderId="1" xfId="5" applyNumberFormat="1" applyFont="1" applyBorder="1" applyAlignment="1">
      <alignment horizontal="left" vertical="center" wrapText="1" indent="1"/>
    </xf>
    <xf numFmtId="166" fontId="10" fillId="0" borderId="2" xfId="5" applyNumberFormat="1" applyFont="1" applyBorder="1" applyAlignment="1">
      <alignment horizontal="right" vertical="center" wrapText="1" indent="1"/>
    </xf>
    <xf numFmtId="166" fontId="1" fillId="0" borderId="39" xfId="5" applyNumberFormat="1" applyBorder="1" applyAlignment="1">
      <alignment horizontal="left" vertical="center" wrapText="1" indent="1"/>
    </xf>
    <xf numFmtId="166" fontId="12" fillId="0" borderId="19" xfId="5" applyNumberFormat="1" applyFont="1" applyBorder="1" applyAlignment="1">
      <alignment horizontal="left" vertical="center" wrapText="1" indent="1"/>
    </xf>
    <xf numFmtId="166" fontId="26" fillId="0" borderId="20" xfId="5" applyNumberFormat="1" applyFont="1" applyBorder="1" applyAlignment="1">
      <alignment horizontal="right" vertical="center" wrapText="1" indent="1"/>
    </xf>
    <xf numFmtId="166" fontId="12" fillId="0" borderId="5" xfId="5" applyNumberFormat="1" applyFont="1" applyBorder="1" applyAlignment="1">
      <alignment horizontal="left" vertical="center" wrapText="1" indent="1"/>
    </xf>
    <xf numFmtId="166" fontId="12" fillId="0" borderId="6" xfId="5" applyNumberFormat="1" applyFont="1" applyBorder="1" applyAlignment="1" applyProtection="1">
      <alignment horizontal="right" vertical="center" wrapText="1" indent="1"/>
      <protection locked="0"/>
    </xf>
    <xf numFmtId="166" fontId="26" fillId="0" borderId="6" xfId="5" applyNumberFormat="1" applyFont="1" applyBorder="1" applyAlignment="1">
      <alignment horizontal="right" vertical="center" wrapText="1" indent="1"/>
    </xf>
    <xf numFmtId="166" fontId="12" fillId="0" borderId="20" xfId="5" applyNumberFormat="1" applyFont="1" applyBorder="1" applyAlignment="1" applyProtection="1">
      <alignment horizontal="right" vertical="center" wrapText="1" indent="1"/>
      <protection locked="0"/>
    </xf>
    <xf numFmtId="166" fontId="25" fillId="0" borderId="1" xfId="5" applyNumberFormat="1" applyFont="1" applyBorder="1" applyAlignment="1">
      <alignment horizontal="left" vertical="center" wrapText="1" indent="1"/>
    </xf>
    <xf numFmtId="166" fontId="25" fillId="0" borderId="14" xfId="5" applyNumberFormat="1" applyFont="1" applyBorder="1" applyAlignment="1">
      <alignment horizontal="right" vertical="center" wrapText="1" indent="1"/>
    </xf>
    <xf numFmtId="166" fontId="14" fillId="0" borderId="19" xfId="5" applyNumberFormat="1" applyFont="1" applyBorder="1" applyAlignment="1" applyProtection="1">
      <alignment horizontal="left" vertical="center" wrapText="1" indent="1"/>
      <protection locked="0"/>
    </xf>
    <xf numFmtId="166" fontId="14" fillId="0" borderId="40" xfId="5" applyNumberFormat="1" applyFont="1" applyBorder="1" applyAlignment="1" applyProtection="1">
      <alignment horizontal="right" vertical="center" wrapText="1" indent="1"/>
      <protection locked="0"/>
    </xf>
    <xf numFmtId="166" fontId="14" fillId="0" borderId="19" xfId="5" applyNumberFormat="1" applyFont="1" applyBorder="1" applyAlignment="1">
      <alignment horizontal="left" vertical="center" wrapText="1" indent="1"/>
    </xf>
    <xf numFmtId="166" fontId="14" fillId="0" borderId="11" xfId="5" applyNumberFormat="1" applyFont="1" applyBorder="1" applyAlignment="1" applyProtection="1">
      <alignment horizontal="right" vertical="center" wrapText="1" indent="1"/>
      <protection locked="0"/>
    </xf>
    <xf numFmtId="166" fontId="26" fillId="0" borderId="19" xfId="5" applyNumberFormat="1" applyFont="1" applyBorder="1" applyAlignment="1">
      <alignment horizontal="left" vertical="center" wrapText="1" indent="1"/>
    </xf>
    <xf numFmtId="166" fontId="26" fillId="0" borderId="8" xfId="5" applyNumberFormat="1" applyFont="1" applyBorder="1" applyAlignment="1">
      <alignment horizontal="right" vertical="center" wrapText="1" indent="1"/>
    </xf>
    <xf numFmtId="166" fontId="12" fillId="0" borderId="5" xfId="5" applyNumberFormat="1" applyFont="1" applyBorder="1" applyAlignment="1">
      <alignment horizontal="left" vertical="center" wrapText="1" indent="2"/>
    </xf>
    <xf numFmtId="166" fontId="12" fillId="0" borderId="6" xfId="5" applyNumberFormat="1" applyFont="1" applyBorder="1" applyAlignment="1">
      <alignment horizontal="left" vertical="center" wrapText="1" indent="2"/>
    </xf>
    <xf numFmtId="166" fontId="26" fillId="0" borderId="6" xfId="5" applyNumberFormat="1" applyFont="1" applyBorder="1" applyAlignment="1">
      <alignment horizontal="left" vertical="center" wrapText="1" indent="1"/>
    </xf>
    <xf numFmtId="166" fontId="12" fillId="0" borderId="9" xfId="5" applyNumberFormat="1" applyFont="1" applyBorder="1" applyAlignment="1">
      <alignment horizontal="left" vertical="center" wrapText="1" indent="1"/>
    </xf>
    <xf numFmtId="166" fontId="12" fillId="0" borderId="9" xfId="5" applyNumberFormat="1" applyFont="1" applyBorder="1" applyAlignment="1" applyProtection="1">
      <alignment horizontal="left" vertical="center" wrapText="1" indent="1"/>
      <protection locked="0"/>
    </xf>
    <xf numFmtId="166" fontId="14" fillId="0" borderId="9" xfId="5" applyNumberFormat="1" applyFont="1" applyBorder="1" applyAlignment="1" applyProtection="1">
      <alignment horizontal="left" vertical="center" wrapText="1" indent="1"/>
      <protection locked="0"/>
    </xf>
    <xf numFmtId="166" fontId="14" fillId="0" borderId="9" xfId="5" applyNumberFormat="1" applyFont="1" applyBorder="1" applyAlignment="1">
      <alignment horizontal="left" vertical="center" wrapText="1" indent="2"/>
    </xf>
    <xf numFmtId="166" fontId="14" fillId="0" borderId="25" xfId="5" applyNumberFormat="1" applyFont="1" applyBorder="1" applyAlignment="1">
      <alignment horizontal="left" vertical="center" wrapText="1" indent="2"/>
    </xf>
    <xf numFmtId="0" fontId="5" fillId="0" borderId="15" xfId="7" applyFont="1" applyBorder="1" applyAlignment="1">
      <alignment horizontal="center" vertical="center" wrapText="1"/>
    </xf>
    <xf numFmtId="0" fontId="5" fillId="0" borderId="14" xfId="7" applyFont="1" applyBorder="1" applyAlignment="1">
      <alignment horizontal="center" vertical="center" wrapText="1"/>
    </xf>
    <xf numFmtId="0" fontId="9" fillId="0" borderId="14" xfId="7" applyFont="1" applyBorder="1" applyAlignment="1">
      <alignment horizontal="center" vertical="center" wrapText="1"/>
    </xf>
    <xf numFmtId="166" fontId="9" fillId="0" borderId="2" xfId="7" applyNumberFormat="1" applyFont="1" applyBorder="1" applyAlignment="1">
      <alignment horizontal="right" vertical="center" wrapText="1" indent="1"/>
    </xf>
    <xf numFmtId="166" fontId="9" fillId="0" borderId="14" xfId="7" applyNumberFormat="1" applyFont="1" applyBorder="1" applyAlignment="1">
      <alignment horizontal="right" vertical="center" wrapText="1" indent="1"/>
    </xf>
    <xf numFmtId="166" fontId="14" fillId="0" borderId="8" xfId="7" applyNumberFormat="1" applyFont="1" applyBorder="1" applyAlignment="1" applyProtection="1">
      <alignment horizontal="right" vertical="center" wrapText="1" indent="1"/>
      <protection locked="0"/>
    </xf>
    <xf numFmtId="166" fontId="14" fillId="0" borderId="41" xfId="7" applyNumberFormat="1" applyFont="1" applyBorder="1" applyAlignment="1" applyProtection="1">
      <alignment horizontal="right" vertical="center" wrapText="1" indent="1"/>
      <protection locked="0"/>
    </xf>
    <xf numFmtId="166" fontId="14" fillId="0" borderId="6" xfId="7" applyNumberFormat="1" applyFont="1" applyBorder="1" applyAlignment="1" applyProtection="1">
      <alignment horizontal="right" vertical="center" wrapText="1" indent="1"/>
      <protection locked="0"/>
    </xf>
    <xf numFmtId="166" fontId="14" fillId="0" borderId="26" xfId="7" applyNumberFormat="1" applyFont="1" applyBorder="1" applyAlignment="1" applyProtection="1">
      <alignment horizontal="right" vertical="center" wrapText="1" indent="1"/>
      <protection locked="0"/>
    </xf>
    <xf numFmtId="166" fontId="10" fillId="0" borderId="2" xfId="7" applyNumberFormat="1" applyFont="1" applyBorder="1" applyAlignment="1">
      <alignment horizontal="right" vertical="center" wrapText="1" indent="1"/>
    </xf>
    <xf numFmtId="166" fontId="10" fillId="0" borderId="14" xfId="7" applyNumberFormat="1" applyFont="1" applyBorder="1" applyAlignment="1">
      <alignment horizontal="right" vertical="center" wrapText="1" indent="1"/>
    </xf>
    <xf numFmtId="166" fontId="14" fillId="0" borderId="41" xfId="7" applyNumberFormat="1" applyFont="1" applyBorder="1" applyAlignment="1">
      <alignment horizontal="right" vertical="center" wrapText="1" indent="1"/>
    </xf>
    <xf numFmtId="166" fontId="12" fillId="0" borderId="18" xfId="7" applyNumberFormat="1" applyFont="1" applyBorder="1" applyAlignment="1" applyProtection="1">
      <alignment horizontal="right" vertical="center" wrapText="1" indent="1"/>
      <protection locked="0"/>
    </xf>
    <xf numFmtId="166" fontId="12" fillId="0" borderId="33" xfId="7" applyNumberFormat="1" applyFont="1" applyBorder="1" applyAlignment="1" applyProtection="1">
      <alignment horizontal="right" vertical="center" wrapText="1" indent="1"/>
      <protection locked="0"/>
    </xf>
    <xf numFmtId="166" fontId="12" fillId="0" borderId="41" xfId="7" applyNumberFormat="1" applyFont="1" applyBorder="1" applyAlignment="1" applyProtection="1">
      <alignment horizontal="right" vertical="center" wrapText="1" indent="1"/>
      <protection locked="0"/>
    </xf>
    <xf numFmtId="0" fontId="16" fillId="0" borderId="1" xfId="5" applyFont="1" applyBorder="1" applyAlignment="1">
      <alignment vertical="center" wrapText="1"/>
    </xf>
    <xf numFmtId="0" fontId="21" fillId="0" borderId="26" xfId="5" applyFont="1" applyBorder="1" applyAlignment="1">
      <alignment horizontal="left" vertical="center" wrapText="1"/>
    </xf>
    <xf numFmtId="0" fontId="21" fillId="0" borderId="9" xfId="5" applyFont="1" applyBorder="1" applyAlignment="1">
      <alignment vertical="center" wrapText="1"/>
    </xf>
    <xf numFmtId="166" fontId="9" fillId="0" borderId="2" xfId="7" applyNumberFormat="1" applyFont="1" applyBorder="1" applyAlignment="1" applyProtection="1">
      <alignment horizontal="right" vertical="center" wrapText="1" indent="1"/>
      <protection locked="0"/>
    </xf>
    <xf numFmtId="166" fontId="9" fillId="0" borderId="14" xfId="7" applyNumberFormat="1" applyFont="1" applyBorder="1" applyAlignment="1" applyProtection="1">
      <alignment horizontal="right" vertical="center" wrapText="1" indent="1"/>
      <protection locked="0"/>
    </xf>
    <xf numFmtId="0" fontId="16" fillId="0" borderId="2" xfId="5" applyFont="1" applyBorder="1" applyAlignment="1">
      <alignment vertical="center" wrapText="1"/>
    </xf>
    <xf numFmtId="0" fontId="16" fillId="0" borderId="28" xfId="5" applyFont="1" applyBorder="1" applyAlignment="1">
      <alignment vertical="center" wrapText="1"/>
    </xf>
    <xf numFmtId="0" fontId="16" fillId="0" borderId="12" xfId="5" applyFont="1" applyBorder="1" applyAlignment="1">
      <alignment vertical="center" wrapText="1"/>
    </xf>
    <xf numFmtId="0" fontId="6" fillId="0" borderId="42" xfId="7" applyFont="1" applyBorder="1" applyAlignment="1">
      <alignment horizontal="center" vertical="center" wrapText="1"/>
    </xf>
    <xf numFmtId="0" fontId="6" fillId="0" borderId="42" xfId="7" applyFont="1" applyBorder="1" applyAlignment="1">
      <alignment vertical="center" wrapText="1"/>
    </xf>
    <xf numFmtId="0" fontId="14" fillId="0" borderId="42" xfId="7" applyFont="1" applyBorder="1" applyAlignment="1" applyProtection="1">
      <alignment horizontal="right" vertical="center" wrapText="1" indent="1"/>
      <protection locked="0"/>
    </xf>
    <xf numFmtId="166" fontId="12" fillId="0" borderId="42" xfId="7" applyNumberFormat="1" applyFont="1" applyBorder="1" applyAlignment="1" applyProtection="1">
      <alignment horizontal="right" vertical="center" wrapText="1" indent="1"/>
      <protection locked="0"/>
    </xf>
    <xf numFmtId="166" fontId="9" fillId="0" borderId="43" xfId="7" applyNumberFormat="1" applyFont="1" applyBorder="1" applyAlignment="1">
      <alignment horizontal="right" vertical="center" wrapText="1" indent="1"/>
    </xf>
    <xf numFmtId="166" fontId="14" fillId="0" borderId="44" xfId="7" applyNumberFormat="1" applyFont="1" applyBorder="1" applyAlignment="1" applyProtection="1">
      <alignment horizontal="right" vertical="center" wrapText="1" indent="1"/>
      <protection locked="0"/>
    </xf>
    <xf numFmtId="166" fontId="16" fillId="0" borderId="14" xfId="5" applyNumberFormat="1" applyFont="1" applyBorder="1" applyAlignment="1">
      <alignment horizontal="right" vertical="center" wrapText="1" indent="1"/>
    </xf>
    <xf numFmtId="166" fontId="18" fillId="0" borderId="2" xfId="5" quotePrefix="1" applyNumberFormat="1" applyFont="1" applyBorder="1" applyAlignment="1">
      <alignment horizontal="right" vertical="center" wrapText="1" indent="1"/>
    </xf>
    <xf numFmtId="166" fontId="18" fillId="0" borderId="14" xfId="5" quotePrefix="1" applyNumberFormat="1" applyFont="1" applyBorder="1" applyAlignment="1">
      <alignment horizontal="right" vertical="center" wrapText="1" indent="1"/>
    </xf>
    <xf numFmtId="0" fontId="9" fillId="0" borderId="4" xfId="5" applyFont="1" applyBorder="1" applyAlignment="1">
      <alignment horizontal="center" vertical="center" wrapText="1"/>
    </xf>
    <xf numFmtId="0" fontId="14" fillId="0" borderId="46" xfId="7" applyFont="1" applyBorder="1" applyAlignment="1">
      <alignment horizontal="left" vertical="center" wrapText="1" indent="1"/>
    </xf>
    <xf numFmtId="0" fontId="14" fillId="0" borderId="38" xfId="7" applyFont="1" applyBorder="1" applyAlignment="1">
      <alignment horizontal="left" vertical="center" wrapText="1" indent="1"/>
    </xf>
    <xf numFmtId="0" fontId="10" fillId="0" borderId="17" xfId="7" applyFont="1" applyBorder="1" applyAlignment="1">
      <alignment horizontal="left" vertical="center" wrapText="1" indent="1"/>
    </xf>
    <xf numFmtId="0" fontId="1" fillId="0" borderId="0" xfId="5"/>
    <xf numFmtId="166" fontId="29" fillId="0" borderId="0" xfId="5" applyNumberFormat="1" applyFont="1" applyAlignment="1">
      <alignment vertical="center"/>
    </xf>
    <xf numFmtId="166" fontId="5" fillId="0" borderId="13" xfId="5" applyNumberFormat="1" applyFont="1" applyBorder="1" applyAlignment="1">
      <alignment horizontal="center" vertical="center" wrapText="1"/>
    </xf>
    <xf numFmtId="166" fontId="29" fillId="0" borderId="0" xfId="5" applyNumberFormat="1" applyFont="1" applyAlignment="1">
      <alignment horizontal="center" vertical="center"/>
    </xf>
    <xf numFmtId="166" fontId="9" fillId="0" borderId="16" xfId="5" applyNumberFormat="1" applyFont="1" applyBorder="1" applyAlignment="1">
      <alignment horizontal="center" vertical="center" wrapText="1"/>
    </xf>
    <xf numFmtId="166" fontId="9" fillId="0" borderId="34" xfId="5" applyNumberFormat="1" applyFont="1" applyBorder="1" applyAlignment="1">
      <alignment horizontal="center" vertical="center" wrapText="1"/>
    </xf>
    <xf numFmtId="166" fontId="9" fillId="0" borderId="17" xfId="5" applyNumberFormat="1" applyFont="1" applyBorder="1" applyAlignment="1">
      <alignment horizontal="center" vertical="center" wrapText="1"/>
    </xf>
    <xf numFmtId="166" fontId="9" fillId="0" borderId="4" xfId="5" applyNumberFormat="1" applyFont="1" applyBorder="1" applyAlignment="1">
      <alignment horizontal="center" vertical="center" wrapText="1"/>
    </xf>
    <xf numFmtId="166" fontId="29" fillId="0" borderId="0" xfId="5" applyNumberFormat="1" applyFont="1" applyAlignment="1">
      <alignment horizontal="center" vertical="center" wrapText="1"/>
    </xf>
    <xf numFmtId="166" fontId="9" fillId="0" borderId="1" xfId="5" applyNumberFormat="1" applyFont="1" applyBorder="1" applyAlignment="1">
      <alignment horizontal="center" vertical="center" wrapText="1"/>
    </xf>
    <xf numFmtId="166" fontId="9" fillId="0" borderId="34" xfId="5" applyNumberFormat="1" applyFont="1" applyBorder="1" applyAlignment="1">
      <alignment horizontal="left" vertical="center" wrapText="1" indent="1"/>
    </xf>
    <xf numFmtId="166" fontId="9" fillId="0" borderId="5" xfId="5" applyNumberFormat="1" applyFont="1" applyBorder="1" applyAlignment="1">
      <alignment horizontal="center" vertical="center" wrapText="1"/>
    </xf>
    <xf numFmtId="166" fontId="14" fillId="0" borderId="36" xfId="5" applyNumberFormat="1" applyFont="1" applyBorder="1" applyAlignment="1" applyProtection="1">
      <alignment horizontal="left" vertical="center" wrapText="1" indent="1"/>
      <protection locked="0"/>
    </xf>
    <xf numFmtId="166" fontId="14" fillId="0" borderId="5" xfId="5" applyNumberFormat="1" applyFont="1" applyBorder="1" applyAlignment="1" applyProtection="1">
      <alignment vertical="center" wrapText="1"/>
      <protection locked="0"/>
    </xf>
    <xf numFmtId="166" fontId="14" fillId="0" borderId="6" xfId="5" applyNumberFormat="1" applyFont="1" applyBorder="1" applyAlignment="1" applyProtection="1">
      <alignment vertical="center" wrapText="1"/>
      <protection locked="0"/>
    </xf>
    <xf numFmtId="166" fontId="14" fillId="0" borderId="7" xfId="5" applyNumberFormat="1" applyFont="1" applyBorder="1" applyAlignment="1" applyProtection="1">
      <alignment vertical="center" wrapText="1"/>
      <protection locked="0"/>
    </xf>
    <xf numFmtId="166" fontId="14" fillId="0" borderId="26" xfId="5" applyNumberFormat="1" applyFont="1" applyBorder="1" applyAlignment="1" applyProtection="1">
      <alignment vertical="center" wrapText="1"/>
      <protection locked="0"/>
    </xf>
    <xf numFmtId="0" fontId="1" fillId="0" borderId="0" xfId="5" applyAlignment="1">
      <alignment horizontal="center" vertical="center" wrapText="1"/>
    </xf>
    <xf numFmtId="166" fontId="11" fillId="0" borderId="0" xfId="5" applyNumberFormat="1" applyFont="1" applyAlignment="1">
      <alignment horizontal="center" vertical="center" wrapText="1"/>
    </xf>
    <xf numFmtId="166" fontId="11" fillId="0" borderId="0" xfId="5" applyNumberFormat="1" applyFont="1" applyAlignment="1">
      <alignment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12" fillId="0" borderId="29" xfId="5" applyFont="1" applyBorder="1" applyAlignment="1">
      <alignment horizontal="center" vertical="center" wrapText="1"/>
    </xf>
    <xf numFmtId="0" fontId="21" fillId="0" borderId="53" xfId="5" applyFont="1" applyBorder="1" applyAlignment="1">
      <alignment horizontal="left" vertical="center" wrapText="1" indent="1"/>
    </xf>
    <xf numFmtId="166" fontId="12" fillId="0" borderId="53" xfId="5" applyNumberFormat="1" applyFont="1" applyBorder="1" applyAlignment="1" applyProtection="1">
      <alignment horizontal="right" vertical="center" wrapText="1" indent="1"/>
      <protection locked="0"/>
    </xf>
    <xf numFmtId="0" fontId="12" fillId="0" borderId="5" xfId="5" applyFont="1" applyBorder="1" applyAlignment="1">
      <alignment horizontal="center" vertical="center" wrapText="1"/>
    </xf>
    <xf numFmtId="0" fontId="21" fillId="0" borderId="32" xfId="5" applyFont="1" applyBorder="1" applyAlignment="1">
      <alignment horizontal="left" vertical="center" wrapText="1" indent="1"/>
    </xf>
    <xf numFmtId="166" fontId="12" fillId="0" borderId="32" xfId="5" applyNumberFormat="1" applyFont="1" applyBorder="1" applyAlignment="1" applyProtection="1">
      <alignment horizontal="right" vertical="center" wrapText="1" indent="1"/>
      <protection locked="0"/>
    </xf>
    <xf numFmtId="0" fontId="21" fillId="0" borderId="32" xfId="5" applyFont="1" applyBorder="1" applyAlignment="1">
      <alignment horizontal="left" vertical="center" wrapText="1" indent="8"/>
    </xf>
    <xf numFmtId="0" fontId="12" fillId="0" borderId="6" xfId="5" applyFont="1" applyBorder="1" applyAlignment="1" applyProtection="1">
      <alignment vertical="center" wrapText="1"/>
      <protection locked="0"/>
    </xf>
    <xf numFmtId="0" fontId="12" fillId="0" borderId="25" xfId="5" applyFont="1" applyBorder="1" applyAlignment="1">
      <alignment horizontal="center" vertical="center" wrapText="1"/>
    </xf>
    <xf numFmtId="0" fontId="12" fillId="0" borderId="54" xfId="5" applyFont="1" applyBorder="1" applyAlignment="1" applyProtection="1">
      <alignment vertical="center" wrapText="1"/>
      <protection locked="0"/>
    </xf>
    <xf numFmtId="166" fontId="12" fillId="0" borderId="54" xfId="5" applyNumberFormat="1" applyFont="1" applyBorder="1" applyAlignment="1" applyProtection="1">
      <alignment horizontal="right" vertical="center" wrapText="1" indent="1"/>
      <protection locked="0"/>
    </xf>
    <xf numFmtId="0" fontId="24" fillId="0" borderId="12" xfId="5" applyFont="1" applyBorder="1" applyAlignment="1">
      <alignment vertical="center" wrapText="1"/>
    </xf>
    <xf numFmtId="166" fontId="10" fillId="0" borderId="12" xfId="5" applyNumberFormat="1" applyFont="1" applyBorder="1" applyAlignment="1">
      <alignment vertical="center" wrapText="1"/>
    </xf>
    <xf numFmtId="166" fontId="10" fillId="0" borderId="55" xfId="5" applyNumberFormat="1" applyFont="1" applyBorder="1" applyAlignment="1">
      <alignment vertical="center" wrapText="1"/>
    </xf>
    <xf numFmtId="0" fontId="1" fillId="0" borderId="0" xfId="5" applyAlignment="1">
      <alignment horizontal="right" vertical="center" wrapText="1"/>
    </xf>
    <xf numFmtId="166" fontId="5" fillId="0" borderId="56" xfId="5" applyNumberFormat="1" applyFont="1" applyBorder="1" applyAlignment="1">
      <alignment horizontal="centerContinuous" vertical="center" wrapText="1"/>
    </xf>
    <xf numFmtId="166" fontId="5" fillId="0" borderId="57" xfId="5" applyNumberFormat="1" applyFont="1" applyBorder="1" applyAlignment="1">
      <alignment horizontal="centerContinuous" vertical="center"/>
    </xf>
    <xf numFmtId="166" fontId="5" fillId="0" borderId="44" xfId="5" applyNumberFormat="1" applyFont="1" applyBorder="1" applyAlignment="1">
      <alignment horizontal="centerContinuous" vertical="center"/>
    </xf>
    <xf numFmtId="166" fontId="5" fillId="0" borderId="58" xfId="5" applyNumberFormat="1" applyFont="1" applyBorder="1" applyAlignment="1">
      <alignment horizontal="center" vertical="center"/>
    </xf>
    <xf numFmtId="166" fontId="20" fillId="0" borderId="34" xfId="5" applyNumberFormat="1" applyFont="1" applyBorder="1" applyAlignment="1">
      <alignment horizontal="left" vertical="center" wrapText="1" indent="2"/>
    </xf>
    <xf numFmtId="166" fontId="20" fillId="0" borderId="15" xfId="5" applyNumberFormat="1" applyFont="1" applyBorder="1" applyAlignment="1">
      <alignment horizontal="left" vertical="center" wrapText="1" indent="2"/>
    </xf>
    <xf numFmtId="166" fontId="9" fillId="0" borderId="1" xfId="5" applyNumberFormat="1" applyFont="1" applyBorder="1" applyAlignment="1">
      <alignment vertical="center" wrapText="1"/>
    </xf>
    <xf numFmtId="166" fontId="9" fillId="0" borderId="2" xfId="5" applyNumberFormat="1" applyFont="1" applyBorder="1" applyAlignment="1">
      <alignment vertical="center" wrapText="1"/>
    </xf>
    <xf numFmtId="166" fontId="9" fillId="0" borderId="4" xfId="5" applyNumberFormat="1" applyFont="1" applyBorder="1" applyAlignment="1">
      <alignment vertical="center" wrapText="1"/>
    </xf>
    <xf numFmtId="168" fontId="20" fillId="0" borderId="36" xfId="5" applyNumberFormat="1" applyFont="1" applyBorder="1" applyAlignment="1" applyProtection="1">
      <alignment horizontal="left" vertical="center" wrapText="1" indent="2"/>
      <protection locked="0"/>
    </xf>
    <xf numFmtId="168" fontId="20" fillId="0" borderId="6" xfId="5" applyNumberFormat="1" applyFont="1" applyBorder="1" applyAlignment="1" applyProtection="1">
      <alignment horizontal="left" vertical="center" wrapText="1" indent="2"/>
      <protection locked="0"/>
    </xf>
    <xf numFmtId="166" fontId="5" fillId="0" borderId="34" xfId="5" applyNumberFormat="1" applyFont="1" applyBorder="1" applyAlignment="1">
      <alignment horizontal="left" vertical="center" wrapText="1" indent="1"/>
    </xf>
    <xf numFmtId="166" fontId="20" fillId="3" borderId="34" xfId="5" applyNumberFormat="1" applyFont="1" applyFill="1" applyBorder="1" applyAlignment="1">
      <alignment horizontal="left" vertical="center" wrapText="1" indent="2"/>
    </xf>
    <xf numFmtId="166" fontId="20" fillId="3" borderId="15" xfId="5" applyNumberFormat="1" applyFont="1" applyFill="1" applyBorder="1" applyAlignment="1">
      <alignment horizontal="left" vertical="center" wrapText="1" indent="2"/>
    </xf>
    <xf numFmtId="166" fontId="19" fillId="0" borderId="21" xfId="7" applyNumberFormat="1" applyFont="1" applyBorder="1" applyAlignment="1">
      <alignment horizontal="left" vertical="center"/>
    </xf>
    <xf numFmtId="0" fontId="30" fillId="0" borderId="0" xfId="5" applyFont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4" fillId="0" borderId="5" xfId="7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4" fillId="0" borderId="25" xfId="7" applyNumberFormat="1" applyFont="1" applyBorder="1" applyAlignment="1">
      <alignment horizontal="center" vertical="center" wrapText="1"/>
    </xf>
    <xf numFmtId="166" fontId="14" fillId="0" borderId="11" xfId="7" applyNumberFormat="1" applyFont="1" applyBorder="1" applyAlignment="1" applyProtection="1">
      <alignment horizontal="right" vertical="center" wrapText="1" indent="1"/>
      <protection locked="0"/>
    </xf>
    <xf numFmtId="166" fontId="13" fillId="0" borderId="0" xfId="7" applyNumberFormat="1" applyAlignment="1">
      <alignment horizontal="right" vertical="center" indent="1"/>
    </xf>
    <xf numFmtId="0" fontId="9" fillId="0" borderId="15" xfId="7" applyFont="1" applyBorder="1" applyAlignment="1">
      <alignment horizontal="left" vertical="center" wrapText="1" indent="1"/>
    </xf>
    <xf numFmtId="49" fontId="14" fillId="0" borderId="53" xfId="7" applyNumberFormat="1" applyFont="1" applyBorder="1" applyAlignment="1">
      <alignment horizontal="left" vertical="center" wrapText="1" indent="1"/>
    </xf>
    <xf numFmtId="49" fontId="14" fillId="0" borderId="32" xfId="7" applyNumberFormat="1" applyFont="1" applyBorder="1" applyAlignment="1">
      <alignment horizontal="left" vertical="center" wrapText="1" indent="1"/>
    </xf>
    <xf numFmtId="49" fontId="14" fillId="0" borderId="60" xfId="7" applyNumberFormat="1" applyFont="1" applyBorder="1" applyAlignment="1">
      <alignment horizontal="left" vertical="center" wrapText="1" indent="1"/>
    </xf>
    <xf numFmtId="0" fontId="16" fillId="0" borderId="61" xfId="5" applyFont="1" applyBorder="1" applyAlignment="1">
      <alignment wrapText="1"/>
    </xf>
    <xf numFmtId="0" fontId="9" fillId="0" borderId="62" xfId="7" applyFont="1" applyBorder="1" applyAlignment="1">
      <alignment horizontal="left" vertical="center" wrapText="1" indent="1"/>
    </xf>
    <xf numFmtId="49" fontId="14" fillId="0" borderId="63" xfId="7" applyNumberFormat="1" applyFont="1" applyBorder="1" applyAlignment="1">
      <alignment horizontal="left" vertical="center" wrapText="1" indent="1"/>
    </xf>
    <xf numFmtId="49" fontId="14" fillId="0" borderId="64" xfId="7" applyNumberFormat="1" applyFont="1" applyBorder="1" applyAlignment="1">
      <alignment horizontal="left" vertical="center" wrapText="1" indent="1"/>
    </xf>
    <xf numFmtId="0" fontId="16" fillId="0" borderId="61" xfId="5" applyFont="1" applyBorder="1" applyAlignment="1">
      <alignment horizontal="left" vertical="center" wrapText="1" indent="1"/>
    </xf>
    <xf numFmtId="49" fontId="14" fillId="0" borderId="54" xfId="7" applyNumberFormat="1" applyFont="1" applyBorder="1" applyAlignment="1">
      <alignment horizontal="left" vertical="center" wrapText="1" indent="1"/>
    </xf>
    <xf numFmtId="49" fontId="14" fillId="0" borderId="6" xfId="7" applyNumberFormat="1" applyFont="1" applyBorder="1" applyAlignment="1">
      <alignment horizontal="left" vertical="center" wrapText="1" indent="1"/>
    </xf>
    <xf numFmtId="166" fontId="14" fillId="0" borderId="65" xfId="7" applyNumberFormat="1" applyFont="1" applyBorder="1" applyAlignment="1" applyProtection="1">
      <alignment horizontal="right" vertical="center" wrapText="1" indent="1"/>
      <protection locked="0"/>
    </xf>
    <xf numFmtId="166" fontId="14" fillId="0" borderId="35" xfId="7" applyNumberFormat="1" applyFont="1" applyBorder="1" applyAlignment="1" applyProtection="1">
      <alignment horizontal="right" vertical="center" wrapText="1" indent="1"/>
      <protection locked="0"/>
    </xf>
    <xf numFmtId="166" fontId="14" fillId="0" borderId="36" xfId="7" applyNumberFormat="1" applyFont="1" applyBorder="1" applyAlignment="1" applyProtection="1">
      <alignment horizontal="right" vertical="center" wrapText="1" indent="1"/>
      <protection locked="0"/>
    </xf>
    <xf numFmtId="0" fontId="9" fillId="0" borderId="17" xfId="7" applyFont="1" applyBorder="1" applyAlignment="1">
      <alignment horizontal="left" vertical="center" wrapText="1" indent="1"/>
    </xf>
    <xf numFmtId="0" fontId="21" fillId="0" borderId="46" xfId="0" applyFont="1" applyBorder="1" applyAlignment="1">
      <alignment horizontal="left" wrapText="1" indent="1"/>
    </xf>
    <xf numFmtId="0" fontId="21" fillId="0" borderId="38" xfId="0" applyFont="1" applyBorder="1" applyAlignment="1">
      <alignment horizontal="left" wrapText="1" indent="1"/>
    </xf>
    <xf numFmtId="0" fontId="21" fillId="0" borderId="67" xfId="0" applyFont="1" applyBorder="1" applyAlignment="1">
      <alignment horizontal="left" wrapText="1" indent="1"/>
    </xf>
    <xf numFmtId="0" fontId="16" fillId="0" borderId="17" xfId="0" applyFont="1" applyBorder="1" applyAlignment="1">
      <alignment horizontal="left" vertical="center" wrapText="1" indent="1"/>
    </xf>
    <xf numFmtId="0" fontId="21" fillId="0" borderId="67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16" fillId="0" borderId="47" xfId="0" applyFont="1" applyBorder="1" applyAlignment="1">
      <alignment wrapText="1"/>
    </xf>
    <xf numFmtId="166" fontId="9" fillId="0" borderId="34" xfId="7" applyNumberFormat="1" applyFont="1" applyBorder="1" applyAlignment="1">
      <alignment horizontal="right" vertical="center" wrapText="1" indent="1"/>
    </xf>
    <xf numFmtId="166" fontId="14" fillId="0" borderId="52" xfId="7" applyNumberFormat="1" applyFont="1" applyBorder="1" applyAlignment="1" applyProtection="1">
      <alignment horizontal="right" vertical="center" wrapText="1" indent="1"/>
      <protection locked="0"/>
    </xf>
    <xf numFmtId="166" fontId="10" fillId="0" borderId="34" xfId="7" applyNumberFormat="1" applyFont="1" applyBorder="1" applyAlignment="1">
      <alignment horizontal="right" vertical="center" wrapText="1" indent="1"/>
    </xf>
    <xf numFmtId="0" fontId="14" fillId="0" borderId="59" xfId="0" applyFont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4" fillId="0" borderId="3" xfId="0" applyFont="1" applyBorder="1" applyAlignment="1">
      <alignment horizontal="left" vertical="center" wrapText="1" indent="1"/>
    </xf>
    <xf numFmtId="0" fontId="21" fillId="0" borderId="3" xfId="0" applyFont="1" applyBorder="1" applyAlignment="1">
      <alignment horizontal="left" vertical="center" wrapText="1" indent="1"/>
    </xf>
    <xf numFmtId="0" fontId="14" fillId="0" borderId="40" xfId="7" applyFont="1" applyBorder="1" applyAlignment="1">
      <alignment horizontal="left" vertical="center" wrapText="1" indent="1"/>
    </xf>
    <xf numFmtId="0" fontId="14" fillId="0" borderId="67" xfId="7" applyFont="1" applyBorder="1" applyAlignment="1">
      <alignment horizontal="left" vertical="center" wrapText="1" indent="1"/>
    </xf>
    <xf numFmtId="0" fontId="5" fillId="0" borderId="17" xfId="5" applyFont="1" applyBorder="1" applyAlignment="1">
      <alignment horizontal="left" vertical="center" wrapText="1" indent="1"/>
    </xf>
    <xf numFmtId="166" fontId="12" fillId="0" borderId="41" xfId="5" applyNumberFormat="1" applyFont="1" applyBorder="1" applyAlignment="1" applyProtection="1">
      <alignment horizontal="right" vertical="center" wrapText="1" indent="1"/>
      <protection locked="0"/>
    </xf>
    <xf numFmtId="166" fontId="16" fillId="0" borderId="14" xfId="0" applyNumberFormat="1" applyFont="1" applyBorder="1" applyAlignment="1">
      <alignment horizontal="right" vertical="center" wrapText="1" indent="1"/>
    </xf>
    <xf numFmtId="166" fontId="18" fillId="0" borderId="14" xfId="0" quotePrefix="1" applyNumberFormat="1" applyFont="1" applyBorder="1" applyAlignment="1">
      <alignment horizontal="right" vertical="center" wrapText="1" indent="1"/>
    </xf>
    <xf numFmtId="4" fontId="8" fillId="0" borderId="4" xfId="5" applyNumberFormat="1" applyFont="1" applyBorder="1" applyAlignment="1" applyProtection="1">
      <alignment horizontal="right" vertical="center" wrapText="1" indent="1"/>
      <protection locked="0"/>
    </xf>
    <xf numFmtId="166" fontId="5" fillId="0" borderId="15" xfId="5" applyNumberFormat="1" applyFont="1" applyBorder="1" applyAlignment="1">
      <alignment horizontal="centerContinuous" vertical="center" wrapText="1"/>
    </xf>
    <xf numFmtId="166" fontId="5" fillId="0" borderId="15" xfId="5" applyNumberFormat="1" applyFont="1" applyBorder="1" applyAlignment="1">
      <alignment horizontal="center" vertical="center" wrapText="1"/>
    </xf>
    <xf numFmtId="166" fontId="10" fillId="0" borderId="15" xfId="5" applyNumberFormat="1" applyFont="1" applyBorder="1" applyAlignment="1">
      <alignment horizontal="center" vertical="center" wrapText="1"/>
    </xf>
    <xf numFmtId="166" fontId="14" fillId="0" borderId="32" xfId="5" applyNumberFormat="1" applyFont="1" applyBorder="1" applyAlignment="1" applyProtection="1">
      <alignment horizontal="right" vertical="center" wrapText="1" indent="1"/>
      <protection locked="0"/>
    </xf>
    <xf numFmtId="166" fontId="14" fillId="0" borderId="60" xfId="5" applyNumberFormat="1" applyFont="1" applyBorder="1" applyAlignment="1" applyProtection="1">
      <alignment horizontal="right" vertical="center" wrapText="1" indent="1"/>
      <protection locked="0"/>
    </xf>
    <xf numFmtId="166" fontId="12" fillId="0" borderId="0" xfId="7" applyNumberFormat="1" applyFont="1" applyAlignment="1" applyProtection="1">
      <alignment horizontal="right" vertical="center" wrapText="1" indent="1"/>
      <protection locked="0"/>
    </xf>
    <xf numFmtId="0" fontId="13" fillId="0" borderId="0" xfId="8" applyProtection="1">
      <protection locked="0"/>
    </xf>
    <xf numFmtId="0" fontId="13" fillId="0" borderId="0" xfId="8"/>
    <xf numFmtId="0" fontId="24" fillId="0" borderId="22" xfId="8" applyFont="1" applyBorder="1" applyAlignment="1">
      <alignment horizontal="center" vertical="center" wrapText="1"/>
    </xf>
    <xf numFmtId="0" fontId="24" fillId="0" borderId="23" xfId="8" applyFont="1" applyBorder="1" applyAlignment="1">
      <alignment horizontal="center" vertical="center"/>
    </xf>
    <xf numFmtId="0" fontId="24" fillId="0" borderId="24" xfId="8" applyFont="1" applyBorder="1" applyAlignment="1">
      <alignment horizontal="center" vertical="center"/>
    </xf>
    <xf numFmtId="0" fontId="14" fillId="0" borderId="1" xfId="8" applyFont="1" applyBorder="1" applyAlignment="1">
      <alignment horizontal="left" vertical="center" indent="1"/>
    </xf>
    <xf numFmtId="0" fontId="13" fillId="0" borderId="0" xfId="8" applyAlignment="1">
      <alignment vertical="center"/>
    </xf>
    <xf numFmtId="0" fontId="14" fillId="0" borderId="19" xfId="8" applyFont="1" applyBorder="1" applyAlignment="1">
      <alignment horizontal="left" vertical="center" indent="1"/>
    </xf>
    <xf numFmtId="0" fontId="14" fillId="0" borderId="20" xfId="8" applyFont="1" applyBorder="1" applyAlignment="1">
      <alignment horizontal="left" vertical="center" wrapText="1" indent="1"/>
    </xf>
    <xf numFmtId="166" fontId="14" fillId="0" borderId="20" xfId="8" applyNumberFormat="1" applyFont="1" applyBorder="1" applyAlignment="1" applyProtection="1">
      <alignment vertical="center"/>
      <protection locked="0"/>
    </xf>
    <xf numFmtId="166" fontId="14" fillId="0" borderId="11" xfId="8" applyNumberFormat="1" applyFont="1" applyBorder="1" applyAlignment="1">
      <alignment vertical="center"/>
    </xf>
    <xf numFmtId="0" fontId="14" fillId="0" borderId="5" xfId="8" applyFont="1" applyBorder="1" applyAlignment="1">
      <alignment horizontal="left" vertical="center" indent="1"/>
    </xf>
    <xf numFmtId="0" fontId="14" fillId="0" borderId="6" xfId="8" applyFont="1" applyBorder="1" applyAlignment="1">
      <alignment horizontal="left" vertical="center" wrapText="1" indent="1"/>
    </xf>
    <xf numFmtId="166" fontId="14" fillId="0" borderId="6" xfId="8" applyNumberFormat="1" applyFont="1" applyBorder="1" applyAlignment="1" applyProtection="1">
      <alignment vertical="center"/>
      <protection locked="0"/>
    </xf>
    <xf numFmtId="166" fontId="14" fillId="0" borderId="7" xfId="8" applyNumberFormat="1" applyFont="1" applyBorder="1" applyAlignment="1">
      <alignment vertical="center"/>
    </xf>
    <xf numFmtId="0" fontId="13" fillId="0" borderId="0" xfId="8" applyAlignment="1" applyProtection="1">
      <alignment vertical="center"/>
      <protection locked="0"/>
    </xf>
    <xf numFmtId="0" fontId="14" fillId="0" borderId="8" xfId="8" applyFont="1" applyBorder="1" applyAlignment="1">
      <alignment horizontal="left" vertical="center" wrapText="1" indent="1"/>
    </xf>
    <xf numFmtId="166" fontId="14" fillId="0" borderId="8" xfId="8" applyNumberFormat="1" applyFont="1" applyBorder="1" applyAlignment="1" applyProtection="1">
      <alignment vertical="center"/>
      <protection locked="0"/>
    </xf>
    <xf numFmtId="166" fontId="14" fillId="0" borderId="10" xfId="8" applyNumberFormat="1" applyFont="1" applyBorder="1" applyAlignment="1">
      <alignment vertical="center"/>
    </xf>
    <xf numFmtId="0" fontId="14" fillId="0" borderId="6" xfId="8" applyFont="1" applyBorder="1" applyAlignment="1">
      <alignment horizontal="left" vertical="center" indent="1"/>
    </xf>
    <xf numFmtId="0" fontId="5" fillId="0" borderId="2" xfId="8" applyFont="1" applyBorder="1" applyAlignment="1">
      <alignment horizontal="left" vertical="center" indent="1"/>
    </xf>
    <xf numFmtId="166" fontId="9" fillId="0" borderId="2" xfId="8" applyNumberFormat="1" applyFont="1" applyBorder="1" applyAlignment="1">
      <alignment vertical="center"/>
    </xf>
    <xf numFmtId="166" fontId="9" fillId="0" borderId="4" xfId="8" applyNumberFormat="1" applyFont="1" applyBorder="1" applyAlignment="1">
      <alignment vertical="center"/>
    </xf>
    <xf numFmtId="0" fontId="14" fillId="0" borderId="9" xfId="8" applyFont="1" applyBorder="1" applyAlignment="1">
      <alignment horizontal="left" vertical="center" indent="1"/>
    </xf>
    <xf numFmtId="0" fontId="14" fillId="0" borderId="8" xfId="8" applyFont="1" applyBorder="1" applyAlignment="1">
      <alignment horizontal="left" vertical="center" indent="1"/>
    </xf>
    <xf numFmtId="0" fontId="9" fillId="0" borderId="1" xfId="8" applyFont="1" applyBorder="1" applyAlignment="1">
      <alignment horizontal="left" vertical="center" indent="1"/>
    </xf>
    <xf numFmtId="0" fontId="5" fillId="0" borderId="2" xfId="8" applyFont="1" applyBorder="1" applyAlignment="1">
      <alignment horizontal="left" indent="1"/>
    </xf>
    <xf numFmtId="166" fontId="9" fillId="0" borderId="2" xfId="8" applyNumberFormat="1" applyFont="1" applyBorder="1"/>
    <xf numFmtId="166" fontId="9" fillId="0" borderId="4" xfId="8" applyNumberFormat="1" applyFont="1" applyBorder="1"/>
    <xf numFmtId="0" fontId="20" fillId="0" borderId="0" xfId="8" applyFont="1"/>
    <xf numFmtId="0" fontId="35" fillId="0" borderId="0" xfId="8" applyFont="1" applyProtection="1">
      <protection locked="0"/>
    </xf>
    <xf numFmtId="0" fontId="23" fillId="0" borderId="0" xfId="8" applyFont="1" applyProtection="1">
      <protection locked="0"/>
    </xf>
    <xf numFmtId="166" fontId="10" fillId="0" borderId="2" xfId="7" applyNumberFormat="1" applyFont="1" applyBorder="1" applyAlignment="1" applyProtection="1">
      <alignment horizontal="right" vertical="center" wrapText="1" indent="1"/>
      <protection locked="0"/>
    </xf>
    <xf numFmtId="166" fontId="10" fillId="0" borderId="14" xfId="7" applyNumberFormat="1" applyFont="1" applyBorder="1" applyAlignment="1" applyProtection="1">
      <alignment horizontal="right" vertical="center" wrapText="1" indent="1"/>
      <protection locked="0"/>
    </xf>
    <xf numFmtId="166" fontId="6" fillId="0" borderId="42" xfId="7" applyNumberFormat="1" applyFont="1" applyBorder="1" applyAlignment="1">
      <alignment horizontal="right" vertical="center" wrapText="1" indent="1"/>
    </xf>
    <xf numFmtId="0" fontId="14" fillId="0" borderId="42" xfId="7" applyFont="1" applyBorder="1" applyAlignment="1">
      <alignment horizontal="right" vertical="center" wrapText="1" indent="1"/>
    </xf>
    <xf numFmtId="166" fontId="12" fillId="0" borderId="42" xfId="7" applyNumberFormat="1" applyFont="1" applyBorder="1" applyAlignment="1">
      <alignment horizontal="right" vertical="center" wrapText="1" indent="1"/>
    </xf>
    <xf numFmtId="0" fontId="9" fillId="0" borderId="28" xfId="7" applyFont="1" applyBorder="1" applyAlignment="1">
      <alignment horizontal="left" vertical="center" wrapText="1" indent="1"/>
    </xf>
    <xf numFmtId="0" fontId="10" fillId="0" borderId="12" xfId="7" applyFont="1" applyBorder="1" applyAlignment="1">
      <alignment vertical="center" wrapText="1"/>
    </xf>
    <xf numFmtId="166" fontId="10" fillId="0" borderId="12" xfId="7" applyNumberFormat="1" applyFont="1" applyBorder="1" applyAlignment="1">
      <alignment horizontal="right" vertical="center" wrapText="1" indent="1"/>
    </xf>
    <xf numFmtId="166" fontId="18" fillId="0" borderId="2" xfId="5" quotePrefix="1" applyNumberFormat="1" applyFont="1" applyBorder="1" applyAlignment="1" applyProtection="1">
      <alignment horizontal="right" vertical="center" wrapText="1" indent="1"/>
      <protection locked="0"/>
    </xf>
    <xf numFmtId="166" fontId="14" fillId="0" borderId="20" xfId="8" applyNumberFormat="1" applyFont="1" applyBorder="1" applyAlignment="1">
      <alignment vertical="center"/>
    </xf>
    <xf numFmtId="166" fontId="9" fillId="0" borderId="4" xfId="8" quotePrefix="1" applyNumberFormat="1" applyFont="1" applyBorder="1" applyAlignment="1">
      <alignment horizontal="center"/>
    </xf>
    <xf numFmtId="0" fontId="14" fillId="0" borderId="25" xfId="8" applyFont="1" applyBorder="1" applyAlignment="1">
      <alignment horizontal="left" vertical="center" indent="1"/>
    </xf>
    <xf numFmtId="166" fontId="27" fillId="0" borderId="42" xfId="5" applyNumberFormat="1" applyFont="1" applyBorder="1" applyAlignment="1">
      <alignment horizontal="center" vertical="center" wrapText="1"/>
    </xf>
    <xf numFmtId="171" fontId="0" fillId="0" borderId="0" xfId="1" applyNumberFormat="1" applyFont="1"/>
    <xf numFmtId="171" fontId="13" fillId="0" borderId="0" xfId="8" applyNumberFormat="1" applyAlignment="1">
      <alignment vertical="center"/>
    </xf>
    <xf numFmtId="171" fontId="20" fillId="0" borderId="0" xfId="1" applyNumberFormat="1" applyFont="1"/>
    <xf numFmtId="171" fontId="20" fillId="0" borderId="0" xfId="7" applyNumberFormat="1" applyFont="1"/>
    <xf numFmtId="49" fontId="10" fillId="0" borderId="1" xfId="7" applyNumberFormat="1" applyFont="1" applyBorder="1" applyAlignment="1">
      <alignment horizontal="left" vertical="center" wrapText="1" indent="1"/>
    </xf>
    <xf numFmtId="49" fontId="10" fillId="0" borderId="15" xfId="7" applyNumberFormat="1" applyFont="1" applyBorder="1" applyAlignment="1">
      <alignment horizontal="left" vertical="center" wrapText="1" indent="1"/>
    </xf>
    <xf numFmtId="171" fontId="13" fillId="0" borderId="0" xfId="1" applyNumberFormat="1" applyFont="1"/>
    <xf numFmtId="171" fontId="14" fillId="0" borderId="0" xfId="1" applyNumberFormat="1" applyFont="1"/>
    <xf numFmtId="171" fontId="9" fillId="0" borderId="4" xfId="1" applyNumberFormat="1" applyFont="1" applyBorder="1" applyAlignment="1">
      <alignment horizontal="right" vertical="center" wrapText="1" indent="1"/>
    </xf>
    <xf numFmtId="167" fontId="1" fillId="0" borderId="0" xfId="1" applyNumberFormat="1" applyFont="1"/>
    <xf numFmtId="0" fontId="21" fillId="0" borderId="26" xfId="0" applyFont="1" applyBorder="1" applyAlignment="1">
      <alignment horizontal="left" vertical="center" wrapText="1" indent="1"/>
    </xf>
    <xf numFmtId="0" fontId="21" fillId="0" borderId="26" xfId="0" applyFont="1" applyBorder="1" applyAlignment="1">
      <alignment horizontal="left" vertical="center" wrapText="1"/>
    </xf>
    <xf numFmtId="166" fontId="14" fillId="0" borderId="27" xfId="7" applyNumberFormat="1" applyFont="1" applyBorder="1" applyAlignment="1" applyProtection="1">
      <alignment horizontal="right" vertical="center" wrapText="1"/>
      <protection locked="0"/>
    </xf>
    <xf numFmtId="0" fontId="20" fillId="0" borderId="0" xfId="7" applyFont="1" applyAlignment="1">
      <alignment vertical="center"/>
    </xf>
    <xf numFmtId="0" fontId="21" fillId="0" borderId="26" xfId="0" applyFont="1" applyBorder="1" applyAlignment="1">
      <alignment horizontal="left" wrapText="1" indent="1"/>
    </xf>
    <xf numFmtId="166" fontId="9" fillId="0" borderId="71" xfId="5" applyNumberFormat="1" applyFont="1" applyBorder="1" applyAlignment="1">
      <alignment horizontal="center" vertical="center" wrapText="1"/>
    </xf>
    <xf numFmtId="166" fontId="1" fillId="0" borderId="0" xfId="5" applyNumberFormat="1" applyAlignment="1" applyProtection="1">
      <alignment horizontal="center" vertical="center" wrapText="1"/>
      <protection locked="0"/>
    </xf>
    <xf numFmtId="166" fontId="1" fillId="0" borderId="0" xfId="5" applyNumberFormat="1" applyAlignment="1" applyProtection="1">
      <alignment vertical="center" wrapText="1"/>
      <protection locked="0"/>
    </xf>
    <xf numFmtId="166" fontId="7" fillId="0" borderId="0" xfId="5" applyNumberFormat="1" applyFont="1" applyAlignment="1" applyProtection="1">
      <alignment horizontal="right" wrapText="1"/>
      <protection locked="0"/>
    </xf>
    <xf numFmtId="166" fontId="5" fillId="0" borderId="1" xfId="5" applyNumberFormat="1" applyFont="1" applyBorder="1" applyAlignment="1" applyProtection="1">
      <alignment horizontal="center" vertical="center" wrapText="1"/>
      <protection locked="0"/>
    </xf>
    <xf numFmtId="166" fontId="5" fillId="0" borderId="2" xfId="5" applyNumberFormat="1" applyFont="1" applyBorder="1" applyAlignment="1" applyProtection="1">
      <alignment horizontal="center" vertical="center" wrapText="1"/>
      <protection locked="0"/>
    </xf>
    <xf numFmtId="166" fontId="5" fillId="0" borderId="4" xfId="5" applyNumberFormat="1" applyFont="1" applyBorder="1" applyAlignment="1" applyProtection="1">
      <alignment horizontal="center" vertical="center" wrapText="1"/>
      <protection locked="0"/>
    </xf>
    <xf numFmtId="166" fontId="9" fillId="0" borderId="28" xfId="5" applyNumberFormat="1" applyFont="1" applyBorder="1" applyAlignment="1">
      <alignment horizontal="center" vertical="center" wrapText="1"/>
    </xf>
    <xf numFmtId="166" fontId="9" fillId="0" borderId="12" xfId="5" applyNumberFormat="1" applyFont="1" applyBorder="1" applyAlignment="1">
      <alignment horizontal="center" vertical="center" wrapText="1"/>
    </xf>
    <xf numFmtId="166" fontId="10" fillId="0" borderId="55" xfId="5" applyNumberFormat="1" applyFont="1" applyBorder="1" applyAlignment="1">
      <alignment horizontal="center" vertical="center" wrapText="1"/>
    </xf>
    <xf numFmtId="166" fontId="14" fillId="0" borderId="5" xfId="5" applyNumberFormat="1" applyFont="1" applyBorder="1" applyAlignment="1" applyProtection="1">
      <alignment horizontal="left" vertical="center" wrapText="1"/>
      <protection locked="0"/>
    </xf>
    <xf numFmtId="49" fontId="14" fillId="0" borderId="6" xfId="5" applyNumberFormat="1" applyFont="1" applyBorder="1" applyAlignment="1" applyProtection="1">
      <alignment horizontal="center" vertical="center" wrapText="1"/>
      <protection locked="0"/>
    </xf>
    <xf numFmtId="166" fontId="14" fillId="0" borderId="7" xfId="5" applyNumberFormat="1" applyFont="1" applyBorder="1" applyAlignment="1">
      <alignment vertical="center" wrapText="1"/>
    </xf>
    <xf numFmtId="166" fontId="1" fillId="0" borderId="19" xfId="5" applyNumberFormat="1" applyBorder="1" applyAlignment="1" applyProtection="1">
      <alignment horizontal="left" vertical="center" wrapText="1"/>
      <protection locked="0"/>
    </xf>
    <xf numFmtId="49" fontId="14" fillId="0" borderId="26" xfId="5" applyNumberFormat="1" applyFont="1" applyBorder="1" applyAlignment="1" applyProtection="1">
      <alignment horizontal="center" vertical="center" wrapText="1"/>
      <protection locked="0"/>
    </xf>
    <xf numFmtId="166" fontId="14" fillId="0" borderId="27" xfId="5" applyNumberFormat="1" applyFont="1" applyBorder="1" applyAlignment="1">
      <alignment vertical="center" wrapText="1"/>
    </xf>
    <xf numFmtId="166" fontId="5" fillId="0" borderId="1" xfId="5" applyNumberFormat="1" applyFont="1" applyBorder="1" applyAlignment="1">
      <alignment horizontal="left" vertical="center" wrapText="1"/>
    </xf>
    <xf numFmtId="166" fontId="9" fillId="3" borderId="2" xfId="5" applyNumberFormat="1" applyFont="1" applyFill="1" applyBorder="1" applyAlignment="1">
      <alignment vertical="center" wrapText="1"/>
    </xf>
    <xf numFmtId="166" fontId="8" fillId="0" borderId="0" xfId="5" applyNumberFormat="1" applyFont="1" applyAlignment="1">
      <alignment vertical="center" wrapText="1"/>
    </xf>
    <xf numFmtId="166" fontId="9" fillId="0" borderId="55" xfId="5" applyNumberFormat="1" applyFont="1" applyBorder="1" applyAlignment="1">
      <alignment horizontal="center" vertical="center" wrapText="1"/>
    </xf>
    <xf numFmtId="166" fontId="3" fillId="0" borderId="5" xfId="5" applyNumberFormat="1" applyFont="1" applyBorder="1" applyAlignment="1" applyProtection="1">
      <alignment horizontal="left" vertical="center" wrapText="1" indent="1"/>
      <protection locked="0"/>
    </xf>
    <xf numFmtId="166" fontId="3" fillId="0" borderId="6" xfId="5" applyNumberFormat="1" applyFont="1" applyBorder="1" applyAlignment="1" applyProtection="1">
      <alignment vertical="center" wrapText="1"/>
      <protection locked="0"/>
    </xf>
    <xf numFmtId="49" fontId="3" fillId="0" borderId="6" xfId="5" applyNumberFormat="1" applyFont="1" applyBorder="1" applyAlignment="1" applyProtection="1">
      <alignment horizontal="center" vertical="center" wrapText="1"/>
      <protection locked="0"/>
    </xf>
    <xf numFmtId="166" fontId="3" fillId="0" borderId="7" xfId="5" applyNumberFormat="1" applyFont="1" applyBorder="1" applyAlignment="1">
      <alignment vertical="center" wrapText="1"/>
    </xf>
    <xf numFmtId="166" fontId="3" fillId="0" borderId="25" xfId="5" applyNumberFormat="1" applyFont="1" applyBorder="1" applyAlignment="1" applyProtection="1">
      <alignment horizontal="left" vertical="center" wrapText="1" indent="1"/>
      <protection locked="0"/>
    </xf>
    <xf numFmtId="166" fontId="3" fillId="0" borderId="26" xfId="5" applyNumberFormat="1" applyFont="1" applyBorder="1" applyAlignment="1" applyProtection="1">
      <alignment vertical="center" wrapText="1"/>
      <protection locked="0"/>
    </xf>
    <xf numFmtId="49" fontId="3" fillId="0" borderId="26" xfId="5" applyNumberFormat="1" applyFont="1" applyBorder="1" applyAlignment="1" applyProtection="1">
      <alignment horizontal="center" vertical="center" wrapText="1"/>
      <protection locked="0"/>
    </xf>
    <xf numFmtId="166" fontId="3" fillId="0" borderId="27" xfId="5" applyNumberFormat="1" applyFont="1" applyBorder="1" applyAlignment="1">
      <alignment vertical="center" wrapText="1"/>
    </xf>
    <xf numFmtId="166" fontId="5" fillId="0" borderId="2" xfId="5" applyNumberFormat="1" applyFont="1" applyBorder="1" applyAlignment="1">
      <alignment vertical="center" wrapText="1"/>
    </xf>
    <xf numFmtId="166" fontId="5" fillId="3" borderId="2" xfId="5" applyNumberFormat="1" applyFont="1" applyFill="1" applyBorder="1" applyAlignment="1">
      <alignment vertical="center" wrapText="1"/>
    </xf>
    <xf numFmtId="166" fontId="5" fillId="0" borderId="4" xfId="5" applyNumberFormat="1" applyFont="1" applyBorder="1" applyAlignment="1">
      <alignment vertical="center" wrapText="1"/>
    </xf>
    <xf numFmtId="0" fontId="33" fillId="0" borderId="0" xfId="5" applyFont="1" applyAlignment="1">
      <alignment horizontal="center" vertical="top" textRotation="180"/>
    </xf>
    <xf numFmtId="166" fontId="11" fillId="0" borderId="0" xfId="5" applyNumberFormat="1" applyFont="1" applyAlignment="1" applyProtection="1">
      <alignment vertical="center" wrapText="1"/>
      <protection locked="0"/>
    </xf>
    <xf numFmtId="166" fontId="7" fillId="0" borderId="21" xfId="5" applyNumberFormat="1" applyFont="1" applyBorder="1" applyAlignment="1">
      <alignment horizontal="right" vertical="center"/>
    </xf>
    <xf numFmtId="166" fontId="9" fillId="0" borderId="58" xfId="5" applyNumberFormat="1" applyFont="1" applyBorder="1" applyAlignment="1">
      <alignment horizontal="center" vertical="center"/>
    </xf>
    <xf numFmtId="166" fontId="9" fillId="0" borderId="34" xfId="5" applyNumberFormat="1" applyFont="1" applyBorder="1" applyAlignment="1">
      <alignment horizontal="center" vertical="center"/>
    </xf>
    <xf numFmtId="166" fontId="9" fillId="0" borderId="71" xfId="5" applyNumberFormat="1" applyFont="1" applyBorder="1" applyAlignment="1">
      <alignment horizontal="center" vertical="center"/>
    </xf>
    <xf numFmtId="49" fontId="41" fillId="0" borderId="56" xfId="5" applyNumberFormat="1" applyFont="1" applyBorder="1" applyAlignment="1">
      <alignment horizontal="left" vertical="center"/>
    </xf>
    <xf numFmtId="166" fontId="41" fillId="0" borderId="66" xfId="5" applyNumberFormat="1" applyFont="1" applyBorder="1" applyAlignment="1">
      <alignment horizontal="right" vertical="center" indent="2"/>
    </xf>
    <xf numFmtId="166" fontId="41" fillId="0" borderId="66" xfId="5" applyNumberFormat="1" applyFont="1" applyBorder="1" applyAlignment="1" applyProtection="1">
      <alignment horizontal="right" vertical="center" wrapText="1" indent="2"/>
      <protection locked="0"/>
    </xf>
    <xf numFmtId="166" fontId="41" fillId="0" borderId="68" xfId="5" applyNumberFormat="1" applyFont="1" applyBorder="1" applyAlignment="1" applyProtection="1">
      <alignment horizontal="right" vertical="center" wrapText="1" indent="2"/>
      <protection locked="0"/>
    </xf>
    <xf numFmtId="49" fontId="42" fillId="0" borderId="69" xfId="5" quotePrefix="1" applyNumberFormat="1" applyFont="1" applyBorder="1" applyAlignment="1">
      <alignment horizontal="left" vertical="center"/>
    </xf>
    <xf numFmtId="166" fontId="42" fillId="0" borderId="36" xfId="5" applyNumberFormat="1" applyFont="1" applyBorder="1" applyAlignment="1">
      <alignment horizontal="right" vertical="center" indent="2"/>
    </xf>
    <xf numFmtId="166" fontId="42" fillId="0" borderId="36" xfId="5" applyNumberFormat="1" applyFont="1" applyBorder="1" applyAlignment="1" applyProtection="1">
      <alignment horizontal="right" vertical="center" wrapText="1" indent="2"/>
      <protection locked="0"/>
    </xf>
    <xf numFmtId="49" fontId="41" fillId="0" borderId="69" xfId="5" applyNumberFormat="1" applyFont="1" applyBorder="1" applyAlignment="1">
      <alignment horizontal="left" vertical="center"/>
    </xf>
    <xf numFmtId="166" fontId="41" fillId="0" borderId="36" xfId="5" applyNumberFormat="1" applyFont="1" applyBorder="1" applyAlignment="1">
      <alignment horizontal="right" vertical="center" indent="2"/>
    </xf>
    <xf numFmtId="166" fontId="41" fillId="0" borderId="36" xfId="5" applyNumberFormat="1" applyFont="1" applyBorder="1" applyAlignment="1" applyProtection="1">
      <alignment horizontal="right" vertical="center" wrapText="1" indent="2"/>
      <protection locked="0"/>
    </xf>
    <xf numFmtId="49" fontId="24" fillId="0" borderId="16" xfId="5" applyNumberFormat="1" applyFont="1" applyBorder="1" applyAlignment="1" applyProtection="1">
      <alignment horizontal="left" vertical="center"/>
      <protection locked="0"/>
    </xf>
    <xf numFmtId="166" fontId="24" fillId="0" borderId="34" xfId="5" applyNumberFormat="1" applyFont="1" applyBorder="1" applyAlignment="1">
      <alignment horizontal="right" vertical="center" indent="2"/>
    </xf>
    <xf numFmtId="166" fontId="24" fillId="0" borderId="34" xfId="5" applyNumberFormat="1" applyFont="1" applyBorder="1" applyAlignment="1">
      <alignment horizontal="right" vertical="center" wrapText="1" indent="2"/>
    </xf>
    <xf numFmtId="49" fontId="41" fillId="0" borderId="9" xfId="5" applyNumberFormat="1" applyFont="1" applyBorder="1" applyAlignment="1">
      <alignment horizontal="left" vertical="center"/>
    </xf>
    <xf numFmtId="49" fontId="41" fillId="0" borderId="5" xfId="5" applyNumberFormat="1" applyFont="1" applyBorder="1" applyAlignment="1">
      <alignment horizontal="left" vertical="center"/>
    </xf>
    <xf numFmtId="49" fontId="41" fillId="0" borderId="25" xfId="5" applyNumberFormat="1" applyFont="1" applyBorder="1" applyAlignment="1" applyProtection="1">
      <alignment horizontal="left" vertical="center"/>
      <protection locked="0"/>
    </xf>
    <xf numFmtId="166" fontId="41" fillId="0" borderId="52" xfId="5" applyNumberFormat="1" applyFont="1" applyBorder="1" applyAlignment="1">
      <alignment horizontal="right" vertical="center" indent="2"/>
    </xf>
    <xf numFmtId="166" fontId="41" fillId="0" borderId="52" xfId="5" applyNumberFormat="1" applyFont="1" applyBorder="1" applyAlignment="1" applyProtection="1">
      <alignment horizontal="right" vertical="center" wrapText="1" indent="2"/>
      <protection locked="0"/>
    </xf>
    <xf numFmtId="166" fontId="41" fillId="0" borderId="50" xfId="5" applyNumberFormat="1" applyFont="1" applyBorder="1" applyAlignment="1" applyProtection="1">
      <alignment horizontal="right" vertical="center" wrapText="1" indent="2"/>
      <protection locked="0"/>
    </xf>
    <xf numFmtId="169" fontId="24" fillId="0" borderId="34" xfId="5" applyNumberFormat="1" applyFont="1" applyBorder="1" applyAlignment="1">
      <alignment horizontal="left" vertical="center" wrapText="1"/>
    </xf>
    <xf numFmtId="166" fontId="0" fillId="0" borderId="0" xfId="0" applyNumberFormat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166" fontId="7" fillId="0" borderId="0" xfId="0" applyNumberFormat="1" applyFont="1" applyAlignment="1">
      <alignment horizontal="right"/>
    </xf>
    <xf numFmtId="166" fontId="38" fillId="0" borderId="0" xfId="0" applyNumberFormat="1" applyFont="1" applyAlignment="1">
      <alignment horizontal="right" textRotation="180" wrapText="1"/>
    </xf>
    <xf numFmtId="166" fontId="29" fillId="0" borderId="0" xfId="0" applyNumberFormat="1" applyFont="1" applyAlignment="1">
      <alignment vertical="center"/>
    </xf>
    <xf numFmtId="166" fontId="5" fillId="0" borderId="51" xfId="0" applyNumberFormat="1" applyFon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 vertical="center" wrapText="1"/>
    </xf>
    <xf numFmtId="166" fontId="29" fillId="0" borderId="0" xfId="0" applyNumberFormat="1" applyFont="1" applyAlignment="1">
      <alignment horizontal="center" vertical="center"/>
    </xf>
    <xf numFmtId="166" fontId="9" fillId="0" borderId="16" xfId="0" applyNumberFormat="1" applyFont="1" applyBorder="1" applyAlignment="1">
      <alignment horizontal="center" vertical="center" wrapText="1"/>
    </xf>
    <xf numFmtId="166" fontId="9" fillId="0" borderId="34" xfId="0" applyNumberFormat="1" applyFont="1" applyBorder="1" applyAlignment="1">
      <alignment horizontal="center" vertical="center" wrapText="1"/>
    </xf>
    <xf numFmtId="166" fontId="9" fillId="0" borderId="17" xfId="0" applyNumberFormat="1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166" fontId="9" fillId="0" borderId="39" xfId="0" applyNumberFormat="1" applyFont="1" applyBorder="1" applyAlignment="1">
      <alignment horizontal="center" vertical="center" wrapText="1"/>
    </xf>
    <xf numFmtId="166" fontId="29" fillId="0" borderId="0" xfId="0" applyNumberFormat="1" applyFont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166" fontId="9" fillId="0" borderId="34" xfId="0" applyNumberFormat="1" applyFont="1" applyBorder="1" applyAlignment="1">
      <alignment horizontal="left" vertical="center" wrapText="1" indent="1"/>
    </xf>
    <xf numFmtId="49" fontId="44" fillId="0" borderId="2" xfId="0" applyNumberFormat="1" applyFont="1" applyBorder="1" applyAlignment="1" applyProtection="1">
      <alignment horizontal="center" vertical="center" wrapText="1"/>
      <protection locked="0"/>
    </xf>
    <xf numFmtId="166" fontId="44" fillId="0" borderId="34" xfId="0" applyNumberFormat="1" applyFont="1" applyBorder="1" applyAlignment="1">
      <alignment vertical="center" wrapText="1"/>
    </xf>
    <xf numFmtId="166" fontId="44" fillId="0" borderId="1" xfId="0" applyNumberFormat="1" applyFont="1" applyBorder="1" applyAlignment="1">
      <alignment vertical="center" wrapText="1"/>
    </xf>
    <xf numFmtId="166" fontId="44" fillId="0" borderId="2" xfId="0" applyNumberFormat="1" applyFont="1" applyBorder="1" applyAlignment="1">
      <alignment vertical="center" wrapText="1"/>
    </xf>
    <xf numFmtId="166" fontId="44" fillId="0" borderId="4" xfId="0" applyNumberFormat="1" applyFont="1" applyBorder="1" applyAlignment="1">
      <alignment vertical="center" wrapText="1"/>
    </xf>
    <xf numFmtId="166" fontId="14" fillId="0" borderId="34" xfId="0" applyNumberFormat="1" applyFont="1" applyBorder="1" applyAlignment="1">
      <alignment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166" fontId="14" fillId="0" borderId="36" xfId="0" applyNumberFormat="1" applyFont="1" applyBorder="1" applyAlignment="1" applyProtection="1">
      <alignment horizontal="left" vertical="center" wrapText="1" indent="1"/>
      <protection locked="0"/>
    </xf>
    <xf numFmtId="49" fontId="44" fillId="0" borderId="6" xfId="0" applyNumberFormat="1" applyFont="1" applyBorder="1" applyAlignment="1" applyProtection="1">
      <alignment horizontal="center" vertical="center" wrapText="1"/>
      <protection locked="0"/>
    </xf>
    <xf numFmtId="166" fontId="44" fillId="0" borderId="36" xfId="0" applyNumberFormat="1" applyFont="1" applyBorder="1" applyAlignment="1" applyProtection="1">
      <alignment vertical="center" wrapText="1"/>
      <protection locked="0"/>
    </xf>
    <xf numFmtId="166" fontId="44" fillId="0" borderId="5" xfId="0" applyNumberFormat="1" applyFont="1" applyBorder="1" applyAlignment="1" applyProtection="1">
      <alignment vertical="center" wrapText="1"/>
      <protection locked="0"/>
    </xf>
    <xf numFmtId="166" fontId="44" fillId="0" borderId="6" xfId="0" applyNumberFormat="1" applyFont="1" applyBorder="1" applyAlignment="1" applyProtection="1">
      <alignment vertical="center" wrapText="1"/>
      <protection locked="0"/>
    </xf>
    <xf numFmtId="166" fontId="44" fillId="0" borderId="7" xfId="0" applyNumberFormat="1" applyFont="1" applyBorder="1" applyAlignment="1" applyProtection="1">
      <alignment vertical="center" wrapText="1"/>
      <protection locked="0"/>
    </xf>
    <xf numFmtId="166" fontId="14" fillId="0" borderId="36" xfId="0" applyNumberFormat="1" applyFont="1" applyBorder="1" applyAlignment="1">
      <alignment vertical="center" wrapText="1"/>
    </xf>
    <xf numFmtId="166" fontId="44" fillId="0" borderId="52" xfId="0" applyNumberFormat="1" applyFont="1" applyBorder="1" applyAlignment="1" applyProtection="1">
      <alignment vertical="center" wrapText="1"/>
      <protection locked="0"/>
    </xf>
    <xf numFmtId="166" fontId="44" fillId="0" borderId="25" xfId="0" applyNumberFormat="1" applyFont="1" applyBorder="1" applyAlignment="1" applyProtection="1">
      <alignment vertical="center" wrapText="1"/>
      <protection locked="0"/>
    </xf>
    <xf numFmtId="166" fontId="44" fillId="0" borderId="26" xfId="0" applyNumberFormat="1" applyFont="1" applyBorder="1" applyAlignment="1" applyProtection="1">
      <alignment vertical="center" wrapText="1"/>
      <protection locked="0"/>
    </xf>
    <xf numFmtId="166" fontId="44" fillId="0" borderId="27" xfId="0" applyNumberFormat="1" applyFont="1" applyBorder="1" applyAlignment="1" applyProtection="1">
      <alignment vertical="center" wrapText="1"/>
      <protection locked="0"/>
    </xf>
    <xf numFmtId="166" fontId="14" fillId="0" borderId="52" xfId="0" applyNumberFormat="1" applyFont="1" applyBorder="1" applyAlignment="1">
      <alignment vertical="center" wrapText="1"/>
    </xf>
    <xf numFmtId="166" fontId="10" fillId="0" borderId="34" xfId="0" applyNumberFormat="1" applyFont="1" applyBorder="1" applyAlignment="1">
      <alignment horizontal="left" vertical="center" wrapText="1" indent="1"/>
    </xf>
    <xf numFmtId="166" fontId="14" fillId="0" borderId="35" xfId="0" applyNumberFormat="1" applyFont="1" applyBorder="1" applyAlignment="1" applyProtection="1">
      <alignment horizontal="left" vertical="center" wrapText="1" indent="1"/>
      <protection locked="0"/>
    </xf>
    <xf numFmtId="49" fontId="44" fillId="0" borderId="40" xfId="0" applyNumberFormat="1" applyFont="1" applyBorder="1" applyAlignment="1" applyProtection="1">
      <alignment horizontal="center" vertical="center" wrapText="1"/>
      <protection locked="0"/>
    </xf>
    <xf numFmtId="166" fontId="44" fillId="0" borderId="39" xfId="0" applyNumberFormat="1" applyFont="1" applyBorder="1" applyAlignment="1" applyProtection="1">
      <alignment vertical="center" wrapText="1"/>
      <protection locked="0"/>
    </xf>
    <xf numFmtId="166" fontId="44" fillId="0" borderId="19" xfId="0" applyNumberFormat="1" applyFont="1" applyBorder="1" applyAlignment="1" applyProtection="1">
      <alignment vertical="center" wrapText="1"/>
      <protection locked="0"/>
    </xf>
    <xf numFmtId="166" fontId="44" fillId="0" borderId="20" xfId="0" applyNumberFormat="1" applyFont="1" applyBorder="1" applyAlignment="1" applyProtection="1">
      <alignment vertical="center" wrapText="1"/>
      <protection locked="0"/>
    </xf>
    <xf numFmtId="166" fontId="44" fillId="0" borderId="11" xfId="0" applyNumberFormat="1" applyFont="1" applyBorder="1" applyAlignment="1" applyProtection="1">
      <alignment vertical="center" wrapText="1"/>
      <protection locked="0"/>
    </xf>
    <xf numFmtId="166" fontId="14" fillId="0" borderId="39" xfId="0" applyNumberFormat="1" applyFont="1" applyBorder="1" applyAlignment="1">
      <alignment vertical="center" wrapText="1"/>
    </xf>
    <xf numFmtId="166" fontId="44" fillId="3" borderId="17" xfId="0" applyNumberFormat="1" applyFont="1" applyFill="1" applyBorder="1" applyAlignment="1">
      <alignment horizontal="left" vertical="center" wrapText="1" indent="2"/>
    </xf>
    <xf numFmtId="0" fontId="9" fillId="0" borderId="49" xfId="7" applyFont="1" applyBorder="1" applyAlignment="1">
      <alignment horizontal="center" vertical="center" wrapText="1"/>
    </xf>
    <xf numFmtId="0" fontId="9" fillId="0" borderId="16" xfId="7" applyFont="1" applyBorder="1" applyAlignment="1">
      <alignment horizontal="center" vertical="center" wrapText="1"/>
    </xf>
    <xf numFmtId="0" fontId="9" fillId="0" borderId="54" xfId="7" applyFont="1" applyBorder="1" applyAlignment="1">
      <alignment horizontal="left" vertical="center" wrapText="1" indent="1"/>
    </xf>
    <xf numFmtId="0" fontId="9" fillId="0" borderId="72" xfId="7" applyFont="1" applyBorder="1" applyAlignment="1">
      <alignment horizontal="left" vertical="center" wrapText="1" indent="1"/>
    </xf>
    <xf numFmtId="0" fontId="9" fillId="0" borderId="54" xfId="7" applyFont="1" applyBorder="1" applyAlignment="1">
      <alignment vertical="center" wrapText="1"/>
    </xf>
    <xf numFmtId="166" fontId="9" fillId="0" borderId="13" xfId="7" applyNumberFormat="1" applyFont="1" applyBorder="1" applyAlignment="1">
      <alignment horizontal="right" vertical="center" wrapText="1" indent="1"/>
    </xf>
    <xf numFmtId="0" fontId="5" fillId="0" borderId="48" xfId="7" applyFont="1" applyBorder="1" applyAlignment="1">
      <alignment horizontal="center" vertical="center" wrapText="1"/>
    </xf>
    <xf numFmtId="0" fontId="9" fillId="0" borderId="17" xfId="7" applyFont="1" applyBorder="1" applyAlignment="1">
      <alignment horizontal="center" vertical="center" wrapText="1"/>
    </xf>
    <xf numFmtId="166" fontId="9" fillId="0" borderId="17" xfId="7" applyNumberFormat="1" applyFont="1" applyBorder="1" applyAlignment="1">
      <alignment horizontal="right" vertical="center" wrapText="1" indent="1"/>
    </xf>
    <xf numFmtId="166" fontId="14" fillId="0" borderId="70" xfId="7" applyNumberFormat="1" applyFont="1" applyBorder="1" applyAlignment="1" applyProtection="1">
      <alignment horizontal="right" vertical="center" wrapText="1" indent="1"/>
      <protection locked="0"/>
    </xf>
    <xf numFmtId="166" fontId="14" fillId="0" borderId="59" xfId="7" applyNumberFormat="1" applyFont="1" applyBorder="1" applyAlignment="1" applyProtection="1">
      <alignment horizontal="right" vertical="center" wrapText="1" indent="1"/>
      <protection locked="0"/>
    </xf>
    <xf numFmtId="166" fontId="9" fillId="0" borderId="48" xfId="7" applyNumberFormat="1" applyFont="1" applyBorder="1" applyAlignment="1">
      <alignment horizontal="right" vertical="center" wrapText="1" indent="1"/>
    </xf>
    <xf numFmtId="166" fontId="14" fillId="0" borderId="67" xfId="7" applyNumberFormat="1" applyFont="1" applyBorder="1" applyAlignment="1" applyProtection="1">
      <alignment horizontal="right" vertical="center" wrapText="1" indent="1"/>
      <protection locked="0"/>
    </xf>
    <xf numFmtId="166" fontId="14" fillId="0" borderId="67" xfId="7" applyNumberFormat="1" applyFont="1" applyBorder="1" applyAlignment="1" applyProtection="1">
      <alignment horizontal="right" vertical="center" wrapText="1"/>
      <protection locked="0"/>
    </xf>
    <xf numFmtId="166" fontId="10" fillId="0" borderId="48" xfId="7" applyNumberFormat="1" applyFont="1" applyBorder="1" applyAlignment="1">
      <alignment horizontal="right" vertical="center" wrapText="1" indent="1"/>
    </xf>
    <xf numFmtId="166" fontId="14" fillId="0" borderId="70" xfId="7" applyNumberFormat="1" applyFont="1" applyBorder="1" applyAlignment="1">
      <alignment horizontal="right" vertical="center" wrapText="1" indent="1"/>
    </xf>
    <xf numFmtId="166" fontId="14" fillId="0" borderId="3" xfId="7" applyNumberFormat="1" applyFont="1" applyBorder="1" applyAlignment="1" applyProtection="1">
      <alignment horizontal="right" vertical="center" wrapText="1" indent="1"/>
      <protection locked="0"/>
    </xf>
    <xf numFmtId="166" fontId="12" fillId="0" borderId="59" xfId="7" applyNumberFormat="1" applyFont="1" applyBorder="1" applyAlignment="1" applyProtection="1">
      <alignment horizontal="right" vertical="center" wrapText="1" indent="1"/>
      <protection locked="0"/>
    </xf>
    <xf numFmtId="166" fontId="12" fillId="0" borderId="67" xfId="7" applyNumberFormat="1" applyFont="1" applyBorder="1" applyAlignment="1" applyProtection="1">
      <alignment horizontal="right" vertical="center" wrapText="1" indent="1"/>
      <protection locked="0"/>
    </xf>
    <xf numFmtId="166" fontId="12" fillId="0" borderId="3" xfId="7" applyNumberFormat="1" applyFont="1" applyBorder="1" applyAlignment="1" applyProtection="1">
      <alignment horizontal="right" vertical="center" wrapText="1" indent="1"/>
      <protection locked="0"/>
    </xf>
    <xf numFmtId="166" fontId="12" fillId="0" borderId="70" xfId="7" applyNumberFormat="1" applyFont="1" applyBorder="1" applyAlignment="1" applyProtection="1">
      <alignment horizontal="right" vertical="center" wrapText="1" indent="1"/>
      <protection locked="0"/>
    </xf>
    <xf numFmtId="166" fontId="12" fillId="0" borderId="38" xfId="7" applyNumberFormat="1" applyFont="1" applyBorder="1" applyAlignment="1" applyProtection="1">
      <alignment horizontal="right" vertical="center" wrapText="1" indent="1"/>
      <protection locked="0"/>
    </xf>
    <xf numFmtId="166" fontId="9" fillId="0" borderId="48" xfId="7" applyNumberFormat="1" applyFont="1" applyBorder="1" applyAlignment="1" applyProtection="1">
      <alignment horizontal="right" vertical="center" wrapText="1" indent="1"/>
      <protection locked="0"/>
    </xf>
    <xf numFmtId="0" fontId="20" fillId="0" borderId="20" xfId="7" applyFont="1" applyBorder="1"/>
    <xf numFmtId="0" fontId="20" fillId="0" borderId="20" xfId="7" applyFont="1" applyBorder="1" applyAlignment="1">
      <alignment vertical="center"/>
    </xf>
    <xf numFmtId="166" fontId="14" fillId="0" borderId="8" xfId="7" applyNumberFormat="1" applyFont="1" applyBorder="1" applyAlignment="1">
      <alignment horizontal="right" vertical="center" wrapText="1" indent="1"/>
    </xf>
    <xf numFmtId="166" fontId="12" fillId="0" borderId="6" xfId="7" applyNumberFormat="1" applyFont="1" applyBorder="1" applyAlignment="1" applyProtection="1">
      <alignment horizontal="right" vertical="center" wrapText="1" indent="1"/>
      <protection locked="0"/>
    </xf>
    <xf numFmtId="166" fontId="12" fillId="0" borderId="26" xfId="7" applyNumberFormat="1" applyFont="1" applyBorder="1" applyAlignment="1" applyProtection="1">
      <alignment horizontal="right" vertical="center" wrapText="1" indent="1"/>
      <protection locked="0"/>
    </xf>
    <xf numFmtId="166" fontId="12" fillId="0" borderId="8" xfId="7" applyNumberFormat="1" applyFont="1" applyBorder="1" applyAlignment="1" applyProtection="1">
      <alignment horizontal="right" vertical="center" wrapText="1" indent="1"/>
      <protection locked="0"/>
    </xf>
    <xf numFmtId="166" fontId="9" fillId="0" borderId="42" xfId="7" applyNumberFormat="1" applyFont="1" applyBorder="1" applyAlignment="1">
      <alignment horizontal="right" vertical="center" wrapText="1" indent="1"/>
    </xf>
    <xf numFmtId="166" fontId="14" fillId="0" borderId="57" xfId="7" applyNumberFormat="1" applyFont="1" applyBorder="1" applyAlignment="1" applyProtection="1">
      <alignment horizontal="right" vertical="center" wrapText="1" indent="1"/>
      <protection locked="0"/>
    </xf>
    <xf numFmtId="166" fontId="14" fillId="0" borderId="51" xfId="7" applyNumberFormat="1" applyFont="1" applyBorder="1" applyAlignment="1" applyProtection="1">
      <alignment horizontal="right" vertical="center" wrapText="1" indent="1"/>
      <protection locked="0"/>
    </xf>
    <xf numFmtId="166" fontId="14" fillId="0" borderId="38" xfId="7" applyNumberFormat="1" applyFont="1" applyBorder="1" applyAlignment="1" applyProtection="1">
      <alignment horizontal="right" vertical="center" wrapText="1" indent="1"/>
      <protection locked="0"/>
    </xf>
    <xf numFmtId="166" fontId="16" fillId="0" borderId="48" xfId="5" applyNumberFormat="1" applyFont="1" applyBorder="1" applyAlignment="1">
      <alignment horizontal="right" vertical="center" wrapText="1" indent="1"/>
    </xf>
    <xf numFmtId="166" fontId="18" fillId="0" borderId="48" xfId="5" quotePrefix="1" applyNumberFormat="1" applyFont="1" applyBorder="1" applyAlignment="1">
      <alignment horizontal="right" vertical="center" wrapText="1" indent="1"/>
    </xf>
    <xf numFmtId="166" fontId="9" fillId="0" borderId="23" xfId="7" applyNumberFormat="1" applyFont="1" applyBorder="1" applyAlignment="1">
      <alignment horizontal="right" vertical="center" wrapText="1" indent="1"/>
    </xf>
    <xf numFmtId="166" fontId="14" fillId="0" borderId="30" xfId="7" applyNumberFormat="1" applyFont="1" applyBorder="1" applyAlignment="1" applyProtection="1">
      <alignment horizontal="right" vertical="center" wrapText="1" indent="1"/>
      <protection locked="0"/>
    </xf>
    <xf numFmtId="166" fontId="14" fillId="0" borderId="20" xfId="7" applyNumberFormat="1" applyFont="1" applyBorder="1" applyAlignment="1" applyProtection="1">
      <alignment horizontal="right" vertical="center" wrapText="1" indent="1"/>
      <protection locked="0"/>
    </xf>
    <xf numFmtId="166" fontId="16" fillId="0" borderId="2" xfId="5" applyNumberFormat="1" applyFont="1" applyBorder="1" applyAlignment="1">
      <alignment horizontal="right" vertical="center" wrapText="1" indent="1"/>
    </xf>
    <xf numFmtId="166" fontId="5" fillId="0" borderId="21" xfId="5" applyNumberFormat="1" applyFont="1" applyBorder="1" applyAlignment="1">
      <alignment horizontal="center" vertical="center"/>
    </xf>
    <xf numFmtId="166" fontId="5" fillId="0" borderId="54" xfId="5" applyNumberFormat="1" applyFont="1" applyBorder="1" applyAlignment="1">
      <alignment horizontal="center" vertical="center"/>
    </xf>
    <xf numFmtId="0" fontId="20" fillId="0" borderId="7" xfId="7" applyFont="1" applyBorder="1"/>
    <xf numFmtId="0" fontId="20" fillId="0" borderId="13" xfId="7" applyFont="1" applyBorder="1"/>
    <xf numFmtId="166" fontId="10" fillId="0" borderId="4" xfId="7" applyNumberFormat="1" applyFont="1" applyBorder="1" applyAlignment="1" applyProtection="1">
      <alignment horizontal="right" vertical="center" wrapText="1" indent="1"/>
      <protection locked="0"/>
    </xf>
    <xf numFmtId="166" fontId="18" fillId="0" borderId="4" xfId="5" quotePrefix="1" applyNumberFormat="1" applyFont="1" applyBorder="1" applyAlignment="1" applyProtection="1">
      <alignment horizontal="right" vertical="center" wrapText="1" indent="1"/>
      <protection locked="0"/>
    </xf>
    <xf numFmtId="166" fontId="9" fillId="0" borderId="22" xfId="0" applyNumberFormat="1" applyFont="1" applyBorder="1" applyAlignment="1">
      <alignment horizontal="center" vertical="center" wrapText="1"/>
    </xf>
    <xf numFmtId="166" fontId="9" fillId="0" borderId="16" xfId="0" applyNumberFormat="1" applyFont="1" applyBorder="1" applyAlignment="1">
      <alignment horizontal="left" vertical="center" wrapText="1" indent="1"/>
    </xf>
    <xf numFmtId="49" fontId="44" fillId="0" borderId="68" xfId="0" applyNumberFormat="1" applyFont="1" applyBorder="1" applyAlignment="1" applyProtection="1">
      <alignment horizontal="center" vertical="center" wrapText="1"/>
      <protection locked="0"/>
    </xf>
    <xf numFmtId="49" fontId="44" fillId="0" borderId="34" xfId="0" applyNumberFormat="1" applyFont="1" applyBorder="1" applyAlignment="1" applyProtection="1">
      <alignment horizontal="center" vertical="center" wrapText="1"/>
      <protection locked="0"/>
    </xf>
    <xf numFmtId="49" fontId="44" fillId="0" borderId="52" xfId="0" applyNumberFormat="1" applyFont="1" applyBorder="1" applyAlignment="1" applyProtection="1">
      <alignment horizontal="center" vertical="center" wrapText="1"/>
      <protection locked="0"/>
    </xf>
    <xf numFmtId="166" fontId="9" fillId="0" borderId="35" xfId="0" applyNumberFormat="1" applyFont="1" applyBorder="1" applyAlignment="1">
      <alignment horizontal="center" vertical="center" wrapText="1"/>
    </xf>
    <xf numFmtId="49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6" xfId="0" applyNumberFormat="1" applyFont="1" applyFill="1" applyBorder="1" applyAlignment="1" applyProtection="1">
      <alignment vertical="center" wrapText="1"/>
      <protection locked="0"/>
    </xf>
    <xf numFmtId="0" fontId="14" fillId="0" borderId="16" xfId="8" applyFont="1" applyBorder="1" applyAlignment="1">
      <alignment horizontal="left" vertical="center" indent="1"/>
    </xf>
    <xf numFmtId="0" fontId="14" fillId="0" borderId="49" xfId="8" applyFont="1" applyBorder="1" applyAlignment="1">
      <alignment horizontal="left" vertical="center" indent="1"/>
    </xf>
    <xf numFmtId="0" fontId="5" fillId="0" borderId="17" xfId="0" applyFont="1" applyBorder="1" applyAlignment="1">
      <alignment horizontal="center" vertical="center" wrapText="1"/>
    </xf>
    <xf numFmtId="0" fontId="21" fillId="0" borderId="46" xfId="5" applyFont="1" applyBorder="1" applyAlignment="1">
      <alignment horizontal="left" wrapText="1" indent="1"/>
    </xf>
    <xf numFmtId="0" fontId="21" fillId="0" borderId="38" xfId="5" applyFont="1" applyBorder="1" applyAlignment="1">
      <alignment horizontal="left" wrapText="1" indent="1"/>
    </xf>
    <xf numFmtId="0" fontId="21" fillId="0" borderId="67" xfId="5" applyFont="1" applyBorder="1" applyAlignment="1">
      <alignment horizontal="left" wrapText="1" indent="1"/>
    </xf>
    <xf numFmtId="166" fontId="14" fillId="0" borderId="46" xfId="7" applyNumberFormat="1" applyFont="1" applyBorder="1" applyAlignment="1" applyProtection="1">
      <alignment horizontal="right" vertical="center" wrapText="1" indent="1"/>
      <protection locked="0"/>
    </xf>
    <xf numFmtId="166" fontId="14" fillId="2" borderId="38" xfId="7" applyNumberFormat="1" applyFont="1" applyFill="1" applyBorder="1" applyAlignment="1">
      <alignment horizontal="right" vertical="center" wrapText="1" indent="1"/>
    </xf>
    <xf numFmtId="166" fontId="14" fillId="2" borderId="67" xfId="7" applyNumberFormat="1" applyFont="1" applyFill="1" applyBorder="1" applyAlignment="1">
      <alignment horizontal="right" vertical="center" wrapText="1" indent="1"/>
    </xf>
    <xf numFmtId="166" fontId="10" fillId="0" borderId="17" xfId="7" applyNumberFormat="1" applyFont="1" applyBorder="1" applyAlignment="1">
      <alignment horizontal="right" vertical="center" wrapText="1" indent="1"/>
    </xf>
    <xf numFmtId="166" fontId="14" fillId="0" borderId="46" xfId="7" applyNumberFormat="1" applyFont="1" applyBorder="1" applyAlignment="1">
      <alignment horizontal="right" vertical="center" wrapText="1" indent="1"/>
    </xf>
    <xf numFmtId="166" fontId="12" fillId="0" borderId="46" xfId="7" applyNumberFormat="1" applyFont="1" applyBorder="1" applyAlignment="1" applyProtection="1">
      <alignment horizontal="right" vertical="center" wrapText="1" indent="1"/>
      <protection locked="0"/>
    </xf>
    <xf numFmtId="166" fontId="9" fillId="0" borderId="17" xfId="7" applyNumberFormat="1" applyFont="1" applyBorder="1" applyAlignment="1" applyProtection="1">
      <alignment horizontal="right" vertical="center" wrapText="1" indent="1"/>
      <protection locked="0"/>
    </xf>
    <xf numFmtId="166" fontId="5" fillId="0" borderId="17" xfId="0" applyNumberFormat="1" applyFont="1" applyBorder="1" applyAlignment="1">
      <alignment horizontal="center" vertical="center" wrapText="1"/>
    </xf>
    <xf numFmtId="0" fontId="14" fillId="0" borderId="46" xfId="0" applyFont="1" applyBorder="1" applyAlignment="1">
      <alignment horizontal="left" vertical="center" wrapText="1" indent="1"/>
    </xf>
    <xf numFmtId="166" fontId="10" fillId="0" borderId="14" xfId="5" applyNumberFormat="1" applyFont="1" applyBorder="1" applyAlignment="1">
      <alignment horizontal="right" vertical="center" wrapText="1" indent="1"/>
    </xf>
    <xf numFmtId="166" fontId="12" fillId="0" borderId="18" xfId="5" applyNumberFormat="1" applyFont="1" applyBorder="1" applyAlignment="1" applyProtection="1">
      <alignment horizontal="right" vertical="center" wrapText="1" indent="1"/>
      <protection locked="0"/>
    </xf>
    <xf numFmtId="166" fontId="5" fillId="0" borderId="2" xfId="0" applyNumberFormat="1" applyFont="1" applyBorder="1" applyAlignment="1">
      <alignment horizontal="center" vertical="center" wrapText="1"/>
    </xf>
    <xf numFmtId="166" fontId="12" fillId="0" borderId="8" xfId="5" applyNumberFormat="1" applyFont="1" applyBorder="1" applyAlignment="1" applyProtection="1">
      <alignment horizontal="right" vertical="center" wrapText="1" indent="1"/>
      <protection locked="0"/>
    </xf>
    <xf numFmtId="166" fontId="16" fillId="0" borderId="2" xfId="0" applyNumberFormat="1" applyFont="1" applyBorder="1" applyAlignment="1">
      <alignment horizontal="right" vertical="center" wrapText="1" indent="1"/>
    </xf>
    <xf numFmtId="166" fontId="18" fillId="0" borderId="2" xfId="0" quotePrefix="1" applyNumberFormat="1" applyFont="1" applyBorder="1" applyAlignment="1">
      <alignment horizontal="right" vertical="center" wrapText="1" indent="1"/>
    </xf>
    <xf numFmtId="166" fontId="9" fillId="0" borderId="2" xfId="5" applyNumberFormat="1" applyFont="1" applyBorder="1" applyAlignment="1">
      <alignment horizontal="right" vertical="center" wrapText="1" indent="1"/>
    </xf>
    <xf numFmtId="4" fontId="8" fillId="0" borderId="14" xfId="5" applyNumberFormat="1" applyFont="1" applyBorder="1" applyAlignment="1" applyProtection="1">
      <alignment horizontal="right" vertical="center" wrapText="1" indent="1"/>
      <protection locked="0"/>
    </xf>
    <xf numFmtId="4" fontId="8" fillId="0" borderId="2" xfId="5" applyNumberFormat="1" applyFont="1" applyBorder="1" applyAlignment="1" applyProtection="1">
      <alignment horizontal="right" vertical="center" wrapText="1" indent="1"/>
      <protection locked="0"/>
    </xf>
    <xf numFmtId="0" fontId="5" fillId="0" borderId="75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9" fillId="0" borderId="1" xfId="7" applyNumberFormat="1" applyFont="1" applyBorder="1" applyAlignment="1">
      <alignment horizontal="right" vertical="center" wrapText="1" indent="1"/>
    </xf>
    <xf numFmtId="166" fontId="14" fillId="0" borderId="9" xfId="7" applyNumberFormat="1" applyFont="1" applyBorder="1" applyAlignment="1" applyProtection="1">
      <alignment horizontal="right" vertical="center" wrapText="1" indent="1"/>
      <protection locked="0"/>
    </xf>
    <xf numFmtId="166" fontId="14" fillId="0" borderId="5" xfId="7" applyNumberFormat="1" applyFont="1" applyBorder="1" applyAlignment="1" applyProtection="1">
      <alignment horizontal="right" vertical="center" wrapText="1" indent="1"/>
      <protection locked="0"/>
    </xf>
    <xf numFmtId="166" fontId="10" fillId="0" borderId="1" xfId="7" applyNumberFormat="1" applyFont="1" applyBorder="1" applyAlignment="1">
      <alignment horizontal="right" vertical="center" wrapText="1" indent="1"/>
    </xf>
    <xf numFmtId="166" fontId="14" fillId="0" borderId="9" xfId="7" applyNumberFormat="1" applyFont="1" applyBorder="1" applyAlignment="1">
      <alignment horizontal="right" vertical="center" wrapText="1" indent="1"/>
    </xf>
    <xf numFmtId="166" fontId="12" fillId="0" borderId="5" xfId="7" applyNumberFormat="1" applyFont="1" applyBorder="1" applyAlignment="1" applyProtection="1">
      <alignment horizontal="right" vertical="center" wrapText="1" indent="1"/>
      <protection locked="0"/>
    </xf>
    <xf numFmtId="166" fontId="12" fillId="0" borderId="25" xfId="7" applyNumberFormat="1" applyFont="1" applyBorder="1" applyAlignment="1" applyProtection="1">
      <alignment horizontal="right" vertical="center" wrapText="1" indent="1"/>
      <protection locked="0"/>
    </xf>
    <xf numFmtId="166" fontId="12" fillId="0" borderId="9" xfId="7" applyNumberFormat="1" applyFont="1" applyBorder="1" applyAlignment="1" applyProtection="1">
      <alignment horizontal="right" vertical="center" wrapText="1" indent="1"/>
      <protection locked="0"/>
    </xf>
    <xf numFmtId="166" fontId="14" fillId="0" borderId="25" xfId="7" applyNumberFormat="1" applyFont="1" applyBorder="1" applyAlignment="1" applyProtection="1">
      <alignment horizontal="right" vertical="center" wrapText="1" indent="1"/>
      <protection locked="0"/>
    </xf>
    <xf numFmtId="166" fontId="9" fillId="0" borderId="1" xfId="7" applyNumberFormat="1" applyFont="1" applyBorder="1" applyAlignment="1" applyProtection="1">
      <alignment horizontal="right" vertical="center" wrapText="1" indent="1"/>
      <protection locked="0"/>
    </xf>
    <xf numFmtId="0" fontId="9" fillId="0" borderId="34" xfId="7" applyFont="1" applyBorder="1" applyAlignment="1">
      <alignment horizontal="center" vertical="center" wrapText="1"/>
    </xf>
    <xf numFmtId="166" fontId="14" fillId="2" borderId="36" xfId="7" applyNumberFormat="1" applyFont="1" applyFill="1" applyBorder="1" applyAlignment="1">
      <alignment horizontal="right" vertical="center" wrapText="1" indent="1"/>
    </xf>
    <xf numFmtId="166" fontId="14" fillId="2" borderId="52" xfId="7" applyNumberFormat="1" applyFont="1" applyFill="1" applyBorder="1" applyAlignment="1">
      <alignment horizontal="right" vertical="center" wrapText="1" indent="1"/>
    </xf>
    <xf numFmtId="166" fontId="14" fillId="0" borderId="35" xfId="7" applyNumberFormat="1" applyFont="1" applyBorder="1" applyAlignment="1">
      <alignment horizontal="right" vertical="center" wrapText="1" indent="1"/>
    </xf>
    <xf numFmtId="166" fontId="12" fillId="0" borderId="36" xfId="7" applyNumberFormat="1" applyFont="1" applyBorder="1" applyAlignment="1" applyProtection="1">
      <alignment horizontal="right" vertical="center" wrapText="1" indent="1"/>
      <protection locked="0"/>
    </xf>
    <xf numFmtId="166" fontId="12" fillId="0" borderId="52" xfId="7" applyNumberFormat="1" applyFont="1" applyBorder="1" applyAlignment="1" applyProtection="1">
      <alignment horizontal="right" vertical="center" wrapText="1" indent="1"/>
      <protection locked="0"/>
    </xf>
    <xf numFmtId="166" fontId="12" fillId="0" borderId="35" xfId="7" applyNumberFormat="1" applyFont="1" applyBorder="1" applyAlignment="1" applyProtection="1">
      <alignment horizontal="right" vertical="center" wrapText="1" indent="1"/>
      <protection locked="0"/>
    </xf>
    <xf numFmtId="166" fontId="9" fillId="0" borderId="34" xfId="7" applyNumberFormat="1" applyFont="1" applyBorder="1" applyAlignment="1" applyProtection="1">
      <alignment horizontal="right" vertical="center" wrapText="1" indent="1"/>
      <protection locked="0"/>
    </xf>
    <xf numFmtId="166" fontId="5" fillId="0" borderId="4" xfId="0" applyNumberFormat="1" applyFont="1" applyBorder="1" applyAlignment="1">
      <alignment horizontal="center" vertical="center" wrapText="1"/>
    </xf>
    <xf numFmtId="166" fontId="10" fillId="0" borderId="1" xfId="5" applyNumberFormat="1" applyFont="1" applyBorder="1" applyAlignment="1">
      <alignment horizontal="right" vertical="center" wrapText="1" indent="1"/>
    </xf>
    <xf numFmtId="166" fontId="12" fillId="0" borderId="9" xfId="5" applyNumberFormat="1" applyFont="1" applyBorder="1" applyAlignment="1" applyProtection="1">
      <alignment horizontal="right" vertical="center" wrapText="1" indent="1"/>
      <protection locked="0"/>
    </xf>
    <xf numFmtId="166" fontId="14" fillId="0" borderId="19" xfId="7" applyNumberFormat="1" applyFont="1" applyBorder="1" applyAlignment="1" applyProtection="1">
      <alignment horizontal="right" vertical="center" wrapText="1" indent="1"/>
      <protection locked="0"/>
    </xf>
    <xf numFmtId="166" fontId="16" fillId="0" borderId="1" xfId="0" applyNumberFormat="1" applyFont="1" applyBorder="1" applyAlignment="1">
      <alignment horizontal="right" vertical="center" wrapText="1" indent="1"/>
    </xf>
    <xf numFmtId="166" fontId="18" fillId="0" borderId="1" xfId="0" quotePrefix="1" applyNumberFormat="1" applyFont="1" applyBorder="1" applyAlignment="1">
      <alignment horizontal="right" vertical="center" wrapText="1" indent="1"/>
    </xf>
    <xf numFmtId="166" fontId="9" fillId="0" borderId="1" xfId="5" applyNumberFormat="1" applyFont="1" applyBorder="1" applyAlignment="1">
      <alignment horizontal="right" vertical="center" wrapText="1" indent="1"/>
    </xf>
    <xf numFmtId="4" fontId="8" fillId="0" borderId="1" xfId="5" applyNumberFormat="1" applyFont="1" applyBorder="1" applyAlignment="1" applyProtection="1">
      <alignment horizontal="right" vertical="center" wrapText="1" indent="1"/>
      <protection locked="0"/>
    </xf>
    <xf numFmtId="0" fontId="16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166" fontId="2" fillId="0" borderId="0" xfId="5" applyNumberFormat="1" applyFont="1" applyAlignment="1">
      <alignment horizontal="center" vertical="center" wrapText="1"/>
    </xf>
    <xf numFmtId="0" fontId="14" fillId="0" borderId="0" xfId="5" applyFont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3" fontId="0" fillId="0" borderId="6" xfId="0" applyNumberFormat="1" applyBorder="1"/>
    <xf numFmtId="4" fontId="0" fillId="0" borderId="6" xfId="0" applyNumberFormat="1" applyBorder="1"/>
    <xf numFmtId="3" fontId="0" fillId="0" borderId="7" xfId="0" applyNumberFormat="1" applyBorder="1"/>
    <xf numFmtId="0" fontId="0" fillId="0" borderId="7" xfId="0" applyBorder="1"/>
    <xf numFmtId="169" fontId="0" fillId="0" borderId="6" xfId="0" applyNumberFormat="1" applyBorder="1"/>
    <xf numFmtId="0" fontId="0" fillId="0" borderId="72" xfId="0" applyBorder="1"/>
    <xf numFmtId="0" fontId="0" fillId="0" borderId="54" xfId="0" applyBorder="1"/>
    <xf numFmtId="3" fontId="0" fillId="0" borderId="13" xfId="0" applyNumberFormat="1" applyBorder="1"/>
    <xf numFmtId="0" fontId="46" fillId="0" borderId="0" xfId="0" applyFont="1" applyAlignment="1">
      <alignment horizontal="center" vertical="center"/>
    </xf>
    <xf numFmtId="0" fontId="0" fillId="0" borderId="9" xfId="0" applyBorder="1"/>
    <xf numFmtId="0" fontId="0" fillId="0" borderId="8" xfId="0" applyBorder="1"/>
    <xf numFmtId="3" fontId="0" fillId="0" borderId="8" xfId="0" applyNumberFormat="1" applyBorder="1"/>
    <xf numFmtId="4" fontId="0" fillId="0" borderId="8" xfId="0" applyNumberFormat="1" applyBorder="1"/>
    <xf numFmtId="3" fontId="0" fillId="0" borderId="10" xfId="0" applyNumberFormat="1" applyBorder="1"/>
    <xf numFmtId="0" fontId="46" fillId="0" borderId="1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166" fontId="47" fillId="0" borderId="0" xfId="5" applyNumberFormat="1" applyFont="1" applyAlignment="1">
      <alignment vertical="center" wrapText="1"/>
    </xf>
    <xf numFmtId="166" fontId="19" fillId="0" borderId="21" xfId="7" applyNumberFormat="1" applyFont="1" applyBorder="1" applyAlignment="1">
      <alignment horizontal="left" vertical="center"/>
    </xf>
    <xf numFmtId="166" fontId="6" fillId="0" borderId="0" xfId="7" applyNumberFormat="1" applyFont="1" applyAlignment="1">
      <alignment horizontal="center" vertical="center"/>
    </xf>
    <xf numFmtId="166" fontId="19" fillId="0" borderId="21" xfId="7" applyNumberFormat="1" applyFont="1" applyBorder="1" applyAlignment="1">
      <alignment horizontal="left"/>
    </xf>
    <xf numFmtId="0" fontId="23" fillId="0" borderId="0" xfId="7" applyFont="1" applyAlignment="1">
      <alignment horizontal="center"/>
    </xf>
    <xf numFmtId="166" fontId="24" fillId="0" borderId="66" xfId="5" applyNumberFormat="1" applyFont="1" applyBorder="1" applyAlignment="1">
      <alignment horizontal="center" vertical="center" wrapText="1"/>
    </xf>
    <xf numFmtId="166" fontId="24" fillId="0" borderId="71" xfId="5" applyNumberFormat="1" applyFont="1" applyBorder="1" applyAlignment="1">
      <alignment horizontal="center" vertical="center" wrapText="1"/>
    </xf>
    <xf numFmtId="166" fontId="24" fillId="0" borderId="68" xfId="5" applyNumberFormat="1" applyFont="1" applyBorder="1" applyAlignment="1">
      <alignment horizontal="center" vertical="center" wrapText="1"/>
    </xf>
    <xf numFmtId="166" fontId="24" fillId="0" borderId="50" xfId="5" applyNumberFormat="1" applyFont="1" applyBorder="1" applyAlignment="1">
      <alignment horizontal="center" vertical="center" wrapText="1"/>
    </xf>
    <xf numFmtId="166" fontId="6" fillId="0" borderId="0" xfId="5" applyNumberFormat="1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8" fillId="0" borderId="16" xfId="5" applyFont="1" applyBorder="1" applyAlignment="1">
      <alignment horizontal="left" vertical="center"/>
    </xf>
    <xf numFmtId="0" fontId="8" fillId="0" borderId="14" xfId="5" applyFont="1" applyBorder="1" applyAlignment="1">
      <alignment horizontal="left"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5" fillId="0" borderId="42" xfId="5" applyFont="1" applyBorder="1" applyAlignment="1">
      <alignment horizontal="center" vertical="center" wrapText="1"/>
    </xf>
    <xf numFmtId="0" fontId="5" fillId="0" borderId="21" xfId="5" applyFont="1" applyBorder="1" applyAlignment="1">
      <alignment horizontal="center" vertical="center" wrapText="1"/>
    </xf>
    <xf numFmtId="0" fontId="9" fillId="0" borderId="49" xfId="5" applyFont="1" applyBorder="1" applyAlignment="1">
      <alignment horizontal="center" vertical="center" wrapText="1"/>
    </xf>
    <xf numFmtId="0" fontId="9" fillId="0" borderId="58" xfId="5" applyFont="1" applyBorder="1" applyAlignment="1">
      <alignment horizontal="center" vertical="center" wrapText="1"/>
    </xf>
    <xf numFmtId="166" fontId="38" fillId="0" borderId="0" xfId="5" applyNumberFormat="1" applyFont="1" applyAlignment="1" applyProtection="1">
      <alignment horizontal="right" vertical="center" wrapText="1"/>
      <protection locked="0"/>
    </xf>
    <xf numFmtId="166" fontId="23" fillId="0" borderId="0" xfId="5" applyNumberFormat="1" applyFont="1" applyAlignment="1" applyProtection="1">
      <alignment horizontal="center" vertical="center" wrapText="1"/>
      <protection locked="0"/>
    </xf>
    <xf numFmtId="0" fontId="38" fillId="0" borderId="0" xfId="5" applyFont="1" applyAlignment="1" applyProtection="1">
      <alignment horizontal="right" vertical="center" wrapText="1"/>
      <protection locked="0"/>
    </xf>
    <xf numFmtId="169" fontId="43" fillId="0" borderId="42" xfId="5" applyNumberFormat="1" applyFont="1" applyBorder="1" applyAlignment="1" applyProtection="1">
      <alignment horizontal="left" vertical="center" wrapText="1"/>
      <protection locked="0"/>
    </xf>
    <xf numFmtId="0" fontId="23" fillId="0" borderId="0" xfId="5" applyFont="1" applyAlignment="1">
      <alignment horizontal="center" vertical="center"/>
    </xf>
    <xf numFmtId="0" fontId="23" fillId="0" borderId="0" xfId="5" applyFont="1" applyAlignment="1" applyProtection="1">
      <alignment horizontal="center" vertical="center"/>
      <protection locked="0"/>
    </xf>
    <xf numFmtId="166" fontId="35" fillId="0" borderId="0" xfId="5" applyNumberFormat="1" applyFont="1" applyAlignment="1" applyProtection="1">
      <alignment horizontal="left" vertical="center" wrapText="1"/>
      <protection locked="0"/>
    </xf>
    <xf numFmtId="166" fontId="1" fillId="0" borderId="0" xfId="5" applyNumberFormat="1" applyAlignment="1" applyProtection="1">
      <alignment horizontal="left" vertical="center" wrapText="1"/>
      <protection locked="0"/>
    </xf>
    <xf numFmtId="166" fontId="8" fillId="0" borderId="49" xfId="5" applyNumberFormat="1" applyFont="1" applyBorder="1" applyAlignment="1">
      <alignment horizontal="center" vertical="center"/>
    </xf>
    <xf numFmtId="166" fontId="8" fillId="0" borderId="37" xfId="5" applyNumberFormat="1" applyFont="1" applyBorder="1" applyAlignment="1">
      <alignment horizontal="center" vertical="center"/>
    </xf>
    <xf numFmtId="166" fontId="8" fillId="0" borderId="58" xfId="5" applyNumberFormat="1" applyFont="1" applyBorder="1" applyAlignment="1">
      <alignment horizontal="center" vertical="center"/>
    </xf>
    <xf numFmtId="166" fontId="25" fillId="0" borderId="49" xfId="5" applyNumberFormat="1" applyFont="1" applyBorder="1" applyAlignment="1">
      <alignment horizontal="center" vertical="center" wrapText="1"/>
    </xf>
    <xf numFmtId="166" fontId="25" fillId="0" borderId="42" xfId="5" applyNumberFormat="1" applyFont="1" applyBorder="1" applyAlignment="1">
      <alignment horizontal="center" vertical="center" wrapText="1"/>
    </xf>
    <xf numFmtId="0" fontId="1" fillId="0" borderId="43" xfId="5" applyBorder="1" applyAlignment="1">
      <alignment horizontal="center" vertical="center" wrapText="1"/>
    </xf>
    <xf numFmtId="166" fontId="8" fillId="0" borderId="66" xfId="5" applyNumberFormat="1" applyFont="1" applyBorder="1" applyAlignment="1">
      <alignment horizontal="center" vertical="center" wrapText="1"/>
    </xf>
    <xf numFmtId="166" fontId="8" fillId="0" borderId="39" xfId="5" applyNumberFormat="1" applyFont="1" applyBorder="1" applyAlignment="1">
      <alignment horizontal="center" vertical="center"/>
    </xf>
    <xf numFmtId="0" fontId="40" fillId="0" borderId="71" xfId="0" applyFont="1" applyBorder="1" applyAlignment="1">
      <alignment horizontal="center" vertical="center"/>
    </xf>
    <xf numFmtId="166" fontId="8" fillId="0" borderId="16" xfId="5" applyNumberFormat="1" applyFont="1" applyBorder="1" applyAlignment="1">
      <alignment horizontal="center" vertical="center" wrapText="1"/>
    </xf>
    <xf numFmtId="0" fontId="1" fillId="0" borderId="48" xfId="5" applyBorder="1" applyAlignment="1">
      <alignment horizontal="center" vertical="center" wrapText="1"/>
    </xf>
    <xf numFmtId="0" fontId="1" fillId="0" borderId="14" xfId="5" applyBorder="1" applyAlignment="1">
      <alignment horizontal="center" vertical="center" wrapText="1"/>
    </xf>
    <xf numFmtId="0" fontId="40" fillId="0" borderId="71" xfId="0" applyFont="1" applyBorder="1" applyAlignment="1">
      <alignment horizontal="center" vertical="center" wrapText="1"/>
    </xf>
    <xf numFmtId="166" fontId="5" fillId="0" borderId="16" xfId="0" applyNumberFormat="1" applyFont="1" applyBorder="1" applyAlignment="1">
      <alignment horizontal="left" vertical="center" wrapText="1" indent="2"/>
    </xf>
    <xf numFmtId="166" fontId="5" fillId="0" borderId="14" xfId="0" applyNumberFormat="1" applyFont="1" applyBorder="1" applyAlignment="1">
      <alignment horizontal="left" vertical="center" wrapText="1" indent="2"/>
    </xf>
    <xf numFmtId="166" fontId="23" fillId="0" borderId="0" xfId="5" applyNumberFormat="1" applyFont="1" applyAlignment="1">
      <alignment horizontal="center" vertical="center" wrapText="1"/>
    </xf>
    <xf numFmtId="166" fontId="5" fillId="0" borderId="66" xfId="0" applyNumberFormat="1" applyFont="1" applyBorder="1" applyAlignment="1">
      <alignment horizontal="center" vertical="center" wrapText="1"/>
    </xf>
    <xf numFmtId="166" fontId="5" fillId="0" borderId="71" xfId="0" applyNumberFormat="1" applyFont="1" applyBorder="1" applyAlignment="1">
      <alignment horizontal="center" vertical="center" wrapText="1"/>
    </xf>
    <xf numFmtId="166" fontId="5" fillId="0" borderId="66" xfId="0" applyNumberFormat="1" applyFont="1" applyBorder="1" applyAlignment="1">
      <alignment horizontal="center" vertical="center"/>
    </xf>
    <xf numFmtId="166" fontId="5" fillId="0" borderId="71" xfId="0" applyNumberFormat="1" applyFont="1" applyBorder="1" applyAlignment="1">
      <alignment horizontal="center" vertical="center"/>
    </xf>
    <xf numFmtId="166" fontId="5" fillId="0" borderId="56" xfId="0" applyNumberFormat="1" applyFont="1" applyBorder="1" applyAlignment="1">
      <alignment horizontal="center" vertical="center"/>
    </xf>
    <xf numFmtId="166" fontId="5" fillId="0" borderId="57" xfId="0" applyNumberFormat="1" applyFont="1" applyBorder="1" applyAlignment="1">
      <alignment horizontal="center" vertical="center"/>
    </xf>
    <xf numFmtId="166" fontId="5" fillId="0" borderId="44" xfId="0" applyNumberFormat="1" applyFont="1" applyBorder="1" applyAlignment="1">
      <alignment horizontal="center" vertical="center"/>
    </xf>
    <xf numFmtId="0" fontId="30" fillId="0" borderId="0" xfId="5" applyFont="1" applyAlignment="1">
      <alignment horizontal="center" wrapText="1"/>
    </xf>
    <xf numFmtId="0" fontId="12" fillId="0" borderId="42" xfId="5" applyFont="1" applyBorder="1" applyAlignment="1">
      <alignment horizontal="justify" vertical="center" wrapText="1"/>
    </xf>
    <xf numFmtId="0" fontId="23" fillId="0" borderId="0" xfId="8" applyFont="1" applyAlignment="1">
      <alignment horizontal="center" wrapText="1"/>
    </xf>
    <xf numFmtId="0" fontId="23" fillId="0" borderId="0" xfId="8" applyFont="1" applyAlignment="1">
      <alignment horizontal="center"/>
    </xf>
    <xf numFmtId="0" fontId="34" fillId="0" borderId="17" xfId="8" applyFont="1" applyBorder="1" applyAlignment="1">
      <alignment horizontal="left" vertical="center" indent="1"/>
    </xf>
    <xf numFmtId="0" fontId="34" fillId="0" borderId="48" xfId="8" applyFont="1" applyBorder="1" applyAlignment="1">
      <alignment horizontal="left" vertical="center" indent="1"/>
    </xf>
    <xf numFmtId="0" fontId="34" fillId="0" borderId="14" xfId="8" applyFont="1" applyBorder="1" applyAlignment="1">
      <alignment horizontal="left" vertical="center" indent="1"/>
    </xf>
    <xf numFmtId="166" fontId="5" fillId="0" borderId="66" xfId="5" applyNumberFormat="1" applyFont="1" applyBorder="1" applyAlignment="1">
      <alignment horizontal="center" vertical="center" wrapText="1"/>
    </xf>
    <xf numFmtId="166" fontId="5" fillId="0" borderId="71" xfId="5" applyNumberFormat="1" applyFont="1" applyBorder="1" applyAlignment="1">
      <alignment horizontal="center" vertical="center" wrapText="1"/>
    </xf>
    <xf numFmtId="166" fontId="5" fillId="0" borderId="66" xfId="5" applyNumberFormat="1" applyFont="1" applyBorder="1" applyAlignment="1">
      <alignment horizontal="center" vertical="center"/>
    </xf>
    <xf numFmtId="166" fontId="5" fillId="0" borderId="71" xfId="5" applyNumberFormat="1" applyFont="1" applyBorder="1" applyAlignment="1">
      <alignment horizontal="center" vertical="center"/>
    </xf>
    <xf numFmtId="0" fontId="23" fillId="0" borderId="0" xfId="8" applyFont="1" applyAlignment="1" applyProtection="1">
      <alignment horizontal="center" wrapText="1"/>
      <protection locked="0"/>
    </xf>
    <xf numFmtId="0" fontId="23" fillId="0" borderId="0" xfId="8" applyFont="1" applyAlignment="1" applyProtection="1">
      <alignment horizontal="center"/>
      <protection locked="0"/>
    </xf>
  </cellXfs>
  <cellStyles count="11">
    <cellStyle name="Ezres" xfId="1" builtinId="3"/>
    <cellStyle name="Ezres 2" xfId="2" xr:uid="{00000000-0005-0000-0000-000001000000}"/>
    <cellStyle name="Ezres 3" xfId="3" xr:uid="{00000000-0005-0000-0000-000002000000}"/>
    <cellStyle name="Ezres 4" xfId="4" xr:uid="{00000000-0005-0000-0000-000003000000}"/>
    <cellStyle name="Hiperhivatkozás" xfId="9" xr:uid="{00000000-0005-0000-0000-000004000000}"/>
    <cellStyle name="Már látott hiperhivatkozás" xfId="10" xr:uid="{00000000-0005-0000-0000-000005000000}"/>
    <cellStyle name="Normál" xfId="0" builtinId="0"/>
    <cellStyle name="Normál 2" xfId="5" xr:uid="{00000000-0005-0000-0000-000007000000}"/>
    <cellStyle name="Normál 3" xfId="6" xr:uid="{00000000-0005-0000-0000-000008000000}"/>
    <cellStyle name="Normál_KVRENMUNKA" xfId="7" xr:uid="{00000000-0005-0000-0000-000009000000}"/>
    <cellStyle name="Normál_SEGEDLETEK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V_ZARSZ_ONKRM/Tartalom/&#214;NKORM&#193;NYZAT/EXCEL/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>
        <row r="1">
          <cell r="A1">
            <v>2020</v>
          </cell>
        </row>
      </sheetData>
      <sheetData sheetId="1"/>
      <sheetData sheetId="2">
        <row r="5">
          <cell r="A5" t="str">
            <v>2020. évi előirányzat BEVÉTELEK</v>
          </cell>
        </row>
      </sheetData>
      <sheetData sheetId="3">
        <row r="8">
          <cell r="C8" t="str">
            <v>2020. évi előirányzat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C5" t="str">
            <v>Forintban!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E5" t="str">
            <v>Forintban!</v>
          </cell>
        </row>
      </sheetData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146"/>
  <sheetViews>
    <sheetView view="pageLayout" topLeftCell="A67" zoomScaleNormal="110" zoomScaleSheetLayoutView="130" workbookViewId="0">
      <selection activeCell="C3" sqref="C3"/>
    </sheetView>
  </sheetViews>
  <sheetFormatPr defaultColWidth="9.109375" defaultRowHeight="15.6" x14ac:dyDescent="0.3"/>
  <cols>
    <col min="1" max="2" width="8.109375" style="38" customWidth="1"/>
    <col min="3" max="3" width="65.88671875" style="38" customWidth="1"/>
    <col min="4" max="4" width="16.5546875" style="90" customWidth="1"/>
    <col min="5" max="16384" width="9.109375" style="38"/>
  </cols>
  <sheetData>
    <row r="1" spans="1:4" ht="15.9" customHeight="1" x14ac:dyDescent="0.3">
      <c r="A1" s="585" t="s">
        <v>1</v>
      </c>
      <c r="B1" s="585"/>
      <c r="C1" s="585"/>
      <c r="D1" s="585"/>
    </row>
    <row r="2" spans="1:4" ht="15.9" customHeight="1" thickBot="1" x14ac:dyDescent="0.35">
      <c r="A2" s="584" t="s">
        <v>697</v>
      </c>
      <c r="B2" s="584"/>
      <c r="C2" s="584"/>
      <c r="D2" s="39" t="s">
        <v>634</v>
      </c>
    </row>
    <row r="3" spans="1:4" ht="38.1" customHeight="1" thickBot="1" x14ac:dyDescent="0.35">
      <c r="A3" s="40" t="s">
        <v>2</v>
      </c>
      <c r="B3" s="150" t="s">
        <v>319</v>
      </c>
      <c r="C3" s="41" t="s">
        <v>3</v>
      </c>
      <c r="D3" s="42" t="s">
        <v>727</v>
      </c>
    </row>
    <row r="4" spans="1:4" s="46" customFormat="1" ht="12" customHeight="1" thickBot="1" x14ac:dyDescent="0.25">
      <c r="A4" s="452">
        <v>1</v>
      </c>
      <c r="B4" s="69">
        <v>2</v>
      </c>
      <c r="C4" s="44">
        <v>3</v>
      </c>
      <c r="D4" s="45">
        <v>4</v>
      </c>
    </row>
    <row r="5" spans="1:4" s="49" customFormat="1" ht="12" customHeight="1" thickBot="1" x14ac:dyDescent="0.3">
      <c r="A5" s="47" t="s">
        <v>5</v>
      </c>
      <c r="B5" s="249" t="s">
        <v>344</v>
      </c>
      <c r="C5" s="48" t="s">
        <v>6</v>
      </c>
      <c r="D5" s="28">
        <f>+D6+D7+D8+D9+D10+D11</f>
        <v>34235475</v>
      </c>
    </row>
    <row r="6" spans="1:4" s="49" customFormat="1" ht="12" customHeight="1" x14ac:dyDescent="0.25">
      <c r="A6" s="50" t="s">
        <v>7</v>
      </c>
      <c r="B6" s="250" t="s">
        <v>345</v>
      </c>
      <c r="C6" s="51" t="s">
        <v>8</v>
      </c>
      <c r="D6" s="52">
        <f>'1.sz.mell.köt.'!D6+'1.sz.mell.önk.'!D6+'1.sz.mell.államig.'!D6</f>
        <v>22097643</v>
      </c>
    </row>
    <row r="7" spans="1:4" s="49" customFormat="1" ht="12" customHeight="1" x14ac:dyDescent="0.25">
      <c r="A7" s="53" t="s">
        <v>9</v>
      </c>
      <c r="B7" s="251" t="s">
        <v>346</v>
      </c>
      <c r="C7" s="54" t="s">
        <v>10</v>
      </c>
      <c r="D7" s="55">
        <f>'1.sz.mell.köt.'!D7+'1.sz.mell.önk.'!D7+'1.sz.mell.államig.'!D7</f>
        <v>0</v>
      </c>
    </row>
    <row r="8" spans="1:4" s="49" customFormat="1" ht="12" customHeight="1" x14ac:dyDescent="0.25">
      <c r="A8" s="53" t="s">
        <v>11</v>
      </c>
      <c r="B8" s="251" t="s">
        <v>347</v>
      </c>
      <c r="C8" s="54" t="s">
        <v>447</v>
      </c>
      <c r="D8" s="55">
        <f>'1.sz.mell.köt.'!D8+'1.sz.mell.önk.'!D8+'1.sz.mell.államig.'!D8</f>
        <v>9867832</v>
      </c>
    </row>
    <row r="9" spans="1:4" s="49" customFormat="1" ht="12" customHeight="1" x14ac:dyDescent="0.25">
      <c r="A9" s="53" t="s">
        <v>13</v>
      </c>
      <c r="B9" s="251" t="s">
        <v>348</v>
      </c>
      <c r="C9" s="54" t="s">
        <v>14</v>
      </c>
      <c r="D9" s="55">
        <f>'1.sz.mell.köt.'!D9+'1.sz.mell.önk.'!D9+'1.sz.mell.államig.'!D9</f>
        <v>2270000</v>
      </c>
    </row>
    <row r="10" spans="1:4" s="49" customFormat="1" ht="12" customHeight="1" x14ac:dyDescent="0.25">
      <c r="A10" s="53" t="s">
        <v>15</v>
      </c>
      <c r="B10" s="251" t="s">
        <v>349</v>
      </c>
      <c r="C10" s="54" t="s">
        <v>448</v>
      </c>
      <c r="D10" s="55">
        <f>'1.sz.mell.köt.'!D10+'1.sz.mell.önk.'!D10+'1.sz.mell.államig.'!D10</f>
        <v>0</v>
      </c>
    </row>
    <row r="11" spans="1:4" s="49" customFormat="1" ht="12" customHeight="1" thickBot="1" x14ac:dyDescent="0.3">
      <c r="A11" s="56" t="s">
        <v>17</v>
      </c>
      <c r="B11" s="252" t="s">
        <v>350</v>
      </c>
      <c r="C11" s="57" t="s">
        <v>449</v>
      </c>
      <c r="D11" s="55">
        <f>'1.sz.mell.köt.'!D11+'1.sz.mell.önk.'!D11+'1.sz.mell.államig.'!D11</f>
        <v>0</v>
      </c>
    </row>
    <row r="12" spans="1:4" s="49" customFormat="1" ht="12" customHeight="1" thickBot="1" x14ac:dyDescent="0.3">
      <c r="A12" s="47" t="s">
        <v>18</v>
      </c>
      <c r="B12" s="249"/>
      <c r="C12" s="58" t="s">
        <v>19</v>
      </c>
      <c r="D12" s="28">
        <f>+D13+D14+D15+D16+D17</f>
        <v>4000000</v>
      </c>
    </row>
    <row r="13" spans="1:4" s="49" customFormat="1" ht="12" customHeight="1" x14ac:dyDescent="0.25">
      <c r="A13" s="50" t="s">
        <v>20</v>
      </c>
      <c r="B13" s="250" t="s">
        <v>351</v>
      </c>
      <c r="C13" s="51" t="s">
        <v>21</v>
      </c>
      <c r="D13" s="52">
        <f>'1.sz.mell.köt.'!D13+'1.sz.mell.önk.'!D13+'1.sz.mell.államig.'!D13</f>
        <v>0</v>
      </c>
    </row>
    <row r="14" spans="1:4" s="49" customFormat="1" ht="12" customHeight="1" x14ac:dyDescent="0.25">
      <c r="A14" s="53" t="s">
        <v>22</v>
      </c>
      <c r="B14" s="251" t="s">
        <v>352</v>
      </c>
      <c r="C14" s="54" t="s">
        <v>23</v>
      </c>
      <c r="D14" s="55">
        <f>'1.sz.mell.köt.'!D14+'1.sz.mell.önk.'!D14+'1.sz.mell.államig.'!D14</f>
        <v>0</v>
      </c>
    </row>
    <row r="15" spans="1:4" s="49" customFormat="1" ht="12" customHeight="1" x14ac:dyDescent="0.25">
      <c r="A15" s="53" t="s">
        <v>24</v>
      </c>
      <c r="B15" s="251" t="s">
        <v>353</v>
      </c>
      <c r="C15" s="54" t="s">
        <v>25</v>
      </c>
      <c r="D15" s="55">
        <f>'1.sz.mell.köt.'!D15+'1.sz.mell.önk.'!D15+'1.sz.mell.államig.'!D15</f>
        <v>0</v>
      </c>
    </row>
    <row r="16" spans="1:4" s="49" customFormat="1" ht="12" customHeight="1" x14ac:dyDescent="0.25">
      <c r="A16" s="53" t="s">
        <v>26</v>
      </c>
      <c r="B16" s="251" t="s">
        <v>354</v>
      </c>
      <c r="C16" s="54" t="s">
        <v>27</v>
      </c>
      <c r="D16" s="55">
        <f>'1.sz.mell.köt.'!D16+'1.sz.mell.önk.'!D16+'1.sz.mell.államig.'!D16</f>
        <v>0</v>
      </c>
    </row>
    <row r="17" spans="1:4" s="49" customFormat="1" ht="12" customHeight="1" x14ac:dyDescent="0.25">
      <c r="A17" s="53" t="s">
        <v>28</v>
      </c>
      <c r="B17" s="251" t="s">
        <v>355</v>
      </c>
      <c r="C17" s="54" t="s">
        <v>29</v>
      </c>
      <c r="D17" s="55">
        <f>'1.sz.mell.köt.'!D17+'1.sz.mell.önk.'!D17+'1.sz.mell.államig.'!D17</f>
        <v>4000000</v>
      </c>
    </row>
    <row r="18" spans="1:4" s="49" customFormat="1" ht="12" customHeight="1" thickBot="1" x14ac:dyDescent="0.3">
      <c r="A18" s="56" t="s">
        <v>655</v>
      </c>
      <c r="B18" s="251" t="s">
        <v>355</v>
      </c>
      <c r="C18" s="346" t="s">
        <v>656</v>
      </c>
      <c r="D18" s="55">
        <f>'1.sz.mell.köt.'!D18+'1.sz.mell.önk.'!D18+'1.sz.mell.államig.'!D18</f>
        <v>0</v>
      </c>
    </row>
    <row r="19" spans="1:4" s="49" customFormat="1" ht="12" customHeight="1" thickBot="1" x14ac:dyDescent="0.3">
      <c r="A19" s="47" t="s">
        <v>30</v>
      </c>
      <c r="B19" s="249" t="s">
        <v>356</v>
      </c>
      <c r="C19" s="48" t="s">
        <v>31</v>
      </c>
      <c r="D19" s="28">
        <f>+D20+D21+D22+D23+D24</f>
        <v>0</v>
      </c>
    </row>
    <row r="20" spans="1:4" s="49" customFormat="1" ht="12" customHeight="1" x14ac:dyDescent="0.25">
      <c r="A20" s="50" t="s">
        <v>32</v>
      </c>
      <c r="B20" s="250" t="s">
        <v>357</v>
      </c>
      <c r="C20" s="51" t="s">
        <v>33</v>
      </c>
      <c r="D20" s="52">
        <f>'1.sz.mell.köt.'!D20+'1.sz.mell.önk.'!D20+'1.sz.mell.államig.'!D20</f>
        <v>0</v>
      </c>
    </row>
    <row r="21" spans="1:4" s="49" customFormat="1" ht="12" customHeight="1" x14ac:dyDescent="0.25">
      <c r="A21" s="53" t="s">
        <v>34</v>
      </c>
      <c r="B21" s="251" t="s">
        <v>358</v>
      </c>
      <c r="C21" s="54" t="s">
        <v>35</v>
      </c>
      <c r="D21" s="55">
        <f>'1.sz.mell.köt.'!D21+'1.sz.mell.önk.'!D21+'1.sz.mell.államig.'!D21</f>
        <v>0</v>
      </c>
    </row>
    <row r="22" spans="1:4" s="49" customFormat="1" ht="12" customHeight="1" x14ac:dyDescent="0.25">
      <c r="A22" s="53" t="s">
        <v>36</v>
      </c>
      <c r="B22" s="251" t="s">
        <v>359</v>
      </c>
      <c r="C22" s="54" t="s">
        <v>37</v>
      </c>
      <c r="D22" s="55">
        <f>'1.sz.mell.köt.'!D22+'1.sz.mell.önk.'!D22+'1.sz.mell.államig.'!D22</f>
        <v>0</v>
      </c>
    </row>
    <row r="23" spans="1:4" s="49" customFormat="1" ht="12" customHeight="1" x14ac:dyDescent="0.25">
      <c r="A23" s="53" t="s">
        <v>38</v>
      </c>
      <c r="B23" s="251" t="s">
        <v>360</v>
      </c>
      <c r="C23" s="54" t="s">
        <v>39</v>
      </c>
      <c r="D23" s="55">
        <f>'1.sz.mell.köt.'!D23+'1.sz.mell.önk.'!D23+'1.sz.mell.államig.'!D23</f>
        <v>0</v>
      </c>
    </row>
    <row r="24" spans="1:4" s="49" customFormat="1" ht="12" customHeight="1" x14ac:dyDescent="0.25">
      <c r="A24" s="53" t="s">
        <v>40</v>
      </c>
      <c r="B24" s="251" t="s">
        <v>361</v>
      </c>
      <c r="C24" s="54" t="s">
        <v>41</v>
      </c>
      <c r="D24" s="55">
        <f>'1.sz.mell.köt.'!D24+'1.sz.mell.önk.'!D24+'1.sz.mell.államig.'!D24</f>
        <v>0</v>
      </c>
    </row>
    <row r="25" spans="1:4" s="349" customFormat="1" ht="12" customHeight="1" thickBot="1" x14ac:dyDescent="0.35">
      <c r="A25" s="53" t="s">
        <v>657</v>
      </c>
      <c r="B25" s="251" t="s">
        <v>361</v>
      </c>
      <c r="C25" s="347" t="s">
        <v>658</v>
      </c>
      <c r="D25" s="55">
        <f>'1.sz.mell.köt.'!D25+'1.sz.mell.önk.'!D25+'1.sz.mell.államig.'!D25</f>
        <v>0</v>
      </c>
    </row>
    <row r="26" spans="1:4" s="49" customFormat="1" ht="12" customHeight="1" thickBot="1" x14ac:dyDescent="0.3">
      <c r="A26" s="47" t="s">
        <v>42</v>
      </c>
      <c r="B26" s="249" t="s">
        <v>362</v>
      </c>
      <c r="C26" s="48" t="s">
        <v>43</v>
      </c>
      <c r="D26" s="35">
        <f>SUM(D27:D33)</f>
        <v>2500000</v>
      </c>
    </row>
    <row r="27" spans="1:4" s="49" customFormat="1" ht="12" customHeight="1" x14ac:dyDescent="0.25">
      <c r="A27" s="50" t="s">
        <v>704</v>
      </c>
      <c r="B27" s="250" t="s">
        <v>363</v>
      </c>
      <c r="C27" s="51" t="s">
        <v>453</v>
      </c>
      <c r="D27" s="60">
        <f>'1.sz.mell.köt.'!D27+'1.sz.mell.önk.'!D27+'1.sz.mell.államig.'!D27</f>
        <v>0</v>
      </c>
    </row>
    <row r="28" spans="1:4" s="49" customFormat="1" ht="12" customHeight="1" x14ac:dyDescent="0.25">
      <c r="A28" s="50" t="s">
        <v>705</v>
      </c>
      <c r="B28" s="250" t="s">
        <v>476</v>
      </c>
      <c r="C28" s="51" t="s">
        <v>475</v>
      </c>
      <c r="D28" s="60">
        <f>'1.sz.mell.köt.'!D28+'1.sz.mell.önk.'!D28+'1.sz.mell.államig.'!D28</f>
        <v>0</v>
      </c>
    </row>
    <row r="29" spans="1:4" s="49" customFormat="1" ht="12" customHeight="1" x14ac:dyDescent="0.25">
      <c r="A29" s="50" t="s">
        <v>706</v>
      </c>
      <c r="B29" s="251" t="s">
        <v>450</v>
      </c>
      <c r="C29" s="54" t="s">
        <v>454</v>
      </c>
      <c r="D29" s="60">
        <f>'1.sz.mell.köt.'!D29+'1.sz.mell.önk.'!D29+'1.sz.mell.államig.'!D29</f>
        <v>2500000</v>
      </c>
    </row>
    <row r="30" spans="1:4" s="49" customFormat="1" ht="12" customHeight="1" x14ac:dyDescent="0.25">
      <c r="A30" s="50" t="s">
        <v>707</v>
      </c>
      <c r="B30" s="251" t="s">
        <v>451</v>
      </c>
      <c r="C30" s="54" t="s">
        <v>455</v>
      </c>
      <c r="D30" s="60">
        <f>'1.sz.mell.köt.'!D30+'1.sz.mell.önk.'!D30+'1.sz.mell.államig.'!D30</f>
        <v>0</v>
      </c>
    </row>
    <row r="31" spans="1:4" s="49" customFormat="1" ht="12" customHeight="1" x14ac:dyDescent="0.25">
      <c r="A31" s="50" t="s">
        <v>708</v>
      </c>
      <c r="B31" s="251" t="s">
        <v>364</v>
      </c>
      <c r="C31" s="54" t="s">
        <v>456</v>
      </c>
      <c r="D31" s="60">
        <f>'1.sz.mell.köt.'!D31+'1.sz.mell.önk.'!D31+'1.sz.mell.államig.'!D31</f>
        <v>0</v>
      </c>
    </row>
    <row r="32" spans="1:4" s="49" customFormat="1" ht="12" customHeight="1" x14ac:dyDescent="0.25">
      <c r="A32" s="50" t="s">
        <v>709</v>
      </c>
      <c r="B32" s="252" t="s">
        <v>365</v>
      </c>
      <c r="C32" s="57" t="s">
        <v>457</v>
      </c>
      <c r="D32" s="60">
        <f>'1.sz.mell.köt.'!D32+'1.sz.mell.önk.'!D32+'1.sz.mell.államig.'!D32</f>
        <v>0</v>
      </c>
    </row>
    <row r="33" spans="1:4" s="49" customFormat="1" ht="12" customHeight="1" thickBot="1" x14ac:dyDescent="0.3">
      <c r="A33" s="50" t="s">
        <v>710</v>
      </c>
      <c r="B33" s="252" t="s">
        <v>366</v>
      </c>
      <c r="C33" s="57" t="s">
        <v>452</v>
      </c>
      <c r="D33" s="60">
        <f>'1.sz.mell.köt.'!D33+'1.sz.mell.önk.'!D33+'1.sz.mell.államig.'!D33</f>
        <v>0</v>
      </c>
    </row>
    <row r="34" spans="1:4" s="49" customFormat="1" ht="12" customHeight="1" thickBot="1" x14ac:dyDescent="0.3">
      <c r="A34" s="47" t="s">
        <v>44</v>
      </c>
      <c r="B34" s="249" t="s">
        <v>367</v>
      </c>
      <c r="C34" s="48" t="s">
        <v>45</v>
      </c>
      <c r="D34" s="28">
        <f>SUM(D35:D45)</f>
        <v>10000000</v>
      </c>
    </row>
    <row r="35" spans="1:4" s="49" customFormat="1" ht="12" customHeight="1" x14ac:dyDescent="0.25">
      <c r="A35" s="50" t="s">
        <v>46</v>
      </c>
      <c r="B35" s="250" t="s">
        <v>368</v>
      </c>
      <c r="C35" s="51" t="s">
        <v>47</v>
      </c>
      <c r="D35" s="52">
        <f>'1.sz.mell.köt.'!D35+'1.sz.mell.önk.'!D35+'1.sz.mell.államig.'!D35</f>
        <v>0</v>
      </c>
    </row>
    <row r="36" spans="1:4" s="49" customFormat="1" ht="12" customHeight="1" x14ac:dyDescent="0.25">
      <c r="A36" s="53" t="s">
        <v>48</v>
      </c>
      <c r="B36" s="251" t="s">
        <v>369</v>
      </c>
      <c r="C36" s="54" t="s">
        <v>49</v>
      </c>
      <c r="D36" s="55">
        <f>'1.sz.mell.köt.'!D36+'1.sz.mell.önk.'!D36+'1.sz.mell.államig.'!D36</f>
        <v>10000000</v>
      </c>
    </row>
    <row r="37" spans="1:4" s="49" customFormat="1" ht="12" customHeight="1" x14ac:dyDescent="0.25">
      <c r="A37" s="53" t="s">
        <v>50</v>
      </c>
      <c r="B37" s="251" t="s">
        <v>370</v>
      </c>
      <c r="C37" s="54" t="s">
        <v>51</v>
      </c>
      <c r="D37" s="55">
        <f>'1.sz.mell.köt.'!D37+'1.sz.mell.önk.'!D37+'1.sz.mell.államig.'!D37</f>
        <v>0</v>
      </c>
    </row>
    <row r="38" spans="1:4" s="49" customFormat="1" ht="12" customHeight="1" x14ac:dyDescent="0.25">
      <c r="A38" s="53" t="s">
        <v>52</v>
      </c>
      <c r="B38" s="251" t="s">
        <v>371</v>
      </c>
      <c r="C38" s="54" t="s">
        <v>53</v>
      </c>
      <c r="D38" s="55">
        <f>'1.sz.mell.köt.'!D38+'1.sz.mell.önk.'!D38+'1.sz.mell.államig.'!D38</f>
        <v>0</v>
      </c>
    </row>
    <row r="39" spans="1:4" s="49" customFormat="1" ht="12" customHeight="1" x14ac:dyDescent="0.25">
      <c r="A39" s="53" t="s">
        <v>54</v>
      </c>
      <c r="B39" s="251" t="s">
        <v>372</v>
      </c>
      <c r="C39" s="54" t="s">
        <v>55</v>
      </c>
      <c r="D39" s="55">
        <f>'1.sz.mell.köt.'!D39+'1.sz.mell.önk.'!D39+'1.sz.mell.államig.'!D39</f>
        <v>0</v>
      </c>
    </row>
    <row r="40" spans="1:4" s="49" customFormat="1" ht="12" customHeight="1" x14ac:dyDescent="0.25">
      <c r="A40" s="53" t="s">
        <v>56</v>
      </c>
      <c r="B40" s="251" t="s">
        <v>373</v>
      </c>
      <c r="C40" s="54" t="s">
        <v>57</v>
      </c>
      <c r="D40" s="55">
        <f>'1.sz.mell.köt.'!D40+'1.sz.mell.önk.'!D40+'1.sz.mell.államig.'!D40</f>
        <v>0</v>
      </c>
    </row>
    <row r="41" spans="1:4" s="49" customFormat="1" ht="12" customHeight="1" x14ac:dyDescent="0.25">
      <c r="A41" s="53" t="s">
        <v>58</v>
      </c>
      <c r="B41" s="251" t="s">
        <v>374</v>
      </c>
      <c r="C41" s="54" t="s">
        <v>59</v>
      </c>
      <c r="D41" s="55">
        <f>'1.sz.mell.köt.'!D41+'1.sz.mell.önk.'!D41+'1.sz.mell.államig.'!D41</f>
        <v>0</v>
      </c>
    </row>
    <row r="42" spans="1:4" s="49" customFormat="1" ht="12" customHeight="1" x14ac:dyDescent="0.25">
      <c r="A42" s="53" t="s">
        <v>60</v>
      </c>
      <c r="B42" s="251" t="s">
        <v>375</v>
      </c>
      <c r="C42" s="54" t="s">
        <v>61</v>
      </c>
      <c r="D42" s="55">
        <f>'1.sz.mell.köt.'!D42+'1.sz.mell.önk.'!D42+'1.sz.mell.államig.'!D42</f>
        <v>0</v>
      </c>
    </row>
    <row r="43" spans="1:4" s="49" customFormat="1" ht="12" customHeight="1" x14ac:dyDescent="0.25">
      <c r="A43" s="53" t="s">
        <v>62</v>
      </c>
      <c r="B43" s="251" t="s">
        <v>376</v>
      </c>
      <c r="C43" s="54" t="s">
        <v>63</v>
      </c>
      <c r="D43" s="55">
        <f>'1.sz.mell.köt.'!D43+'1.sz.mell.önk.'!D43+'1.sz.mell.államig.'!D43</f>
        <v>0</v>
      </c>
    </row>
    <row r="44" spans="1:4" s="49" customFormat="1" ht="12" customHeight="1" x14ac:dyDescent="0.25">
      <c r="A44" s="56" t="s">
        <v>64</v>
      </c>
      <c r="B44" s="251" t="s">
        <v>377</v>
      </c>
      <c r="C44" s="350" t="s">
        <v>659</v>
      </c>
      <c r="D44" s="62"/>
    </row>
    <row r="45" spans="1:4" s="49" customFormat="1" ht="12" customHeight="1" thickBot="1" x14ac:dyDescent="0.3">
      <c r="A45" s="56" t="s">
        <v>660</v>
      </c>
      <c r="B45" s="251" t="s">
        <v>661</v>
      </c>
      <c r="C45" s="57" t="s">
        <v>65</v>
      </c>
      <c r="D45" s="55">
        <f>'1.sz.mell.köt.'!D45+'1.sz.mell.önk.'!D45+'1.sz.mell.államig.'!D45</f>
        <v>0</v>
      </c>
    </row>
    <row r="46" spans="1:4" s="49" customFormat="1" ht="12" customHeight="1" thickBot="1" x14ac:dyDescent="0.3">
      <c r="A46" s="47" t="s">
        <v>66</v>
      </c>
      <c r="B46" s="249" t="s">
        <v>378</v>
      </c>
      <c r="C46" s="48" t="s">
        <v>67</v>
      </c>
      <c r="D46" s="28">
        <f>SUM(D47:D51)</f>
        <v>0</v>
      </c>
    </row>
    <row r="47" spans="1:4" s="49" customFormat="1" ht="12" customHeight="1" x14ac:dyDescent="0.25">
      <c r="A47" s="50" t="s">
        <v>68</v>
      </c>
      <c r="B47" s="250" t="s">
        <v>379</v>
      </c>
      <c r="C47" s="51" t="s">
        <v>69</v>
      </c>
      <c r="D47" s="63">
        <f>'1.sz.mell.köt.'!D47+'1.sz.mell.önk.'!D47+'1.sz.mell.államig.'!D47</f>
        <v>0</v>
      </c>
    </row>
    <row r="48" spans="1:4" s="49" customFormat="1" ht="12" customHeight="1" x14ac:dyDescent="0.25">
      <c r="A48" s="53" t="s">
        <v>70</v>
      </c>
      <c r="B48" s="251" t="s">
        <v>380</v>
      </c>
      <c r="C48" s="54" t="s">
        <v>71</v>
      </c>
      <c r="D48" s="61">
        <f>'1.sz.mell.köt.'!D48+'1.sz.mell.önk.'!D48+'1.sz.mell.államig.'!D48</f>
        <v>0</v>
      </c>
    </row>
    <row r="49" spans="1:4" s="49" customFormat="1" ht="12" customHeight="1" x14ac:dyDescent="0.25">
      <c r="A49" s="53" t="s">
        <v>72</v>
      </c>
      <c r="B49" s="251" t="s">
        <v>381</v>
      </c>
      <c r="C49" s="54" t="s">
        <v>73</v>
      </c>
      <c r="D49" s="61">
        <f>'1.sz.mell.köt.'!D49+'1.sz.mell.önk.'!D49+'1.sz.mell.államig.'!D49</f>
        <v>0</v>
      </c>
    </row>
    <row r="50" spans="1:4" s="49" customFormat="1" ht="12" customHeight="1" x14ac:dyDescent="0.25">
      <c r="A50" s="53" t="s">
        <v>74</v>
      </c>
      <c r="B50" s="251" t="s">
        <v>382</v>
      </c>
      <c r="C50" s="54" t="s">
        <v>75</v>
      </c>
      <c r="D50" s="61">
        <f>'1.sz.mell.köt.'!D50+'1.sz.mell.önk.'!D50+'1.sz.mell.államig.'!D50</f>
        <v>0</v>
      </c>
    </row>
    <row r="51" spans="1:4" s="49" customFormat="1" ht="12" customHeight="1" thickBot="1" x14ac:dyDescent="0.3">
      <c r="A51" s="56" t="s">
        <v>76</v>
      </c>
      <c r="B51" s="251" t="s">
        <v>383</v>
      </c>
      <c r="C51" s="57" t="s">
        <v>77</v>
      </c>
      <c r="D51" s="62">
        <f>'1.sz.mell.köt.'!D51+'1.sz.mell.önk.'!D51+'1.sz.mell.államig.'!D51</f>
        <v>0</v>
      </c>
    </row>
    <row r="52" spans="1:4" s="49" customFormat="1" ht="12" customHeight="1" thickBot="1" x14ac:dyDescent="0.3">
      <c r="A52" s="47" t="s">
        <v>78</v>
      </c>
      <c r="B52" s="249" t="s">
        <v>384</v>
      </c>
      <c r="C52" s="48" t="s">
        <v>79</v>
      </c>
      <c r="D52" s="28">
        <f>SUM(D53:D53)</f>
        <v>0</v>
      </c>
    </row>
    <row r="53" spans="1:4" s="49" customFormat="1" ht="12" customHeight="1" x14ac:dyDescent="0.25">
      <c r="A53" s="50" t="s">
        <v>80</v>
      </c>
      <c r="B53" s="250" t="s">
        <v>385</v>
      </c>
      <c r="C53" s="51" t="s">
        <v>459</v>
      </c>
      <c r="D53" s="52">
        <f>'1.sz.mell.köt.'!D53+'1.sz.mell.önk.'!D53+'1.sz.mell.államig.'!D53</f>
        <v>0</v>
      </c>
    </row>
    <row r="54" spans="1:4" s="49" customFormat="1" ht="12" customHeight="1" x14ac:dyDescent="0.25">
      <c r="A54" s="50" t="s">
        <v>81</v>
      </c>
      <c r="B54" s="251" t="s">
        <v>386</v>
      </c>
      <c r="C54" s="54" t="s">
        <v>460</v>
      </c>
      <c r="D54" s="52"/>
    </row>
    <row r="55" spans="1:4" s="49" customFormat="1" ht="13.5" customHeight="1" x14ac:dyDescent="0.25">
      <c r="A55" s="50" t="s">
        <v>82</v>
      </c>
      <c r="B55" s="251" t="s">
        <v>387</v>
      </c>
      <c r="C55" s="54" t="s">
        <v>471</v>
      </c>
      <c r="D55" s="52"/>
    </row>
    <row r="56" spans="1:4" s="49" customFormat="1" ht="12" customHeight="1" x14ac:dyDescent="0.25">
      <c r="A56" s="56" t="s">
        <v>83</v>
      </c>
      <c r="B56" s="252" t="s">
        <v>461</v>
      </c>
      <c r="C56" s="57" t="s">
        <v>462</v>
      </c>
      <c r="D56" s="59">
        <f>'1.sz.mell.köt.'!D56+'1.sz.mell.önk.'!D56+'1.sz.mell.államig.'!D56</f>
        <v>0</v>
      </c>
    </row>
    <row r="57" spans="1:4" s="49" customFormat="1" ht="12" customHeight="1" x14ac:dyDescent="0.25">
      <c r="A57" s="56" t="s">
        <v>711</v>
      </c>
      <c r="B57" s="252" t="s">
        <v>458</v>
      </c>
      <c r="C57" s="57" t="s">
        <v>463</v>
      </c>
      <c r="D57" s="59">
        <f>'1.sz.mell.köt.'!D57+'1.sz.mell.önk.'!D57+'1.sz.mell.államig.'!D57</f>
        <v>0</v>
      </c>
    </row>
    <row r="58" spans="1:4" s="49" customFormat="1" ht="12" customHeight="1" thickBot="1" x14ac:dyDescent="0.3">
      <c r="A58" s="56" t="s">
        <v>662</v>
      </c>
      <c r="B58" s="252" t="s">
        <v>458</v>
      </c>
      <c r="C58" s="346" t="s">
        <v>663</v>
      </c>
      <c r="D58" s="59"/>
    </row>
    <row r="59" spans="1:4" s="49" customFormat="1" ht="12" customHeight="1" thickBot="1" x14ac:dyDescent="0.3">
      <c r="A59" s="47" t="s">
        <v>84</v>
      </c>
      <c r="B59" s="249" t="s">
        <v>388</v>
      </c>
      <c r="C59" s="58" t="s">
        <v>85</v>
      </c>
      <c r="D59" s="28">
        <f>SUM(D60:D65)</f>
        <v>4000000</v>
      </c>
    </row>
    <row r="60" spans="1:4" s="49" customFormat="1" ht="12" customHeight="1" x14ac:dyDescent="0.25">
      <c r="A60" s="50" t="s">
        <v>712</v>
      </c>
      <c r="B60" s="250" t="s">
        <v>389</v>
      </c>
      <c r="C60" s="51" t="s">
        <v>464</v>
      </c>
      <c r="D60" s="61">
        <f>'1.sz.mell.köt.'!D60+'1.sz.mell.önk.'!D60+'1.sz.mell.államig.'!D60</f>
        <v>0</v>
      </c>
    </row>
    <row r="61" spans="1:4" s="49" customFormat="1" ht="12" customHeight="1" x14ac:dyDescent="0.25">
      <c r="A61" s="50" t="s">
        <v>713</v>
      </c>
      <c r="B61" s="250" t="s">
        <v>390</v>
      </c>
      <c r="C61" s="54" t="s">
        <v>465</v>
      </c>
      <c r="D61" s="61"/>
    </row>
    <row r="62" spans="1:4" s="49" customFormat="1" ht="11.25" customHeight="1" x14ac:dyDescent="0.25">
      <c r="A62" s="50" t="s">
        <v>714</v>
      </c>
      <c r="B62" s="250" t="s">
        <v>391</v>
      </c>
      <c r="C62" s="54" t="s">
        <v>472</v>
      </c>
      <c r="D62" s="61"/>
    </row>
    <row r="63" spans="1:4" s="49" customFormat="1" ht="12" customHeight="1" x14ac:dyDescent="0.25">
      <c r="A63" s="50" t="s">
        <v>715</v>
      </c>
      <c r="B63" s="256" t="s">
        <v>467</v>
      </c>
      <c r="C63" s="57" t="s">
        <v>466</v>
      </c>
      <c r="D63" s="61">
        <f>'1.sz.mell.köt.'!D63+'1.sz.mell.önk.'!D63+'1.sz.mell.államig.'!D63</f>
        <v>0</v>
      </c>
    </row>
    <row r="64" spans="1:4" s="49" customFormat="1" ht="12" customHeight="1" x14ac:dyDescent="0.25">
      <c r="A64" s="50" t="s">
        <v>716</v>
      </c>
      <c r="B64" s="252" t="s">
        <v>469</v>
      </c>
      <c r="C64" s="57" t="s">
        <v>468</v>
      </c>
      <c r="D64" s="61">
        <f>'1.sz.mell.köt.'!D64+'1.sz.mell.önk.'!D64+'1.sz.mell.államig.'!D64</f>
        <v>4000000</v>
      </c>
    </row>
    <row r="65" spans="1:4" s="49" customFormat="1" ht="12" customHeight="1" thickBot="1" x14ac:dyDescent="0.3">
      <c r="A65" s="50" t="s">
        <v>717</v>
      </c>
      <c r="B65" s="252" t="s">
        <v>469</v>
      </c>
      <c r="C65" s="346" t="s">
        <v>664</v>
      </c>
      <c r="D65" s="61"/>
    </row>
    <row r="66" spans="1:4" s="49" customFormat="1" ht="12" customHeight="1" thickBot="1" x14ac:dyDescent="0.3">
      <c r="A66" s="47" t="s">
        <v>86</v>
      </c>
      <c r="B66" s="249"/>
      <c r="C66" s="48" t="s">
        <v>87</v>
      </c>
      <c r="D66" s="35">
        <f>+D5+D12+D19+D26+D34+D46+D52+D59</f>
        <v>54735475</v>
      </c>
    </row>
    <row r="67" spans="1:4" s="49" customFormat="1" ht="12" customHeight="1" thickBot="1" x14ac:dyDescent="0.3">
      <c r="A67" s="47" t="s">
        <v>153</v>
      </c>
      <c r="B67" s="249" t="s">
        <v>393</v>
      </c>
      <c r="C67" s="58" t="s">
        <v>89</v>
      </c>
      <c r="D67" s="28">
        <f>SUM(D68:D70)</f>
        <v>0</v>
      </c>
    </row>
    <row r="68" spans="1:4" s="49" customFormat="1" ht="12" customHeight="1" x14ac:dyDescent="0.25">
      <c r="A68" s="50" t="s">
        <v>90</v>
      </c>
      <c r="B68" s="250" t="s">
        <v>394</v>
      </c>
      <c r="C68" s="51" t="s">
        <v>91</v>
      </c>
      <c r="D68" s="61">
        <f>'1.sz.mell.köt.'!D68+'1.sz.mell.önk.'!D68+'1.sz.mell.államig.'!D68</f>
        <v>0</v>
      </c>
    </row>
    <row r="69" spans="1:4" s="49" customFormat="1" ht="12" customHeight="1" x14ac:dyDescent="0.25">
      <c r="A69" s="53" t="s">
        <v>92</v>
      </c>
      <c r="B69" s="250" t="s">
        <v>395</v>
      </c>
      <c r="C69" s="54" t="s">
        <v>93</v>
      </c>
      <c r="D69" s="61">
        <f>'1.sz.mell.köt.'!D69+'1.sz.mell.önk.'!D69+'1.sz.mell.államig.'!D69</f>
        <v>0</v>
      </c>
    </row>
    <row r="70" spans="1:4" s="49" customFormat="1" ht="12" customHeight="1" thickBot="1" x14ac:dyDescent="0.3">
      <c r="A70" s="56" t="s">
        <v>94</v>
      </c>
      <c r="B70" s="250" t="s">
        <v>396</v>
      </c>
      <c r="C70" s="64" t="s">
        <v>95</v>
      </c>
      <c r="D70" s="61">
        <f>'1.sz.mell.köt.'!D70+'1.sz.mell.önk.'!D70+'1.sz.mell.államig.'!D70</f>
        <v>0</v>
      </c>
    </row>
    <row r="71" spans="1:4" s="49" customFormat="1" ht="12" customHeight="1" thickBot="1" x14ac:dyDescent="0.3">
      <c r="A71" s="47" t="s">
        <v>171</v>
      </c>
      <c r="B71" s="249" t="s">
        <v>397</v>
      </c>
      <c r="C71" s="58" t="s">
        <v>97</v>
      </c>
      <c r="D71" s="28">
        <f>SUM(D72:D75)</f>
        <v>0</v>
      </c>
    </row>
    <row r="72" spans="1:4" s="49" customFormat="1" ht="12" customHeight="1" x14ac:dyDescent="0.25">
      <c r="A72" s="50" t="s">
        <v>98</v>
      </c>
      <c r="B72" s="250" t="s">
        <v>398</v>
      </c>
      <c r="C72" s="51" t="s">
        <v>99</v>
      </c>
      <c r="D72" s="61">
        <f>'1.sz.mell.köt.'!D72+'1.sz.mell.önk.'!D72+'1.sz.mell.államig.'!D72</f>
        <v>0</v>
      </c>
    </row>
    <row r="73" spans="1:4" s="49" customFormat="1" ht="12" customHeight="1" x14ac:dyDescent="0.25">
      <c r="A73" s="53" t="s">
        <v>100</v>
      </c>
      <c r="B73" s="250" t="s">
        <v>399</v>
      </c>
      <c r="C73" s="54" t="s">
        <v>101</v>
      </c>
      <c r="D73" s="61">
        <f>'1.sz.mell.köt.'!D73+'1.sz.mell.önk.'!D73+'1.sz.mell.államig.'!D73</f>
        <v>0</v>
      </c>
    </row>
    <row r="74" spans="1:4" s="49" customFormat="1" ht="12" customHeight="1" x14ac:dyDescent="0.25">
      <c r="A74" s="53" t="s">
        <v>102</v>
      </c>
      <c r="B74" s="250" t="s">
        <v>400</v>
      </c>
      <c r="C74" s="54" t="s">
        <v>103</v>
      </c>
      <c r="D74" s="61">
        <f>'1.sz.mell.köt.'!D74+'1.sz.mell.önk.'!D74+'1.sz.mell.államig.'!D74</f>
        <v>0</v>
      </c>
    </row>
    <row r="75" spans="1:4" s="49" customFormat="1" ht="12" customHeight="1" thickBot="1" x14ac:dyDescent="0.3">
      <c r="A75" s="56" t="s">
        <v>104</v>
      </c>
      <c r="B75" s="250" t="s">
        <v>401</v>
      </c>
      <c r="C75" s="57" t="s">
        <v>105</v>
      </c>
      <c r="D75" s="61">
        <f>'1.sz.mell.köt.'!D75+'1.sz.mell.önk.'!D75+'1.sz.mell.államig.'!D75</f>
        <v>0</v>
      </c>
    </row>
    <row r="76" spans="1:4" s="49" customFormat="1" ht="12" customHeight="1" thickBot="1" x14ac:dyDescent="0.3">
      <c r="A76" s="47" t="s">
        <v>172</v>
      </c>
      <c r="B76" s="249" t="s">
        <v>402</v>
      </c>
      <c r="C76" s="58" t="s">
        <v>107</v>
      </c>
      <c r="D76" s="28">
        <f>SUM(D77:D78)</f>
        <v>104778844</v>
      </c>
    </row>
    <row r="77" spans="1:4" s="49" customFormat="1" ht="12" customHeight="1" x14ac:dyDescent="0.25">
      <c r="A77" s="50" t="s">
        <v>108</v>
      </c>
      <c r="B77" s="250" t="s">
        <v>403</v>
      </c>
      <c r="C77" s="51" t="s">
        <v>109</v>
      </c>
      <c r="D77" s="61">
        <f>'1.sz.mell.köt.'!D77+'1.sz.mell.önk.'!D77+'1.sz.mell.államig.'!D77</f>
        <v>104778844</v>
      </c>
    </row>
    <row r="78" spans="1:4" s="49" customFormat="1" ht="12" customHeight="1" thickBot="1" x14ac:dyDescent="0.3">
      <c r="A78" s="56" t="s">
        <v>110</v>
      </c>
      <c r="B78" s="250" t="s">
        <v>404</v>
      </c>
      <c r="C78" s="57" t="s">
        <v>111</v>
      </c>
      <c r="D78" s="61">
        <f>'1.sz.mell.köt.'!D78+'1.sz.mell.önk.'!D78+'1.sz.mell.államig.'!D78</f>
        <v>0</v>
      </c>
    </row>
    <row r="79" spans="1:4" s="49" customFormat="1" ht="12" customHeight="1" thickBot="1" x14ac:dyDescent="0.3">
      <c r="A79" s="47" t="s">
        <v>173</v>
      </c>
      <c r="B79" s="249"/>
      <c r="C79" s="58" t="s">
        <v>670</v>
      </c>
      <c r="D79" s="28">
        <f>SUM(D80:D83)</f>
        <v>0</v>
      </c>
    </row>
    <row r="80" spans="1:4" s="49" customFormat="1" ht="12" customHeight="1" x14ac:dyDescent="0.25">
      <c r="A80" s="50" t="s">
        <v>718</v>
      </c>
      <c r="B80" s="250" t="s">
        <v>405</v>
      </c>
      <c r="C80" s="51" t="s">
        <v>114</v>
      </c>
      <c r="D80" s="61">
        <f>'1.sz.mell.köt.'!D80+'1.sz.mell.önk.'!D80+'1.sz.mell.államig.'!D80</f>
        <v>0</v>
      </c>
    </row>
    <row r="81" spans="1:4" s="49" customFormat="1" ht="12" customHeight="1" x14ac:dyDescent="0.25">
      <c r="A81" s="53" t="s">
        <v>719</v>
      </c>
      <c r="B81" s="251" t="s">
        <v>406</v>
      </c>
      <c r="C81" s="54" t="s">
        <v>115</v>
      </c>
      <c r="D81" s="61">
        <f>'1.sz.mell.köt.'!D81+'1.sz.mell.önk.'!D82+'1.sz.mell.államig.'!D81</f>
        <v>0</v>
      </c>
    </row>
    <row r="82" spans="1:4" s="49" customFormat="1" ht="12" customHeight="1" x14ac:dyDescent="0.25">
      <c r="A82" s="56" t="s">
        <v>720</v>
      </c>
      <c r="B82" s="252" t="s">
        <v>470</v>
      </c>
      <c r="C82" s="57" t="s">
        <v>606</v>
      </c>
      <c r="D82" s="61"/>
    </row>
    <row r="83" spans="1:4" s="49" customFormat="1" ht="12" customHeight="1" thickBot="1" x14ac:dyDescent="0.3">
      <c r="A83" s="56" t="s">
        <v>721</v>
      </c>
      <c r="B83" s="252" t="s">
        <v>669</v>
      </c>
      <c r="C83" s="57" t="s">
        <v>668</v>
      </c>
      <c r="D83" s="61"/>
    </row>
    <row r="84" spans="1:4" s="49" customFormat="1" ht="12" customHeight="1" thickBot="1" x14ac:dyDescent="0.3">
      <c r="A84" s="47" t="s">
        <v>176</v>
      </c>
      <c r="B84" s="249" t="s">
        <v>407</v>
      </c>
      <c r="C84" s="58" t="s">
        <v>117</v>
      </c>
      <c r="D84" s="28">
        <f>SUM(D85:D88)</f>
        <v>0</v>
      </c>
    </row>
    <row r="85" spans="1:4" s="49" customFormat="1" ht="12" customHeight="1" x14ac:dyDescent="0.25">
      <c r="A85" s="50" t="s">
        <v>722</v>
      </c>
      <c r="B85" s="250" t="s">
        <v>408</v>
      </c>
      <c r="C85" s="51" t="s">
        <v>607</v>
      </c>
      <c r="D85" s="61">
        <f>'1.sz.mell.köt.'!D85+'1.sz.mell.önk.'!D85+'1.sz.mell.államig.'!D85</f>
        <v>0</v>
      </c>
    </row>
    <row r="86" spans="1:4" s="49" customFormat="1" ht="12" customHeight="1" x14ac:dyDescent="0.25">
      <c r="A86" s="50" t="s">
        <v>723</v>
      </c>
      <c r="B86" s="250" t="s">
        <v>409</v>
      </c>
      <c r="C86" s="54" t="s">
        <v>608</v>
      </c>
      <c r="D86" s="61">
        <f>'1.sz.mell.köt.'!D86+'1.sz.mell.önk.'!D86+'1.sz.mell.államig.'!D86</f>
        <v>0</v>
      </c>
    </row>
    <row r="87" spans="1:4" s="49" customFormat="1" ht="12" customHeight="1" x14ac:dyDescent="0.25">
      <c r="A87" s="50" t="s">
        <v>724</v>
      </c>
      <c r="B87" s="250" t="s">
        <v>410</v>
      </c>
      <c r="C87" s="54" t="s">
        <v>609</v>
      </c>
      <c r="D87" s="61">
        <f>'1.sz.mell.köt.'!D87+'1.sz.mell.önk.'!D87+'1.sz.mell.államig.'!D87</f>
        <v>0</v>
      </c>
    </row>
    <row r="88" spans="1:4" s="49" customFormat="1" ht="12" customHeight="1" thickBot="1" x14ac:dyDescent="0.3">
      <c r="A88" s="50" t="s">
        <v>725</v>
      </c>
      <c r="B88" s="250" t="s">
        <v>411</v>
      </c>
      <c r="C88" s="57" t="s">
        <v>610</v>
      </c>
      <c r="D88" s="61">
        <f>'1.sz.mell.köt.'!D88+'1.sz.mell.önk.'!D88+'1.sz.mell.államig.'!D88</f>
        <v>0</v>
      </c>
    </row>
    <row r="89" spans="1:4" s="49" customFormat="1" ht="13.5" customHeight="1" thickBot="1" x14ac:dyDescent="0.3">
      <c r="A89" s="47" t="s">
        <v>726</v>
      </c>
      <c r="B89" s="249" t="s">
        <v>412</v>
      </c>
      <c r="C89" s="58" t="s">
        <v>121</v>
      </c>
      <c r="D89" s="65"/>
    </row>
    <row r="90" spans="1:4" s="49" customFormat="1" ht="13.5" customHeight="1" thickBot="1" x14ac:dyDescent="0.3">
      <c r="A90" s="47" t="s">
        <v>182</v>
      </c>
      <c r="B90" s="249"/>
      <c r="C90" s="58" t="s">
        <v>630</v>
      </c>
      <c r="D90" s="65"/>
    </row>
    <row r="91" spans="1:4" s="49" customFormat="1" ht="15.75" customHeight="1" thickBot="1" x14ac:dyDescent="0.3">
      <c r="A91" s="47" t="s">
        <v>185</v>
      </c>
      <c r="B91" s="249" t="s">
        <v>392</v>
      </c>
      <c r="C91" s="66" t="s">
        <v>123</v>
      </c>
      <c r="D91" s="35">
        <f>+D67+D71+D76+D79+D84+D89</f>
        <v>104778844</v>
      </c>
    </row>
    <row r="92" spans="1:4" s="49" customFormat="1" ht="16.5" customHeight="1" thickBot="1" x14ac:dyDescent="0.3">
      <c r="A92" s="47" t="s">
        <v>188</v>
      </c>
      <c r="B92" s="253"/>
      <c r="C92" s="67" t="s">
        <v>125</v>
      </c>
      <c r="D92" s="35">
        <f>+D66+D91</f>
        <v>159514319</v>
      </c>
    </row>
    <row r="93" spans="1:4" s="49" customFormat="1" x14ac:dyDescent="0.25">
      <c r="A93" s="91"/>
      <c r="B93" s="68"/>
      <c r="C93" s="92"/>
      <c r="D93" s="93"/>
    </row>
    <row r="94" spans="1:4" ht="16.5" customHeight="1" x14ac:dyDescent="0.3">
      <c r="A94" s="585" t="s">
        <v>126</v>
      </c>
      <c r="B94" s="585"/>
      <c r="C94" s="585"/>
      <c r="D94" s="585"/>
    </row>
    <row r="95" spans="1:4" ht="16.5" customHeight="1" thickBot="1" x14ac:dyDescent="0.35">
      <c r="A95" s="586" t="s">
        <v>698</v>
      </c>
      <c r="B95" s="586"/>
      <c r="C95" s="586"/>
      <c r="D95" s="39" t="s">
        <v>634</v>
      </c>
    </row>
    <row r="96" spans="1:4" ht="38.1" customHeight="1" thickBot="1" x14ac:dyDescent="0.35">
      <c r="A96" s="40" t="s">
        <v>2</v>
      </c>
      <c r="B96" s="150" t="s">
        <v>319</v>
      </c>
      <c r="C96" s="41" t="s">
        <v>127</v>
      </c>
      <c r="D96" s="42" t="s">
        <v>727</v>
      </c>
    </row>
    <row r="97" spans="1:4" s="46" customFormat="1" ht="12" customHeight="1" thickBot="1" x14ac:dyDescent="0.25">
      <c r="A97" s="453">
        <v>1</v>
      </c>
      <c r="B97" s="69">
        <v>2</v>
      </c>
      <c r="C97" s="69">
        <v>3</v>
      </c>
      <c r="D97" s="70">
        <v>4</v>
      </c>
    </row>
    <row r="98" spans="1:4" ht="12" customHeight="1" thickBot="1" x14ac:dyDescent="0.35">
      <c r="A98" s="71" t="s">
        <v>5</v>
      </c>
      <c r="B98" s="254"/>
      <c r="C98" s="72" t="s">
        <v>128</v>
      </c>
      <c r="D98" s="73">
        <f>SUM(D99:D103)</f>
        <v>62094668</v>
      </c>
    </row>
    <row r="99" spans="1:4" ht="12" customHeight="1" x14ac:dyDescent="0.3">
      <c r="A99" s="74" t="s">
        <v>7</v>
      </c>
      <c r="B99" s="255" t="s">
        <v>320</v>
      </c>
      <c r="C99" s="75" t="s">
        <v>129</v>
      </c>
      <c r="D99" s="76">
        <f>'1.sz.mell.köt.'!D99+'1.sz.mell.önk.'!D99+'1.sz.mell.államig.'!D99</f>
        <v>20000000</v>
      </c>
    </row>
    <row r="100" spans="1:4" ht="12" customHeight="1" x14ac:dyDescent="0.3">
      <c r="A100" s="53" t="s">
        <v>9</v>
      </c>
      <c r="B100" s="251" t="s">
        <v>321</v>
      </c>
      <c r="C100" s="11" t="s">
        <v>130</v>
      </c>
      <c r="D100" s="55">
        <f>'1.sz.mell.köt.'!D100+'1.sz.mell.önk.'!D100+'1.sz.mell.államig.'!D100</f>
        <v>3100000</v>
      </c>
    </row>
    <row r="101" spans="1:4" ht="12" customHeight="1" x14ac:dyDescent="0.3">
      <c r="A101" s="53" t="s">
        <v>11</v>
      </c>
      <c r="B101" s="251" t="s">
        <v>322</v>
      </c>
      <c r="C101" s="11" t="s">
        <v>131</v>
      </c>
      <c r="D101" s="55">
        <f>'1.sz.mell.köt.'!D101+'1.sz.mell.önk.'!D101+'1.sz.mell.államig.'!D101</f>
        <v>27169668</v>
      </c>
    </row>
    <row r="102" spans="1:4" ht="12" customHeight="1" x14ac:dyDescent="0.3">
      <c r="A102" s="53" t="s">
        <v>13</v>
      </c>
      <c r="B102" s="251" t="s">
        <v>323</v>
      </c>
      <c r="C102" s="77" t="s">
        <v>132</v>
      </c>
      <c r="D102" s="55">
        <f>'1.sz.mell.köt.'!D102+'1.sz.mell.önk.'!D102+'1.sz.mell.államig.'!D102</f>
        <v>9000000</v>
      </c>
    </row>
    <row r="103" spans="1:4" ht="12" customHeight="1" thickBot="1" x14ac:dyDescent="0.35">
      <c r="A103" s="53" t="s">
        <v>15</v>
      </c>
      <c r="B103" s="258" t="s">
        <v>324</v>
      </c>
      <c r="C103" s="78" t="s">
        <v>133</v>
      </c>
      <c r="D103" s="55">
        <f>'1.sz.mell.köt.'!D103+'1.sz.mell.önk.'!D103+'1.sz.mell.államig.'!D103</f>
        <v>2825000</v>
      </c>
    </row>
    <row r="104" spans="1:4" ht="12" customHeight="1" thickBot="1" x14ac:dyDescent="0.35">
      <c r="A104" s="47" t="s">
        <v>18</v>
      </c>
      <c r="B104" s="249" t="s">
        <v>651</v>
      </c>
      <c r="C104" s="15" t="s">
        <v>611</v>
      </c>
      <c r="D104" s="28">
        <f>+D105+D107+D106</f>
        <v>0</v>
      </c>
    </row>
    <row r="105" spans="1:4" ht="12" customHeight="1" x14ac:dyDescent="0.3">
      <c r="A105" s="50" t="s">
        <v>20</v>
      </c>
      <c r="B105" s="250" t="s">
        <v>651</v>
      </c>
      <c r="C105" s="13" t="s">
        <v>139</v>
      </c>
      <c r="D105" s="52"/>
    </row>
    <row r="106" spans="1:4" ht="12" customHeight="1" x14ac:dyDescent="0.3">
      <c r="A106" s="50" t="s">
        <v>22</v>
      </c>
      <c r="B106" s="256" t="s">
        <v>651</v>
      </c>
      <c r="C106" s="278" t="s">
        <v>474</v>
      </c>
      <c r="D106" s="247">
        <f>'1.sz.mell.köt.'!D106+'1.sz.mell.önk.'!D106+'1.sz.mell.államig.'!D106</f>
        <v>0</v>
      </c>
    </row>
    <row r="107" spans="1:4" ht="12" customHeight="1" thickBot="1" x14ac:dyDescent="0.35">
      <c r="A107" s="50" t="s">
        <v>24</v>
      </c>
      <c r="B107" s="252" t="s">
        <v>651</v>
      </c>
      <c r="C107" s="81" t="s">
        <v>473</v>
      </c>
      <c r="D107" s="59">
        <f>'1.sz.mell.köt.'!D107+'1.sz.mell.önk.'!D107+'1.sz.mell.államig.'!D107</f>
        <v>0</v>
      </c>
    </row>
    <row r="108" spans="1:4" ht="12" customHeight="1" thickBot="1" x14ac:dyDescent="0.35">
      <c r="A108" s="47" t="s">
        <v>30</v>
      </c>
      <c r="B108" s="249"/>
      <c r="C108" s="80" t="s">
        <v>613</v>
      </c>
      <c r="D108" s="28">
        <f>+D109+D111+D113</f>
        <v>97419651</v>
      </c>
    </row>
    <row r="109" spans="1:4" ht="12" customHeight="1" x14ac:dyDescent="0.3">
      <c r="A109" s="50" t="s">
        <v>32</v>
      </c>
      <c r="B109" s="250" t="s">
        <v>325</v>
      </c>
      <c r="C109" s="11" t="s">
        <v>134</v>
      </c>
      <c r="D109" s="52">
        <f>'1.sz.mell.köt.'!D109+'1.sz.mell.önk.'!D109+'1.sz.mell.államig.'!D109</f>
        <v>97419651</v>
      </c>
    </row>
    <row r="110" spans="1:4" ht="12" customHeight="1" x14ac:dyDescent="0.3">
      <c r="A110" s="50" t="s">
        <v>34</v>
      </c>
      <c r="B110" s="259" t="s">
        <v>325</v>
      </c>
      <c r="C110" s="81" t="s">
        <v>135</v>
      </c>
      <c r="D110" s="52">
        <f>'1.sz.mell.köt.'!D110+'1.sz.mell.önk.'!D110+'1.sz.mell.államig.'!D110</f>
        <v>0</v>
      </c>
    </row>
    <row r="111" spans="1:4" ht="12" customHeight="1" x14ac:dyDescent="0.3">
      <c r="A111" s="50" t="s">
        <v>36</v>
      </c>
      <c r="B111" s="259" t="s">
        <v>326</v>
      </c>
      <c r="C111" s="81" t="s">
        <v>136</v>
      </c>
      <c r="D111" s="52">
        <f>'1.sz.mell.köt.'!D111+'1.sz.mell.önk.'!D111+'1.sz.mell.államig.'!D111</f>
        <v>0</v>
      </c>
    </row>
    <row r="112" spans="1:4" ht="12" customHeight="1" x14ac:dyDescent="0.3">
      <c r="A112" s="50" t="s">
        <v>38</v>
      </c>
      <c r="B112" s="259" t="s">
        <v>326</v>
      </c>
      <c r="C112" s="81" t="s">
        <v>137</v>
      </c>
      <c r="D112" s="31">
        <f>'1.sz.mell.köt.'!D112+'1.sz.mell.önk.'!D112+'1.sz.mell.államig.'!D112</f>
        <v>0</v>
      </c>
    </row>
    <row r="113" spans="1:4" ht="12" customHeight="1" thickBot="1" x14ac:dyDescent="0.35">
      <c r="A113" s="50" t="s">
        <v>40</v>
      </c>
      <c r="B113" s="256" t="s">
        <v>327</v>
      </c>
      <c r="C113" s="82" t="s">
        <v>138</v>
      </c>
      <c r="D113" s="31"/>
    </row>
    <row r="114" spans="1:4" ht="12" customHeight="1" thickBot="1" x14ac:dyDescent="0.35">
      <c r="A114" s="47" t="s">
        <v>140</v>
      </c>
      <c r="B114" s="249"/>
      <c r="C114" s="15" t="s">
        <v>141</v>
      </c>
      <c r="D114" s="28">
        <f>+D98+D108+D104</f>
        <v>159514319</v>
      </c>
    </row>
    <row r="115" spans="1:4" ht="12" customHeight="1" thickBot="1" x14ac:dyDescent="0.35">
      <c r="A115" s="47" t="s">
        <v>44</v>
      </c>
      <c r="B115" s="249"/>
      <c r="C115" s="15" t="s">
        <v>142</v>
      </c>
      <c r="D115" s="28">
        <f>+D116+D117+D118</f>
        <v>0</v>
      </c>
    </row>
    <row r="116" spans="1:4" ht="12" customHeight="1" x14ac:dyDescent="0.3">
      <c r="A116" s="50" t="s">
        <v>46</v>
      </c>
      <c r="B116" s="250" t="s">
        <v>328</v>
      </c>
      <c r="C116" s="13" t="s">
        <v>143</v>
      </c>
      <c r="D116" s="31">
        <f>'1.sz.mell.köt.'!D116+'1.sz.mell.önk.'!D116+'1.sz.mell.államig.'!D116</f>
        <v>0</v>
      </c>
    </row>
    <row r="117" spans="1:4" ht="12" customHeight="1" x14ac:dyDescent="0.3">
      <c r="A117" s="50" t="s">
        <v>48</v>
      </c>
      <c r="B117" s="250" t="s">
        <v>329</v>
      </c>
      <c r="C117" s="13" t="s">
        <v>144</v>
      </c>
      <c r="D117" s="31">
        <f>'1.sz.mell.köt.'!D117+'1.sz.mell.önk.'!D117+'1.sz.mell.államig.'!D117</f>
        <v>0</v>
      </c>
    </row>
    <row r="118" spans="1:4" ht="12" customHeight="1" thickBot="1" x14ac:dyDescent="0.35">
      <c r="A118" s="79" t="s">
        <v>50</v>
      </c>
      <c r="B118" s="256" t="s">
        <v>330</v>
      </c>
      <c r="C118" s="34" t="s">
        <v>145</v>
      </c>
      <c r="D118" s="31">
        <f>'1.sz.mell.köt.'!D118+'1.sz.mell.önk.'!D118+'1.sz.mell.államig.'!D118</f>
        <v>0</v>
      </c>
    </row>
    <row r="119" spans="1:4" ht="12" customHeight="1" thickBot="1" x14ac:dyDescent="0.35">
      <c r="A119" s="47" t="s">
        <v>66</v>
      </c>
      <c r="B119" s="249" t="s">
        <v>331</v>
      </c>
      <c r="C119" s="15" t="s">
        <v>146</v>
      </c>
      <c r="D119" s="28">
        <f>SUM(D120:D123)</f>
        <v>0</v>
      </c>
    </row>
    <row r="120" spans="1:4" ht="12" customHeight="1" x14ac:dyDescent="0.3">
      <c r="A120" s="50" t="s">
        <v>68</v>
      </c>
      <c r="B120" s="250" t="s">
        <v>332</v>
      </c>
      <c r="C120" s="13" t="s">
        <v>614</v>
      </c>
      <c r="D120" s="31">
        <f>'1.sz.mell.köt.'!D120+'1.sz.mell.önk.'!D120+'1.sz.mell.államig.'!D120</f>
        <v>0</v>
      </c>
    </row>
    <row r="121" spans="1:4" ht="12" customHeight="1" x14ac:dyDescent="0.3">
      <c r="A121" s="50" t="s">
        <v>70</v>
      </c>
      <c r="B121" s="250" t="s">
        <v>333</v>
      </c>
      <c r="C121" s="13" t="s">
        <v>615</v>
      </c>
      <c r="D121" s="31">
        <f>'1.sz.mell.köt.'!D121+'1.sz.mell.önk.'!D121+'1.sz.mell.államig.'!D121</f>
        <v>0</v>
      </c>
    </row>
    <row r="122" spans="1:4" ht="12" customHeight="1" x14ac:dyDescent="0.3">
      <c r="A122" s="50" t="s">
        <v>72</v>
      </c>
      <c r="B122" s="250" t="s">
        <v>334</v>
      </c>
      <c r="C122" s="13" t="s">
        <v>616</v>
      </c>
      <c r="D122" s="31">
        <f>'1.sz.mell.köt.'!D122+'1.sz.mell.önk.'!D122+'1.sz.mell.államig.'!D122</f>
        <v>0</v>
      </c>
    </row>
    <row r="123" spans="1:4" ht="12" customHeight="1" thickBot="1" x14ac:dyDescent="0.35">
      <c r="A123" s="50" t="s">
        <v>74</v>
      </c>
      <c r="B123" s="250" t="s">
        <v>667</v>
      </c>
      <c r="C123" s="13" t="s">
        <v>618</v>
      </c>
      <c r="D123" s="31">
        <f>'1.sz.mell.köt.'!D123+'1.sz.mell.önk.'!D123+'1.sz.mell.államig.'!D123</f>
        <v>0</v>
      </c>
    </row>
    <row r="124" spans="1:4" ht="12" customHeight="1" thickBot="1" x14ac:dyDescent="0.35">
      <c r="A124" s="47" t="s">
        <v>147</v>
      </c>
      <c r="B124" s="249"/>
      <c r="C124" s="15" t="s">
        <v>148</v>
      </c>
      <c r="D124" s="35">
        <f>SUM(D125:D129)</f>
        <v>0</v>
      </c>
    </row>
    <row r="125" spans="1:4" ht="12" customHeight="1" x14ac:dyDescent="0.3">
      <c r="A125" s="50" t="s">
        <v>80</v>
      </c>
      <c r="B125" s="250" t="s">
        <v>335</v>
      </c>
      <c r="C125" s="13" t="s">
        <v>149</v>
      </c>
      <c r="D125" s="31">
        <f>'1.sz.mell.köt.'!D125+'1.sz.mell.önk.'!D125+'1.sz.mell.államig.'!D125</f>
        <v>0</v>
      </c>
    </row>
    <row r="126" spans="1:4" ht="12" customHeight="1" x14ac:dyDescent="0.3">
      <c r="A126" s="50" t="s">
        <v>81</v>
      </c>
      <c r="B126" s="250" t="s">
        <v>336</v>
      </c>
      <c r="C126" s="13" t="s">
        <v>150</v>
      </c>
      <c r="D126" s="31">
        <f>'1.sz.mell.köt.'!D126+'1.sz.mell.önk.'!D126+'1.sz.mell.államig.'!D126</f>
        <v>0</v>
      </c>
    </row>
    <row r="127" spans="1:4" ht="12" customHeight="1" x14ac:dyDescent="0.3">
      <c r="A127" s="50" t="s">
        <v>82</v>
      </c>
      <c r="B127" s="250" t="s">
        <v>337</v>
      </c>
      <c r="C127" s="13" t="s">
        <v>620</v>
      </c>
      <c r="D127" s="31">
        <f>'1.sz.mell.köt.'!D127+'1.sz.mell.önk.'!D127+'1.sz.mell.államig.'!D127</f>
        <v>0</v>
      </c>
    </row>
    <row r="128" spans="1:4" ht="12" customHeight="1" x14ac:dyDescent="0.3">
      <c r="A128" s="50" t="s">
        <v>83</v>
      </c>
      <c r="B128" s="250" t="s">
        <v>338</v>
      </c>
      <c r="C128" s="13" t="s">
        <v>230</v>
      </c>
      <c r="D128" s="31">
        <f>'1.sz.mell.köt.'!D128+'1.sz.mell.önk.'!D128+'1.sz.mell.államig.'!D128</f>
        <v>0</v>
      </c>
    </row>
    <row r="129" spans="1:9" ht="12" customHeight="1" thickBot="1" x14ac:dyDescent="0.35">
      <c r="A129" s="50" t="s">
        <v>711</v>
      </c>
      <c r="B129" s="256" t="s">
        <v>636</v>
      </c>
      <c r="C129" s="34" t="s">
        <v>635</v>
      </c>
      <c r="D129" s="260">
        <f>'1.sz.mell.köt.'!D129+'1.sz.mell.önk.'!D129+'1.sz.mell.államig.'!D129</f>
        <v>0</v>
      </c>
    </row>
    <row r="130" spans="1:9" ht="12" customHeight="1" thickBot="1" x14ac:dyDescent="0.35">
      <c r="A130" s="47" t="s">
        <v>84</v>
      </c>
      <c r="B130" s="249" t="s">
        <v>339</v>
      </c>
      <c r="C130" s="15" t="s">
        <v>151</v>
      </c>
      <c r="D130" s="84">
        <f>+D131+D132+D134+D135</f>
        <v>0</v>
      </c>
    </row>
    <row r="131" spans="1:9" ht="12" customHeight="1" x14ac:dyDescent="0.3">
      <c r="A131" s="50" t="s">
        <v>712</v>
      </c>
      <c r="B131" s="250" t="s">
        <v>340</v>
      </c>
      <c r="C131" s="13" t="s">
        <v>621</v>
      </c>
      <c r="D131" s="31">
        <f>'1.sz.mell.köt.'!D131+'1.sz.mell.önk.'!D131+'1.sz.mell.államig.'!D131</f>
        <v>0</v>
      </c>
    </row>
    <row r="132" spans="1:9" ht="12" customHeight="1" x14ac:dyDescent="0.3">
      <c r="A132" s="50" t="s">
        <v>713</v>
      </c>
      <c r="B132" s="250" t="s">
        <v>341</v>
      </c>
      <c r="C132" s="13" t="s">
        <v>622</v>
      </c>
      <c r="D132" s="31">
        <f>'1.sz.mell.köt.'!D132+'1.sz.mell.önk.'!D132+'1.sz.mell.államig.'!D132</f>
        <v>0</v>
      </c>
    </row>
    <row r="133" spans="1:9" ht="12" customHeight="1" x14ac:dyDescent="0.3">
      <c r="A133" s="50" t="s">
        <v>714</v>
      </c>
      <c r="B133" s="250" t="s">
        <v>342</v>
      </c>
      <c r="C133" s="13" t="s">
        <v>623</v>
      </c>
      <c r="D133" s="31">
        <f>'1.sz.mell.köt.'!D133+'1.sz.mell.önk.'!D133+'1.sz.mell.államig.'!D133</f>
        <v>0</v>
      </c>
    </row>
    <row r="134" spans="1:9" ht="12" customHeight="1" x14ac:dyDescent="0.3">
      <c r="A134" s="50" t="s">
        <v>715</v>
      </c>
      <c r="B134" s="250" t="s">
        <v>343</v>
      </c>
      <c r="C134" s="13" t="s">
        <v>624</v>
      </c>
      <c r="D134" s="31">
        <f>'1.sz.mell.köt.'!D134+'1.sz.mell.önk.'!D134+'1.sz.mell.államig.'!D134</f>
        <v>0</v>
      </c>
    </row>
    <row r="135" spans="1:9" ht="12" customHeight="1" thickBot="1" x14ac:dyDescent="0.35">
      <c r="A135" s="79" t="s">
        <v>716</v>
      </c>
      <c r="B135" s="250" t="s">
        <v>637</v>
      </c>
      <c r="C135" s="34" t="s">
        <v>625</v>
      </c>
      <c r="D135" s="83">
        <f>'1.sz.mell.köt.'!D135+'1.sz.mell.önk.'!D135+'1.sz.mell.államig.'!D135</f>
        <v>0</v>
      </c>
    </row>
    <row r="136" spans="1:9" ht="12" customHeight="1" thickBot="1" x14ac:dyDescent="0.35">
      <c r="A136" s="340" t="s">
        <v>86</v>
      </c>
      <c r="B136" s="341" t="s">
        <v>631</v>
      </c>
      <c r="C136" s="15" t="s">
        <v>626</v>
      </c>
      <c r="D136" s="324"/>
    </row>
    <row r="137" spans="1:9" ht="12" customHeight="1" thickBot="1" x14ac:dyDescent="0.35">
      <c r="A137" s="340" t="s">
        <v>153</v>
      </c>
      <c r="B137" s="341" t="s">
        <v>632</v>
      </c>
      <c r="C137" s="15" t="s">
        <v>627</v>
      </c>
      <c r="D137" s="324"/>
    </row>
    <row r="138" spans="1:9" ht="15" customHeight="1" thickBot="1" x14ac:dyDescent="0.35">
      <c r="A138" s="47" t="s">
        <v>171</v>
      </c>
      <c r="B138" s="249" t="s">
        <v>633</v>
      </c>
      <c r="C138" s="15" t="s">
        <v>629</v>
      </c>
      <c r="D138" s="85">
        <f>+D115+D119+D124+D130</f>
        <v>0</v>
      </c>
      <c r="F138" s="86"/>
      <c r="G138" s="87"/>
      <c r="H138" s="87"/>
      <c r="I138" s="87"/>
    </row>
    <row r="139" spans="1:9" s="49" customFormat="1" ht="12.9" customHeight="1" thickBot="1" x14ac:dyDescent="0.3">
      <c r="A139" s="88" t="s">
        <v>172</v>
      </c>
      <c r="B139" s="257"/>
      <c r="C139" s="89" t="s">
        <v>628</v>
      </c>
      <c r="D139" s="85">
        <f>+D114+D138</f>
        <v>159514319</v>
      </c>
    </row>
    <row r="140" spans="1:9" ht="7.5" customHeight="1" x14ac:dyDescent="0.3"/>
    <row r="141" spans="1:9" x14ac:dyDescent="0.3">
      <c r="A141" s="587" t="s">
        <v>155</v>
      </c>
      <c r="B141" s="587"/>
      <c r="C141" s="587"/>
      <c r="D141" s="587"/>
    </row>
    <row r="142" spans="1:9" ht="15" customHeight="1" thickBot="1" x14ac:dyDescent="0.35">
      <c r="A142" s="584" t="s">
        <v>699</v>
      </c>
      <c r="B142" s="584"/>
      <c r="C142" s="584"/>
      <c r="D142" s="39" t="s">
        <v>634</v>
      </c>
    </row>
    <row r="143" spans="1:9" ht="24.75" customHeight="1" x14ac:dyDescent="0.3">
      <c r="A143" s="71" t="s">
        <v>5</v>
      </c>
      <c r="B143" s="254"/>
      <c r="C143" s="72" t="s">
        <v>156</v>
      </c>
      <c r="D143" s="73">
        <f>+D66-D114</f>
        <v>-104778844</v>
      </c>
    </row>
    <row r="144" spans="1:9" ht="24.75" customHeight="1" thickBot="1" x14ac:dyDescent="0.35">
      <c r="A144" s="455" t="s">
        <v>18</v>
      </c>
      <c r="B144" s="454"/>
      <c r="C144" s="456" t="s">
        <v>157</v>
      </c>
      <c r="D144" s="457">
        <f>+D91-D138</f>
        <v>104778844</v>
      </c>
    </row>
    <row r="146" spans="4:4" x14ac:dyDescent="0.3">
      <c r="D146" s="248">
        <f>D139-D92</f>
        <v>0</v>
      </c>
    </row>
  </sheetData>
  <mergeCells count="6">
    <mergeCell ref="A142:C142"/>
    <mergeCell ref="A1:D1"/>
    <mergeCell ref="A2:C2"/>
    <mergeCell ref="A94:D94"/>
    <mergeCell ref="A95:C95"/>
    <mergeCell ref="A141:D141"/>
  </mergeCells>
  <phoneticPr fontId="31" type="noConversion"/>
  <printOptions horizontalCentered="1"/>
  <pageMargins left="0.23622047244094491" right="0.23622047244094491" top="0.98425196850393704" bottom="0.47244094488188981" header="0.31496062992125984" footer="0.19685039370078741"/>
  <pageSetup paperSize="9" scale="92" fitToHeight="2" orientation="portrait" r:id="rId1"/>
  <headerFooter alignWithMargins="0">
    <oddHeader>&amp;C&amp;"Times New Roman CE,Félkövér"&amp;12
ÓFALU KÖZSÉG ÖNKORMÁNYZATA
 2021. ÉVI KÖLTSÉGVETÉSÉNEK ÖSSZEVONT MÉRLEGE&amp;R&amp;"Times New Roman CE,Félkövér dőlt"1. melléklet az 1/2021. (III.4.) önkormányztai rendelethez</oddHeader>
  </headerFooter>
  <rowBreaks count="2" manualBreakCount="2">
    <brk id="66" max="3" man="1"/>
    <brk id="92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G23"/>
  <sheetViews>
    <sheetView view="pageLayout" zoomScaleNormal="100" zoomScaleSheetLayoutView="145" workbookViewId="0">
      <selection activeCell="C13" sqref="C13"/>
    </sheetView>
  </sheetViews>
  <sheetFormatPr defaultColWidth="9.109375" defaultRowHeight="13.2" x14ac:dyDescent="0.25"/>
  <cols>
    <col min="1" max="1" width="33.109375" style="186" customWidth="1"/>
    <col min="2" max="2" width="24" style="186" customWidth="1"/>
    <col min="3" max="5" width="19.6640625" style="186" customWidth="1"/>
    <col min="6" max="6" width="9.109375" style="186"/>
    <col min="7" max="7" width="15.5546875" style="345" bestFit="1" customWidth="1"/>
    <col min="8" max="16384" width="9.109375" style="186"/>
  </cols>
  <sheetData>
    <row r="1" spans="1:6" customFormat="1" ht="15.6" x14ac:dyDescent="0.3">
      <c r="A1" s="613" t="s">
        <v>684</v>
      </c>
      <c r="B1" s="613"/>
      <c r="C1" s="613"/>
      <c r="D1" s="613"/>
      <c r="E1" s="613"/>
      <c r="F1" s="382"/>
    </row>
    <row r="2" spans="1:6" customFormat="1" ht="15.6" x14ac:dyDescent="0.3">
      <c r="A2" s="614" t="s">
        <v>685</v>
      </c>
      <c r="B2" s="613"/>
      <c r="C2" s="613"/>
      <c r="D2" s="613"/>
      <c r="E2" s="613"/>
      <c r="F2" s="382"/>
    </row>
    <row r="3" spans="1:6" customFormat="1" ht="14.4" x14ac:dyDescent="0.3">
      <c r="A3" s="615" t="s">
        <v>686</v>
      </c>
      <c r="B3" s="615"/>
      <c r="C3" s="616" t="s">
        <v>970</v>
      </c>
      <c r="D3" s="616"/>
      <c r="E3" s="616"/>
      <c r="F3" s="382"/>
    </row>
    <row r="4" spans="1:6" customFormat="1" ht="15" thickBot="1" x14ac:dyDescent="0.35">
      <c r="A4" s="383"/>
      <c r="B4" s="383"/>
      <c r="C4" s="383"/>
      <c r="D4" s="383"/>
      <c r="E4" s="384">
        <f>$E$3</f>
        <v>0</v>
      </c>
      <c r="F4" s="382"/>
    </row>
    <row r="5" spans="1:6" customFormat="1" ht="15.75" customHeight="1" thickBot="1" x14ac:dyDescent="0.35">
      <c r="A5" s="617" t="s">
        <v>261</v>
      </c>
      <c r="B5" s="620" t="s">
        <v>687</v>
      </c>
      <c r="C5" s="621"/>
      <c r="D5" s="621"/>
      <c r="E5" s="622"/>
      <c r="F5" s="382"/>
    </row>
    <row r="6" spans="1:6" customFormat="1" ht="15.75" customHeight="1" thickBot="1" x14ac:dyDescent="0.35">
      <c r="A6" s="618"/>
      <c r="B6" s="623" t="s">
        <v>688</v>
      </c>
      <c r="C6" s="626" t="s">
        <v>689</v>
      </c>
      <c r="D6" s="627"/>
      <c r="E6" s="628"/>
      <c r="F6" s="382"/>
    </row>
    <row r="7" spans="1:6" customFormat="1" ht="15" customHeight="1" x14ac:dyDescent="0.3">
      <c r="A7" s="618"/>
      <c r="B7" s="624"/>
      <c r="C7" s="623" t="s">
        <v>733</v>
      </c>
      <c r="D7" s="623" t="s">
        <v>734</v>
      </c>
      <c r="E7" s="623" t="s">
        <v>735</v>
      </c>
      <c r="F7" s="382"/>
    </row>
    <row r="8" spans="1:6" customFormat="1" ht="15" thickBot="1" x14ac:dyDescent="0.35">
      <c r="A8" s="619"/>
      <c r="B8" s="625"/>
      <c r="C8" s="629"/>
      <c r="D8" s="629"/>
      <c r="E8" s="625"/>
      <c r="F8" s="382"/>
    </row>
    <row r="9" spans="1:6" customFormat="1" ht="15" thickBot="1" x14ac:dyDescent="0.35">
      <c r="A9" s="385" t="s">
        <v>675</v>
      </c>
      <c r="B9" s="386" t="s">
        <v>690</v>
      </c>
      <c r="C9" s="387" t="s">
        <v>677</v>
      </c>
      <c r="D9" s="191" t="s">
        <v>678</v>
      </c>
      <c r="E9" s="351" t="s">
        <v>679</v>
      </c>
      <c r="F9" s="382"/>
    </row>
    <row r="10" spans="1:6" customFormat="1" ht="14.4" x14ac:dyDescent="0.3">
      <c r="A10" s="388" t="s">
        <v>262</v>
      </c>
      <c r="B10" s="389">
        <f>C10+D10+E10</f>
        <v>0</v>
      </c>
      <c r="C10" s="390"/>
      <c r="D10" s="390"/>
      <c r="E10" s="391"/>
      <c r="F10" s="382"/>
    </row>
    <row r="11" spans="1:6" customFormat="1" ht="14.4" x14ac:dyDescent="0.3">
      <c r="A11" s="392" t="s">
        <v>263</v>
      </c>
      <c r="B11" s="393">
        <f t="shared" ref="B11:B21" si="0">C11+D11+E11</f>
        <v>0</v>
      </c>
      <c r="C11" s="394"/>
      <c r="D11" s="394"/>
      <c r="E11" s="394"/>
      <c r="F11" s="382"/>
    </row>
    <row r="12" spans="1:6" customFormat="1" ht="14.4" x14ac:dyDescent="0.3">
      <c r="A12" s="395" t="s">
        <v>264</v>
      </c>
      <c r="B12" s="396">
        <f t="shared" si="0"/>
        <v>0</v>
      </c>
      <c r="C12" s="397"/>
      <c r="D12" s="397"/>
      <c r="E12" s="397"/>
      <c r="F12" s="382"/>
    </row>
    <row r="13" spans="1:6" customFormat="1" ht="14.4" x14ac:dyDescent="0.3">
      <c r="A13" s="395" t="s">
        <v>265</v>
      </c>
      <c r="B13" s="396">
        <f t="shared" si="0"/>
        <v>0</v>
      </c>
      <c r="C13" s="397"/>
      <c r="D13" s="397"/>
      <c r="E13" s="397"/>
      <c r="F13" s="382"/>
    </row>
    <row r="14" spans="1:6" customFormat="1" ht="14.4" x14ac:dyDescent="0.3">
      <c r="A14" s="395" t="s">
        <v>266</v>
      </c>
      <c r="B14" s="396">
        <f t="shared" si="0"/>
        <v>0</v>
      </c>
      <c r="C14" s="397"/>
      <c r="D14" s="397"/>
      <c r="E14" s="397"/>
      <c r="F14" s="382"/>
    </row>
    <row r="15" spans="1:6" customFormat="1" ht="15" thickBot="1" x14ac:dyDescent="0.35">
      <c r="A15" s="395" t="s">
        <v>267</v>
      </c>
      <c r="B15" s="396">
        <f t="shared" si="0"/>
        <v>0</v>
      </c>
      <c r="C15" s="397"/>
      <c r="D15" s="397"/>
      <c r="E15" s="397"/>
      <c r="F15" s="382"/>
    </row>
    <row r="16" spans="1:6" customFormat="1" ht="15" thickBot="1" x14ac:dyDescent="0.35">
      <c r="A16" s="398" t="s">
        <v>268</v>
      </c>
      <c r="B16" s="399">
        <f>B10+SUM(B12:B15)</f>
        <v>0</v>
      </c>
      <c r="C16" s="399">
        <f>C10+SUM(C12:C15)</f>
        <v>0</v>
      </c>
      <c r="D16" s="399">
        <f>D10+SUM(D12:D15)</f>
        <v>0</v>
      </c>
      <c r="E16" s="400">
        <f>E10+SUM(E12:E15)</f>
        <v>0</v>
      </c>
      <c r="F16" s="382"/>
    </row>
    <row r="17" spans="1:6" customFormat="1" ht="14.4" x14ac:dyDescent="0.3">
      <c r="A17" s="401" t="s">
        <v>269</v>
      </c>
      <c r="B17" s="389">
        <f t="shared" si="0"/>
        <v>0</v>
      </c>
      <c r="C17" s="390"/>
      <c r="D17" s="390"/>
      <c r="E17" s="391"/>
      <c r="F17" s="382"/>
    </row>
    <row r="18" spans="1:6" customFormat="1" ht="14.4" x14ac:dyDescent="0.3">
      <c r="A18" s="402" t="s">
        <v>270</v>
      </c>
      <c r="B18" s="396">
        <f t="shared" si="0"/>
        <v>0</v>
      </c>
      <c r="C18" s="397"/>
      <c r="D18" s="397"/>
      <c r="E18" s="397"/>
      <c r="F18" s="382"/>
    </row>
    <row r="19" spans="1:6" customFormat="1" ht="14.4" x14ac:dyDescent="0.3">
      <c r="A19" s="402" t="s">
        <v>271</v>
      </c>
      <c r="B19" s="396">
        <f t="shared" si="0"/>
        <v>0</v>
      </c>
      <c r="C19" s="397"/>
      <c r="D19" s="397"/>
      <c r="E19" s="397"/>
      <c r="F19" s="382"/>
    </row>
    <row r="20" spans="1:6" customFormat="1" ht="14.4" x14ac:dyDescent="0.3">
      <c r="A20" s="402" t="s">
        <v>272</v>
      </c>
      <c r="B20" s="396">
        <f t="shared" si="0"/>
        <v>0</v>
      </c>
      <c r="C20" s="397"/>
      <c r="D20" s="397"/>
      <c r="E20" s="397"/>
      <c r="F20" s="382"/>
    </row>
    <row r="21" spans="1:6" customFormat="1" ht="15" thickBot="1" x14ac:dyDescent="0.35">
      <c r="A21" s="403"/>
      <c r="B21" s="404">
        <f t="shared" si="0"/>
        <v>0</v>
      </c>
      <c r="C21" s="405"/>
      <c r="D21" s="405"/>
      <c r="E21" s="406"/>
      <c r="F21" s="382"/>
    </row>
    <row r="22" spans="1:6" customFormat="1" ht="15" thickBot="1" x14ac:dyDescent="0.35">
      <c r="A22" s="407" t="s">
        <v>433</v>
      </c>
      <c r="B22" s="399">
        <f>SUM(B17:B21)</f>
        <v>0</v>
      </c>
      <c r="C22" s="399">
        <f>SUM(C17:C21)</f>
        <v>0</v>
      </c>
      <c r="D22" s="399">
        <f>SUM(D17:D21)</f>
        <v>0</v>
      </c>
      <c r="E22" s="400">
        <f>SUM(E17:E21)</f>
        <v>0</v>
      </c>
      <c r="F22" s="382"/>
    </row>
    <row r="23" spans="1:6" customFormat="1" ht="14.4" x14ac:dyDescent="0.3">
      <c r="A23" s="612" t="s">
        <v>691</v>
      </c>
      <c r="B23" s="612"/>
      <c r="C23" s="612"/>
      <c r="D23" s="612"/>
      <c r="E23" s="612"/>
      <c r="F23" s="382"/>
    </row>
  </sheetData>
  <mergeCells count="12">
    <mergeCell ref="A23:E23"/>
    <mergeCell ref="A1:E1"/>
    <mergeCell ref="A2:E2"/>
    <mergeCell ref="A3:B3"/>
    <mergeCell ref="C3:E3"/>
    <mergeCell ref="A5:A8"/>
    <mergeCell ref="B5:E5"/>
    <mergeCell ref="B6:B8"/>
    <mergeCell ref="C6:E6"/>
    <mergeCell ref="C7:C8"/>
    <mergeCell ref="D7:D8"/>
    <mergeCell ref="E7:E8"/>
  </mergeCells>
  <phoneticPr fontId="3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headerFooter alignWithMargins="0">
    <oddHeader>&amp;C&amp;"Times New Roman CE,Félkövér"&amp;12
ÓFALU KÖZSÉG ÖNKORMÁNYZATA&amp;R&amp;"Times New Roman CE,Félkövér dőlt"7. melléklet az 1/2021. (III.4.) önkormányztai rendelethez</oddHeader>
  </headerFooter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J18"/>
  <sheetViews>
    <sheetView zoomScaleNormal="100" workbookViewId="0">
      <selection activeCell="B2" sqref="B2"/>
    </sheetView>
  </sheetViews>
  <sheetFormatPr defaultColWidth="9.109375" defaultRowHeight="13.2" x14ac:dyDescent="0.3"/>
  <cols>
    <col min="1" max="1" width="5.88671875" style="96" customWidth="1"/>
    <col min="2" max="2" width="42.5546875" style="26" customWidth="1"/>
    <col min="3" max="8" width="11" style="26" customWidth="1"/>
    <col min="9" max="9" width="11.88671875" style="26" customWidth="1"/>
    <col min="10" max="10" width="9.109375" style="26"/>
    <col min="11" max="11" width="0" style="26" hidden="1" customWidth="1"/>
    <col min="12" max="16384" width="9.109375" style="26"/>
  </cols>
  <sheetData>
    <row r="1" spans="1:10" ht="27.75" customHeight="1" x14ac:dyDescent="0.3">
      <c r="A1" s="632" t="s">
        <v>273</v>
      </c>
      <c r="B1" s="632"/>
      <c r="C1" s="632"/>
      <c r="D1" s="632"/>
      <c r="E1" s="632"/>
      <c r="F1" s="632"/>
      <c r="G1" s="632"/>
      <c r="H1" s="632"/>
      <c r="I1" s="632"/>
    </row>
    <row r="2" spans="1:10" s="409" customFormat="1" ht="20.399999999999999" customHeight="1" thickBot="1" x14ac:dyDescent="0.35">
      <c r="A2" s="408"/>
      <c r="B2" s="408" t="s">
        <v>970</v>
      </c>
      <c r="I2" s="410" t="str">
        <f>'[1]KV_1.sz.tájékoztató_t.'!E5</f>
        <v>Forintban!</v>
      </c>
      <c r="J2" s="411"/>
    </row>
    <row r="3" spans="1:10" s="412" customFormat="1" ht="26.4" customHeight="1" x14ac:dyDescent="0.3">
      <c r="A3" s="633" t="s">
        <v>2</v>
      </c>
      <c r="B3" s="635" t="s">
        <v>274</v>
      </c>
      <c r="C3" s="633" t="s">
        <v>275</v>
      </c>
      <c r="D3" s="633" t="str">
        <f>+CONCATENATE(LEFT([1]KV_ÖSSZEFÜGGÉSEK!A5,4)," előtti kifizetés")</f>
        <v>2020 előtti kifizetés</v>
      </c>
      <c r="E3" s="637" t="s">
        <v>276</v>
      </c>
      <c r="F3" s="638"/>
      <c r="G3" s="638"/>
      <c r="H3" s="639"/>
      <c r="I3" s="635" t="s">
        <v>247</v>
      </c>
      <c r="J3" s="411"/>
    </row>
    <row r="4" spans="1:10" s="415" customFormat="1" ht="32.4" customHeight="1" thickBot="1" x14ac:dyDescent="0.35">
      <c r="A4" s="634"/>
      <c r="B4" s="636"/>
      <c r="C4" s="636"/>
      <c r="D4" s="634"/>
      <c r="E4" s="413" t="s">
        <v>665</v>
      </c>
      <c r="F4" s="413" t="s">
        <v>736</v>
      </c>
      <c r="G4" s="413" t="s">
        <v>737</v>
      </c>
      <c r="H4" s="414" t="s">
        <v>738</v>
      </c>
      <c r="I4" s="636"/>
      <c r="J4" s="411"/>
    </row>
    <row r="5" spans="1:10" s="421" customFormat="1" ht="12.9" customHeight="1" thickBot="1" x14ac:dyDescent="0.35">
      <c r="A5" s="416" t="s">
        <v>675</v>
      </c>
      <c r="B5" s="417" t="s">
        <v>676</v>
      </c>
      <c r="C5" s="418" t="s">
        <v>677</v>
      </c>
      <c r="D5" s="417" t="s">
        <v>678</v>
      </c>
      <c r="E5" s="416" t="s">
        <v>679</v>
      </c>
      <c r="F5" s="418" t="s">
        <v>692</v>
      </c>
      <c r="G5" s="418" t="s">
        <v>693</v>
      </c>
      <c r="H5" s="419" t="s">
        <v>694</v>
      </c>
      <c r="I5" s="420" t="s">
        <v>695</v>
      </c>
      <c r="J5" s="411"/>
    </row>
    <row r="6" spans="1:10" s="409" customFormat="1" ht="24.75" customHeight="1" thickBot="1" x14ac:dyDescent="0.35">
      <c r="A6" s="422" t="s">
        <v>5</v>
      </c>
      <c r="B6" s="423" t="s">
        <v>277</v>
      </c>
      <c r="C6" s="424"/>
      <c r="D6" s="425">
        <f>+D7+D8</f>
        <v>0</v>
      </c>
      <c r="E6" s="426">
        <f>+E7+E8</f>
        <v>0</v>
      </c>
      <c r="F6" s="427">
        <f>+F7+F8</f>
        <v>0</v>
      </c>
      <c r="G6" s="427">
        <f>+G7+G8</f>
        <v>0</v>
      </c>
      <c r="H6" s="428">
        <f>+H7+H8</f>
        <v>0</v>
      </c>
      <c r="I6" s="429">
        <f t="shared" ref="I6:I17" si="0">SUM(D6:H6)</f>
        <v>0</v>
      </c>
      <c r="J6" s="411"/>
    </row>
    <row r="7" spans="1:10" s="409" customFormat="1" ht="20.100000000000001" customHeight="1" x14ac:dyDescent="0.3">
      <c r="A7" s="430" t="s">
        <v>18</v>
      </c>
      <c r="B7" s="431" t="s">
        <v>278</v>
      </c>
      <c r="C7" s="432"/>
      <c r="D7" s="433"/>
      <c r="E7" s="434"/>
      <c r="F7" s="435"/>
      <c r="G7" s="435"/>
      <c r="H7" s="436"/>
      <c r="I7" s="437">
        <f t="shared" si="0"/>
        <v>0</v>
      </c>
      <c r="J7" s="411"/>
    </row>
    <row r="8" spans="1:10" s="409" customFormat="1" ht="20.100000000000001" customHeight="1" thickBot="1" x14ac:dyDescent="0.35">
      <c r="A8" s="430" t="s">
        <v>30</v>
      </c>
      <c r="B8" s="431" t="s">
        <v>278</v>
      </c>
      <c r="C8" s="432"/>
      <c r="D8" s="433"/>
      <c r="E8" s="434"/>
      <c r="F8" s="435"/>
      <c r="G8" s="435"/>
      <c r="H8" s="436"/>
      <c r="I8" s="437">
        <f t="shared" si="0"/>
        <v>0</v>
      </c>
      <c r="J8" s="411"/>
    </row>
    <row r="9" spans="1:10" s="409" customFormat="1" ht="26.1" customHeight="1" thickBot="1" x14ac:dyDescent="0.35">
      <c r="A9" s="422" t="s">
        <v>140</v>
      </c>
      <c r="B9" s="423" t="s">
        <v>279</v>
      </c>
      <c r="C9" s="424"/>
      <c r="D9" s="425">
        <f>+D10+D11</f>
        <v>0</v>
      </c>
      <c r="E9" s="426">
        <f>+E10+E11</f>
        <v>0</v>
      </c>
      <c r="F9" s="427">
        <f>+F10+F11</f>
        <v>0</v>
      </c>
      <c r="G9" s="427">
        <f>+G10+G11</f>
        <v>0</v>
      </c>
      <c r="H9" s="428">
        <f>+H10+H11</f>
        <v>0</v>
      </c>
      <c r="I9" s="429">
        <f t="shared" si="0"/>
        <v>0</v>
      </c>
      <c r="J9" s="411"/>
    </row>
    <row r="10" spans="1:10" s="409" customFormat="1" ht="20.100000000000001" customHeight="1" x14ac:dyDescent="0.3">
      <c r="A10" s="430" t="s">
        <v>44</v>
      </c>
      <c r="B10" s="431" t="s">
        <v>278</v>
      </c>
      <c r="C10" s="432"/>
      <c r="D10" s="433"/>
      <c r="E10" s="434"/>
      <c r="F10" s="435"/>
      <c r="G10" s="435"/>
      <c r="H10" s="436"/>
      <c r="I10" s="437">
        <f t="shared" si="0"/>
        <v>0</v>
      </c>
      <c r="J10" s="411"/>
    </row>
    <row r="11" spans="1:10" s="409" customFormat="1" ht="20.100000000000001" customHeight="1" thickBot="1" x14ac:dyDescent="0.35">
      <c r="A11" s="430" t="s">
        <v>66</v>
      </c>
      <c r="B11" s="431" t="s">
        <v>278</v>
      </c>
      <c r="C11" s="432"/>
      <c r="D11" s="433"/>
      <c r="E11" s="434"/>
      <c r="F11" s="435"/>
      <c r="G11" s="435"/>
      <c r="H11" s="436"/>
      <c r="I11" s="437">
        <f t="shared" si="0"/>
        <v>0</v>
      </c>
      <c r="J11" s="411"/>
    </row>
    <row r="12" spans="1:10" s="409" customFormat="1" ht="20.100000000000001" customHeight="1" thickBot="1" x14ac:dyDescent="0.35">
      <c r="A12" s="422" t="s">
        <v>147</v>
      </c>
      <c r="B12" s="423" t="s">
        <v>280</v>
      </c>
      <c r="C12" s="424"/>
      <c r="D12" s="425">
        <f>+D13</f>
        <v>0</v>
      </c>
      <c r="E12" s="426"/>
      <c r="F12" s="427">
        <f>+F13</f>
        <v>0</v>
      </c>
      <c r="G12" s="427">
        <f>+G13</f>
        <v>0</v>
      </c>
      <c r="H12" s="428">
        <f>+H13</f>
        <v>0</v>
      </c>
      <c r="I12" s="429">
        <f t="shared" si="0"/>
        <v>0</v>
      </c>
      <c r="J12" s="411"/>
    </row>
    <row r="13" spans="1:10" s="409" customFormat="1" ht="20.100000000000001" customHeight="1" thickBot="1" x14ac:dyDescent="0.35">
      <c r="A13" s="430" t="s">
        <v>84</v>
      </c>
      <c r="B13" s="431" t="s">
        <v>278</v>
      </c>
      <c r="C13" s="499"/>
      <c r="D13" s="433"/>
      <c r="E13" s="434"/>
      <c r="F13" s="435"/>
      <c r="G13" s="435"/>
      <c r="H13" s="436"/>
      <c r="I13" s="437">
        <f t="shared" si="0"/>
        <v>0</v>
      </c>
      <c r="J13" s="411"/>
    </row>
    <row r="14" spans="1:10" s="409" customFormat="1" ht="20.100000000000001" customHeight="1" thickBot="1" x14ac:dyDescent="0.35">
      <c r="A14" s="422" t="s">
        <v>86</v>
      </c>
      <c r="B14" s="498" t="s">
        <v>281</v>
      </c>
      <c r="C14" s="500"/>
      <c r="D14" s="425">
        <f>+D15</f>
        <v>0</v>
      </c>
      <c r="E14" s="426"/>
      <c r="F14" s="427">
        <f>+F15</f>
        <v>0</v>
      </c>
      <c r="G14" s="427">
        <f>+G15</f>
        <v>0</v>
      </c>
      <c r="H14" s="428">
        <f>+H15</f>
        <v>0</v>
      </c>
      <c r="I14" s="429">
        <f t="shared" si="0"/>
        <v>0</v>
      </c>
      <c r="J14" s="411"/>
    </row>
    <row r="15" spans="1:10" s="409" customFormat="1" ht="20.100000000000001" customHeight="1" thickBot="1" x14ac:dyDescent="0.35">
      <c r="A15" s="497" t="s">
        <v>153</v>
      </c>
      <c r="B15" s="431" t="s">
        <v>278</v>
      </c>
      <c r="C15" s="501"/>
      <c r="D15" s="438"/>
      <c r="E15" s="439"/>
      <c r="F15" s="440"/>
      <c r="G15" s="440"/>
      <c r="H15" s="441"/>
      <c r="I15" s="442">
        <f t="shared" si="0"/>
        <v>0</v>
      </c>
      <c r="J15" s="411"/>
    </row>
    <row r="16" spans="1:10" s="409" customFormat="1" ht="20.100000000000001" customHeight="1" thickBot="1" x14ac:dyDescent="0.35">
      <c r="A16" s="417" t="s">
        <v>173</v>
      </c>
      <c r="B16" s="443" t="s">
        <v>282</v>
      </c>
      <c r="C16" s="424"/>
      <c r="D16" s="425">
        <f>+D17</f>
        <v>0</v>
      </c>
      <c r="E16" s="426">
        <f>+E17</f>
        <v>0</v>
      </c>
      <c r="F16" s="427">
        <f>+F17</f>
        <v>0</v>
      </c>
      <c r="G16" s="427">
        <f>+G17</f>
        <v>0</v>
      </c>
      <c r="H16" s="428">
        <f>+H17</f>
        <v>0</v>
      </c>
      <c r="I16" s="429">
        <f t="shared" si="0"/>
        <v>0</v>
      </c>
      <c r="J16" s="411"/>
    </row>
    <row r="17" spans="1:10" s="409" customFormat="1" ht="20.100000000000001" customHeight="1" thickBot="1" x14ac:dyDescent="0.35">
      <c r="A17" s="502" t="s">
        <v>176</v>
      </c>
      <c r="B17" s="444" t="s">
        <v>278</v>
      </c>
      <c r="C17" s="445"/>
      <c r="D17" s="446"/>
      <c r="E17" s="447"/>
      <c r="F17" s="448"/>
      <c r="G17" s="448"/>
      <c r="H17" s="449"/>
      <c r="I17" s="450">
        <f t="shared" si="0"/>
        <v>0</v>
      </c>
      <c r="J17" s="411"/>
    </row>
    <row r="18" spans="1:10" s="409" customFormat="1" ht="20.100000000000001" customHeight="1" thickBot="1" x14ac:dyDescent="0.35">
      <c r="A18" s="630" t="s">
        <v>283</v>
      </c>
      <c r="B18" s="631"/>
      <c r="C18" s="451"/>
      <c r="D18" s="425">
        <f t="shared" ref="D18:I18" si="1">+D6+D9+D12+D14+D16</f>
        <v>0</v>
      </c>
      <c r="E18" s="426">
        <f t="shared" si="1"/>
        <v>0</v>
      </c>
      <c r="F18" s="427">
        <f t="shared" si="1"/>
        <v>0</v>
      </c>
      <c r="G18" s="427">
        <f t="shared" si="1"/>
        <v>0</v>
      </c>
      <c r="H18" s="428">
        <f t="shared" si="1"/>
        <v>0</v>
      </c>
      <c r="I18" s="429">
        <f t="shared" si="1"/>
        <v>0</v>
      </c>
      <c r="J18" s="411"/>
    </row>
  </sheetData>
  <mergeCells count="8">
    <mergeCell ref="A18:B18"/>
    <mergeCell ref="A1:I1"/>
    <mergeCell ref="A3:A4"/>
    <mergeCell ref="B3:B4"/>
    <mergeCell ref="C3:C4"/>
    <mergeCell ref="D3:D4"/>
    <mergeCell ref="E3:H3"/>
    <mergeCell ref="I3:I4"/>
  </mergeCells>
  <phoneticPr fontId="31" type="noConversion"/>
  <printOptions horizontalCentered="1"/>
  <pageMargins left="0.78740157480314965" right="0.78740157480314965" top="0.43307086614173229" bottom="0.39370078740157483" header="0.15748031496062992" footer="0.15748031496062992"/>
  <pageSetup paperSize="9" orientation="landscape" verticalDpi="300" r:id="rId1"/>
  <headerFooter alignWithMargins="0">
    <oddHeader>&amp;R&amp;"Times New Roman CE,Félkövér dőlt"8. melléklet az 1/2021. (II.5.) önkormányztai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D31"/>
  <sheetViews>
    <sheetView workbookViewId="0">
      <selection activeCell="B3" sqref="B3"/>
    </sheetView>
  </sheetViews>
  <sheetFormatPr defaultColWidth="9.109375" defaultRowHeight="13.2" x14ac:dyDescent="0.3"/>
  <cols>
    <col min="1" max="1" width="5" style="203" customWidth="1"/>
    <col min="2" max="2" width="47" style="5" customWidth="1"/>
    <col min="3" max="4" width="15.109375" style="5" customWidth="1"/>
    <col min="5" max="16384" width="9.109375" style="5"/>
  </cols>
  <sheetData>
    <row r="1" spans="1:4" ht="31.5" customHeight="1" x14ac:dyDescent="0.3">
      <c r="B1" s="640" t="s">
        <v>284</v>
      </c>
      <c r="C1" s="640"/>
      <c r="D1" s="640"/>
    </row>
    <row r="2" spans="1:4" s="205" customFormat="1" ht="16.2" thickBot="1" x14ac:dyDescent="0.35">
      <c r="A2" s="204"/>
      <c r="B2" s="240" t="s">
        <v>970</v>
      </c>
      <c r="D2" s="97" t="s">
        <v>638</v>
      </c>
    </row>
    <row r="3" spans="1:4" s="209" customFormat="1" ht="48" customHeight="1" thickBot="1" x14ac:dyDescent="0.35">
      <c r="A3" s="206" t="s">
        <v>260</v>
      </c>
      <c r="B3" s="207" t="s">
        <v>3</v>
      </c>
      <c r="C3" s="207" t="s">
        <v>285</v>
      </c>
      <c r="D3" s="208" t="s">
        <v>286</v>
      </c>
    </row>
    <row r="4" spans="1:4" s="209" customFormat="1" ht="14.1" customHeight="1" thickBot="1" x14ac:dyDescent="0.35">
      <c r="A4" s="6">
        <v>1</v>
      </c>
      <c r="B4" s="7">
        <v>2</v>
      </c>
      <c r="C4" s="7">
        <v>3</v>
      </c>
      <c r="D4" s="182">
        <v>4</v>
      </c>
    </row>
    <row r="5" spans="1:4" ht="18" customHeight="1" x14ac:dyDescent="0.3">
      <c r="A5" s="210" t="s">
        <v>5</v>
      </c>
      <c r="B5" s="211" t="s">
        <v>287</v>
      </c>
      <c r="C5" s="212"/>
      <c r="D5" s="16"/>
    </row>
    <row r="6" spans="1:4" ht="18" customHeight="1" x14ac:dyDescent="0.3">
      <c r="A6" s="213" t="s">
        <v>18</v>
      </c>
      <c r="B6" s="214" t="s">
        <v>288</v>
      </c>
      <c r="C6" s="215"/>
      <c r="D6" s="23"/>
    </row>
    <row r="7" spans="1:4" ht="18" customHeight="1" x14ac:dyDescent="0.3">
      <c r="A7" s="213" t="s">
        <v>30</v>
      </c>
      <c r="B7" s="214" t="s">
        <v>289</v>
      </c>
      <c r="C7" s="215"/>
      <c r="D7" s="23"/>
    </row>
    <row r="8" spans="1:4" ht="18" customHeight="1" x14ac:dyDescent="0.3">
      <c r="A8" s="213" t="s">
        <v>140</v>
      </c>
      <c r="B8" s="214" t="s">
        <v>290</v>
      </c>
      <c r="C8" s="215"/>
      <c r="D8" s="23"/>
    </row>
    <row r="9" spans="1:4" ht="18" customHeight="1" x14ac:dyDescent="0.3">
      <c r="A9" s="213" t="s">
        <v>44</v>
      </c>
      <c r="B9" s="214" t="s">
        <v>291</v>
      </c>
      <c r="C9" s="215">
        <f>SUM(C10:C15)</f>
        <v>0</v>
      </c>
      <c r="D9" s="23">
        <f>SUM(D10:D15)</f>
        <v>0</v>
      </c>
    </row>
    <row r="10" spans="1:4" ht="18" customHeight="1" x14ac:dyDescent="0.3">
      <c r="A10" s="213" t="s">
        <v>66</v>
      </c>
      <c r="B10" s="214" t="s">
        <v>292</v>
      </c>
      <c r="C10" s="215"/>
      <c r="D10" s="23"/>
    </row>
    <row r="11" spans="1:4" ht="18" customHeight="1" x14ac:dyDescent="0.3">
      <c r="A11" s="213" t="s">
        <v>147</v>
      </c>
      <c r="B11" s="216" t="s">
        <v>293</v>
      </c>
      <c r="C11" s="215"/>
      <c r="D11" s="23"/>
    </row>
    <row r="12" spans="1:4" ht="18" customHeight="1" x14ac:dyDescent="0.3">
      <c r="A12" s="213" t="s">
        <v>86</v>
      </c>
      <c r="B12" s="216" t="s">
        <v>294</v>
      </c>
      <c r="C12" s="215"/>
      <c r="D12" s="23"/>
    </row>
    <row r="13" spans="1:4" ht="18" customHeight="1" x14ac:dyDescent="0.3">
      <c r="A13" s="213" t="s">
        <v>153</v>
      </c>
      <c r="B13" s="216" t="s">
        <v>295</v>
      </c>
      <c r="C13" s="215"/>
      <c r="D13" s="23"/>
    </row>
    <row r="14" spans="1:4" ht="18" customHeight="1" x14ac:dyDescent="0.3">
      <c r="A14" s="213" t="s">
        <v>171</v>
      </c>
      <c r="B14" s="216" t="s">
        <v>296</v>
      </c>
      <c r="C14" s="215"/>
      <c r="D14" s="23"/>
    </row>
    <row r="15" spans="1:4" ht="22.5" customHeight="1" x14ac:dyDescent="0.3">
      <c r="A15" s="213" t="s">
        <v>172</v>
      </c>
      <c r="B15" s="216" t="s">
        <v>297</v>
      </c>
      <c r="C15" s="215"/>
      <c r="D15" s="23"/>
    </row>
    <row r="16" spans="1:4" ht="18" customHeight="1" x14ac:dyDescent="0.3">
      <c r="A16" s="213" t="s">
        <v>173</v>
      </c>
      <c r="B16" s="214" t="s">
        <v>298</v>
      </c>
      <c r="C16" s="215"/>
      <c r="D16" s="23"/>
    </row>
    <row r="17" spans="1:4" ht="18" customHeight="1" x14ac:dyDescent="0.3">
      <c r="A17" s="213" t="s">
        <v>176</v>
      </c>
      <c r="B17" s="214" t="s">
        <v>299</v>
      </c>
      <c r="C17" s="215"/>
      <c r="D17" s="23"/>
    </row>
    <row r="18" spans="1:4" ht="18" customHeight="1" x14ac:dyDescent="0.3">
      <c r="A18" s="213" t="s">
        <v>179</v>
      </c>
      <c r="B18" s="214" t="s">
        <v>300</v>
      </c>
      <c r="C18" s="215"/>
      <c r="D18" s="23"/>
    </row>
    <row r="19" spans="1:4" ht="18" customHeight="1" x14ac:dyDescent="0.3">
      <c r="A19" s="213" t="s">
        <v>182</v>
      </c>
      <c r="B19" s="214" t="s">
        <v>301</v>
      </c>
      <c r="C19" s="215"/>
      <c r="D19" s="23"/>
    </row>
    <row r="20" spans="1:4" ht="18" customHeight="1" x14ac:dyDescent="0.3">
      <c r="A20" s="213" t="s">
        <v>185</v>
      </c>
      <c r="B20" s="214" t="s">
        <v>302</v>
      </c>
      <c r="C20" s="215"/>
      <c r="D20" s="23"/>
    </row>
    <row r="21" spans="1:4" ht="18" customHeight="1" x14ac:dyDescent="0.3">
      <c r="A21" s="213" t="s">
        <v>188</v>
      </c>
      <c r="B21" s="214" t="s">
        <v>303</v>
      </c>
      <c r="C21" s="131"/>
      <c r="D21" s="23"/>
    </row>
    <row r="22" spans="1:4" ht="18" customHeight="1" x14ac:dyDescent="0.3">
      <c r="A22" s="213" t="s">
        <v>191</v>
      </c>
      <c r="B22" s="214" t="s">
        <v>304</v>
      </c>
      <c r="C22" s="131"/>
      <c r="D22" s="23"/>
    </row>
    <row r="23" spans="1:4" ht="18" customHeight="1" x14ac:dyDescent="0.3">
      <c r="A23" s="213" t="s">
        <v>194</v>
      </c>
      <c r="B23" s="217"/>
      <c r="C23" s="131"/>
      <c r="D23" s="23"/>
    </row>
    <row r="24" spans="1:4" ht="18" customHeight="1" x14ac:dyDescent="0.3">
      <c r="A24" s="213" t="s">
        <v>197</v>
      </c>
      <c r="B24" s="217"/>
      <c r="C24" s="131"/>
      <c r="D24" s="23"/>
    </row>
    <row r="25" spans="1:4" ht="18" customHeight="1" x14ac:dyDescent="0.3">
      <c r="A25" s="213" t="s">
        <v>199</v>
      </c>
      <c r="B25" s="217"/>
      <c r="C25" s="131"/>
      <c r="D25" s="23"/>
    </row>
    <row r="26" spans="1:4" ht="18" customHeight="1" x14ac:dyDescent="0.3">
      <c r="A26" s="213" t="s">
        <v>202</v>
      </c>
      <c r="B26" s="217"/>
      <c r="C26" s="131"/>
      <c r="D26" s="23"/>
    </row>
    <row r="27" spans="1:4" ht="18" customHeight="1" x14ac:dyDescent="0.3">
      <c r="A27" s="213" t="s">
        <v>205</v>
      </c>
      <c r="B27" s="217"/>
      <c r="C27" s="131"/>
      <c r="D27" s="23"/>
    </row>
    <row r="28" spans="1:4" ht="18" customHeight="1" x14ac:dyDescent="0.3">
      <c r="A28" s="213" t="s">
        <v>208</v>
      </c>
      <c r="B28" s="217"/>
      <c r="C28" s="131"/>
      <c r="D28" s="23"/>
    </row>
    <row r="29" spans="1:4" ht="18" customHeight="1" thickBot="1" x14ac:dyDescent="0.35">
      <c r="A29" s="218" t="s">
        <v>237</v>
      </c>
      <c r="B29" s="219"/>
      <c r="C29" s="220"/>
      <c r="D29" s="18"/>
    </row>
    <row r="30" spans="1:4" ht="18" customHeight="1" thickBot="1" x14ac:dyDescent="0.35">
      <c r="A30" s="14" t="s">
        <v>240</v>
      </c>
      <c r="B30" s="221" t="s">
        <v>258</v>
      </c>
      <c r="C30" s="222">
        <f>+C5+C6+C7+C8+C9+C16+C17+C18+C19+C20+C21+C22+C23+C24+C25+C26+C27+C28+C29</f>
        <v>0</v>
      </c>
      <c r="D30" s="223">
        <f>+D5+D6+D7+D8+D9+D16+D17+D18+D19+D20+D21+D22+D23+D24+D25+D26+D27+D28+D29</f>
        <v>0</v>
      </c>
    </row>
    <row r="31" spans="1:4" ht="8.25" customHeight="1" x14ac:dyDescent="0.3">
      <c r="A31" s="224"/>
      <c r="B31" s="641"/>
      <c r="C31" s="641"/>
      <c r="D31" s="641"/>
    </row>
  </sheetData>
  <mergeCells count="2">
    <mergeCell ref="B1:D1"/>
    <mergeCell ref="B31:D31"/>
  </mergeCells>
  <phoneticPr fontId="31" type="noConversion"/>
  <printOptions horizontalCentered="1"/>
  <pageMargins left="0.78740157480314965" right="0.78740157480314965" top="1.0629921259842521" bottom="0.98425196850393704" header="0.78740157480314965" footer="0.78740157480314965"/>
  <pageSetup paperSize="9" orientation="portrait" r:id="rId1"/>
  <headerFooter alignWithMargins="0">
    <oddHeader>&amp;R&amp;"Times New Roman CE,Félkövér dőlt" 9. melléklet az 1/2021. (II.5.) önkormányztai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G152"/>
  <sheetViews>
    <sheetView view="pageLayout" zoomScaleNormal="100" workbookViewId="0"/>
  </sheetViews>
  <sheetFormatPr defaultRowHeight="14.4" x14ac:dyDescent="0.3"/>
  <cols>
    <col min="1" max="1" width="5" customWidth="1"/>
    <col min="2" max="2" width="12.6640625" bestFit="1" customWidth="1"/>
    <col min="3" max="3" width="106.88671875" customWidth="1"/>
    <col min="4" max="4" width="22.109375" customWidth="1"/>
    <col min="5" max="5" width="14.6640625" bestFit="1" customWidth="1"/>
    <col min="6" max="6" width="7.5546875" bestFit="1" customWidth="1"/>
    <col min="7" max="7" width="12" bestFit="1" customWidth="1"/>
  </cols>
  <sheetData>
    <row r="1" spans="1:7" s="574" customFormat="1" ht="24.75" customHeight="1" thickBot="1" x14ac:dyDescent="0.35">
      <c r="A1" s="580" t="s">
        <v>639</v>
      </c>
      <c r="B1" s="581" t="s">
        <v>478</v>
      </c>
      <c r="C1" s="581" t="s">
        <v>701</v>
      </c>
      <c r="D1" s="581" t="s">
        <v>479</v>
      </c>
      <c r="E1" s="581" t="s">
        <v>480</v>
      </c>
      <c r="F1" s="581" t="s">
        <v>316</v>
      </c>
      <c r="G1" s="582" t="s">
        <v>640</v>
      </c>
    </row>
    <row r="2" spans="1:7" x14ac:dyDescent="0.3">
      <c r="A2" s="575" t="s">
        <v>481</v>
      </c>
      <c r="B2" s="576" t="s">
        <v>747</v>
      </c>
      <c r="C2" s="576" t="s">
        <v>748</v>
      </c>
      <c r="D2" s="576" t="s">
        <v>482</v>
      </c>
      <c r="E2" s="577">
        <v>5475000</v>
      </c>
      <c r="F2" s="578">
        <v>0</v>
      </c>
      <c r="G2" s="579">
        <v>0</v>
      </c>
    </row>
    <row r="3" spans="1:7" x14ac:dyDescent="0.3">
      <c r="A3" s="564" t="s">
        <v>483</v>
      </c>
      <c r="B3" s="565" t="s">
        <v>749</v>
      </c>
      <c r="C3" s="565" t="s">
        <v>750</v>
      </c>
      <c r="D3" s="565" t="s">
        <v>484</v>
      </c>
      <c r="E3" s="566">
        <v>0</v>
      </c>
      <c r="F3" s="566">
        <v>0</v>
      </c>
      <c r="G3" s="568">
        <v>6648779</v>
      </c>
    </row>
    <row r="4" spans="1:7" x14ac:dyDescent="0.3">
      <c r="A4" s="564" t="s">
        <v>251</v>
      </c>
      <c r="B4" s="565" t="s">
        <v>751</v>
      </c>
      <c r="C4" s="565" t="s">
        <v>752</v>
      </c>
      <c r="D4" s="565" t="s">
        <v>484</v>
      </c>
      <c r="E4" s="566">
        <v>0</v>
      </c>
      <c r="F4" s="565"/>
      <c r="G4" s="568">
        <v>9821262</v>
      </c>
    </row>
    <row r="5" spans="1:7" x14ac:dyDescent="0.3">
      <c r="A5" s="564" t="s">
        <v>485</v>
      </c>
      <c r="B5" s="565" t="s">
        <v>753</v>
      </c>
      <c r="C5" s="565" t="s">
        <v>754</v>
      </c>
      <c r="D5" s="565" t="s">
        <v>484</v>
      </c>
      <c r="E5" s="566">
        <v>5475000</v>
      </c>
      <c r="F5" s="565"/>
      <c r="G5" s="568">
        <v>0</v>
      </c>
    </row>
    <row r="6" spans="1:7" x14ac:dyDescent="0.3">
      <c r="A6" s="564" t="s">
        <v>486</v>
      </c>
      <c r="B6" s="565" t="s">
        <v>755</v>
      </c>
      <c r="C6" s="565" t="s">
        <v>756</v>
      </c>
      <c r="D6" s="565" t="s">
        <v>487</v>
      </c>
      <c r="E6" s="566">
        <v>25200</v>
      </c>
      <c r="F6" s="565"/>
      <c r="G6" s="568">
        <v>2260440</v>
      </c>
    </row>
    <row r="7" spans="1:7" x14ac:dyDescent="0.3">
      <c r="A7" s="564" t="s">
        <v>488</v>
      </c>
      <c r="B7" s="565" t="s">
        <v>757</v>
      </c>
      <c r="C7" s="565" t="s">
        <v>758</v>
      </c>
      <c r="D7" s="565" t="s">
        <v>484</v>
      </c>
      <c r="E7" s="566">
        <v>25200</v>
      </c>
      <c r="F7" s="565"/>
      <c r="G7" s="568">
        <v>3339015</v>
      </c>
    </row>
    <row r="8" spans="1:7" x14ac:dyDescent="0.3">
      <c r="A8" s="564" t="s">
        <v>489</v>
      </c>
      <c r="B8" s="565" t="s">
        <v>759</v>
      </c>
      <c r="C8" s="565" t="s">
        <v>760</v>
      </c>
      <c r="D8" s="565" t="s">
        <v>484</v>
      </c>
      <c r="E8" s="566">
        <v>0</v>
      </c>
      <c r="F8" s="565"/>
      <c r="G8" s="568">
        <v>1696000</v>
      </c>
    </row>
    <row r="9" spans="1:7" x14ac:dyDescent="0.3">
      <c r="A9" s="564" t="s">
        <v>490</v>
      </c>
      <c r="B9" s="565" t="s">
        <v>761</v>
      </c>
      <c r="C9" s="565" t="s">
        <v>762</v>
      </c>
      <c r="D9" s="565" t="s">
        <v>484</v>
      </c>
      <c r="E9" s="566">
        <v>0</v>
      </c>
      <c r="F9" s="565"/>
      <c r="G9" s="568">
        <v>2505251</v>
      </c>
    </row>
    <row r="10" spans="1:7" x14ac:dyDescent="0.3">
      <c r="A10" s="564" t="s">
        <v>491</v>
      </c>
      <c r="B10" s="565" t="s">
        <v>763</v>
      </c>
      <c r="C10" s="565" t="s">
        <v>764</v>
      </c>
      <c r="D10" s="565" t="s">
        <v>484</v>
      </c>
      <c r="E10" s="566">
        <v>0</v>
      </c>
      <c r="F10" s="565"/>
      <c r="G10" s="568">
        <v>680086</v>
      </c>
    </row>
    <row r="11" spans="1:7" x14ac:dyDescent="0.3">
      <c r="A11" s="564" t="s">
        <v>492</v>
      </c>
      <c r="B11" s="565" t="s">
        <v>765</v>
      </c>
      <c r="C11" s="565" t="s">
        <v>766</v>
      </c>
      <c r="D11" s="565" t="s">
        <v>484</v>
      </c>
      <c r="E11" s="566">
        <v>0</v>
      </c>
      <c r="F11" s="565"/>
      <c r="G11" s="568">
        <v>1004591</v>
      </c>
    </row>
    <row r="12" spans="1:7" x14ac:dyDescent="0.3">
      <c r="A12" s="564" t="s">
        <v>493</v>
      </c>
      <c r="B12" s="565" t="s">
        <v>767</v>
      </c>
      <c r="C12" s="565" t="s">
        <v>768</v>
      </c>
      <c r="D12" s="565" t="s">
        <v>484</v>
      </c>
      <c r="E12" s="565"/>
      <c r="F12" s="565"/>
      <c r="G12" s="568">
        <v>4317994</v>
      </c>
    </row>
    <row r="13" spans="1:7" x14ac:dyDescent="0.3">
      <c r="A13" s="564" t="s">
        <v>494</v>
      </c>
      <c r="B13" s="565" t="s">
        <v>769</v>
      </c>
      <c r="C13" s="565" t="s">
        <v>770</v>
      </c>
      <c r="D13" s="565" t="s">
        <v>484</v>
      </c>
      <c r="E13" s="565"/>
      <c r="F13" s="565"/>
      <c r="G13" s="568">
        <v>6378337</v>
      </c>
    </row>
    <row r="14" spans="1:7" x14ac:dyDescent="0.3">
      <c r="A14" s="564" t="s">
        <v>495</v>
      </c>
      <c r="B14" s="565" t="s">
        <v>771</v>
      </c>
      <c r="C14" s="565" t="s">
        <v>772</v>
      </c>
      <c r="D14" s="565" t="s">
        <v>773</v>
      </c>
      <c r="E14" s="565"/>
      <c r="F14" s="565"/>
      <c r="G14" s="568">
        <v>6000000</v>
      </c>
    </row>
    <row r="15" spans="1:7" x14ac:dyDescent="0.3">
      <c r="A15" s="564" t="s">
        <v>497</v>
      </c>
      <c r="B15" s="565" t="s">
        <v>774</v>
      </c>
      <c r="C15" s="565" t="s">
        <v>496</v>
      </c>
      <c r="D15" s="565" t="s">
        <v>484</v>
      </c>
      <c r="E15" s="565"/>
      <c r="F15" s="565"/>
      <c r="G15" s="568">
        <v>8862916</v>
      </c>
    </row>
    <row r="16" spans="1:7" x14ac:dyDescent="0.3">
      <c r="A16" s="564" t="s">
        <v>498</v>
      </c>
      <c r="B16" s="565" t="s">
        <v>775</v>
      </c>
      <c r="C16" s="565" t="s">
        <v>776</v>
      </c>
      <c r="D16" s="565" t="s">
        <v>499</v>
      </c>
      <c r="E16" s="565"/>
      <c r="F16" s="565"/>
      <c r="G16" s="568">
        <v>5100</v>
      </c>
    </row>
    <row r="17" spans="1:7" x14ac:dyDescent="0.3">
      <c r="A17" s="564" t="s">
        <v>500</v>
      </c>
      <c r="B17" s="565" t="s">
        <v>777</v>
      </c>
      <c r="C17" s="565" t="s">
        <v>778</v>
      </c>
      <c r="D17" s="565" t="s">
        <v>484</v>
      </c>
      <c r="E17" s="566">
        <v>2550</v>
      </c>
      <c r="F17" s="566">
        <v>0</v>
      </c>
      <c r="G17" s="568">
        <v>7533</v>
      </c>
    </row>
    <row r="18" spans="1:7" x14ac:dyDescent="0.3">
      <c r="A18" s="564" t="s">
        <v>501</v>
      </c>
      <c r="B18" s="565" t="s">
        <v>779</v>
      </c>
      <c r="C18" s="565" t="s">
        <v>507</v>
      </c>
      <c r="D18" s="565" t="s">
        <v>780</v>
      </c>
      <c r="E18" s="566">
        <v>100</v>
      </c>
      <c r="F18" s="566">
        <v>0</v>
      </c>
      <c r="G18" s="568">
        <v>0</v>
      </c>
    </row>
    <row r="19" spans="1:7" x14ac:dyDescent="0.3">
      <c r="A19" s="564" t="s">
        <v>502</v>
      </c>
      <c r="B19" s="565" t="s">
        <v>781</v>
      </c>
      <c r="C19" s="565" t="s">
        <v>510</v>
      </c>
      <c r="D19" s="565" t="s">
        <v>511</v>
      </c>
      <c r="E19" s="566">
        <v>2</v>
      </c>
      <c r="F19" s="566">
        <v>0</v>
      </c>
      <c r="G19" s="568">
        <v>0</v>
      </c>
    </row>
    <row r="20" spans="1:7" x14ac:dyDescent="0.3">
      <c r="A20" s="564" t="s">
        <v>503</v>
      </c>
      <c r="B20" s="565" t="s">
        <v>7</v>
      </c>
      <c r="C20" s="565" t="s">
        <v>782</v>
      </c>
      <c r="D20" s="565" t="s">
        <v>477</v>
      </c>
      <c r="E20" s="565"/>
      <c r="F20" s="565"/>
      <c r="G20" s="568">
        <v>22097643</v>
      </c>
    </row>
    <row r="21" spans="1:7" x14ac:dyDescent="0.3">
      <c r="A21" s="564" t="s">
        <v>783</v>
      </c>
      <c r="B21" s="565"/>
      <c r="C21" s="565"/>
      <c r="D21" s="565"/>
      <c r="E21" s="565"/>
      <c r="F21" s="565"/>
      <c r="G21" s="569"/>
    </row>
    <row r="22" spans="1:7" x14ac:dyDescent="0.3">
      <c r="A22" s="564" t="s">
        <v>504</v>
      </c>
      <c r="B22" s="565" t="s">
        <v>784</v>
      </c>
      <c r="C22" s="565" t="s">
        <v>785</v>
      </c>
      <c r="D22" s="565" t="s">
        <v>317</v>
      </c>
      <c r="E22" s="566">
        <v>97400</v>
      </c>
      <c r="F22" s="570">
        <v>0</v>
      </c>
      <c r="G22" s="568">
        <v>0</v>
      </c>
    </row>
    <row r="23" spans="1:7" x14ac:dyDescent="0.3">
      <c r="A23" s="564" t="s">
        <v>505</v>
      </c>
      <c r="B23" s="565" t="s">
        <v>786</v>
      </c>
      <c r="C23" s="565" t="s">
        <v>787</v>
      </c>
      <c r="D23" s="565" t="s">
        <v>317</v>
      </c>
      <c r="E23" s="566">
        <v>48700</v>
      </c>
      <c r="F23" s="570">
        <v>0</v>
      </c>
      <c r="G23" s="568">
        <v>0</v>
      </c>
    </row>
    <row r="24" spans="1:7" x14ac:dyDescent="0.3">
      <c r="A24" s="564" t="s">
        <v>788</v>
      </c>
      <c r="B24" s="565"/>
      <c r="C24" s="565"/>
      <c r="D24" s="565"/>
      <c r="E24" s="565"/>
      <c r="F24" s="565"/>
      <c r="G24" s="569"/>
    </row>
    <row r="25" spans="1:7" x14ac:dyDescent="0.3">
      <c r="A25" s="564" t="s">
        <v>789</v>
      </c>
      <c r="B25" s="565"/>
      <c r="C25" s="565"/>
      <c r="D25" s="565"/>
      <c r="E25" s="565"/>
      <c r="F25" s="565"/>
      <c r="G25" s="569"/>
    </row>
    <row r="26" spans="1:7" x14ac:dyDescent="0.3">
      <c r="A26" s="564" t="s">
        <v>506</v>
      </c>
      <c r="B26" s="565" t="s">
        <v>790</v>
      </c>
      <c r="C26" s="565" t="s">
        <v>791</v>
      </c>
      <c r="D26" s="565" t="s">
        <v>317</v>
      </c>
      <c r="E26" s="566">
        <v>4861500</v>
      </c>
      <c r="F26" s="570">
        <v>0</v>
      </c>
      <c r="G26" s="568">
        <v>0</v>
      </c>
    </row>
    <row r="27" spans="1:7" x14ac:dyDescent="0.3">
      <c r="A27" s="564" t="s">
        <v>792</v>
      </c>
      <c r="B27" s="565"/>
      <c r="C27" s="565"/>
      <c r="D27" s="565"/>
      <c r="E27" s="565"/>
      <c r="F27" s="565"/>
      <c r="G27" s="569"/>
    </row>
    <row r="28" spans="1:7" x14ac:dyDescent="0.3">
      <c r="A28" s="564" t="s">
        <v>508</v>
      </c>
      <c r="B28" s="565" t="s">
        <v>793</v>
      </c>
      <c r="C28" s="565" t="s">
        <v>791</v>
      </c>
      <c r="D28" s="565" t="s">
        <v>317</v>
      </c>
      <c r="E28" s="566">
        <v>2430750</v>
      </c>
      <c r="F28" s="570">
        <v>0</v>
      </c>
      <c r="G28" s="568">
        <v>0</v>
      </c>
    </row>
    <row r="29" spans="1:7" x14ac:dyDescent="0.3">
      <c r="A29" s="564" t="s">
        <v>794</v>
      </c>
      <c r="B29" s="565"/>
      <c r="C29" s="565"/>
      <c r="D29" s="565"/>
      <c r="E29" s="565"/>
      <c r="F29" s="565"/>
      <c r="G29" s="569"/>
    </row>
    <row r="30" spans="1:7" x14ac:dyDescent="0.3">
      <c r="A30" s="564" t="s">
        <v>795</v>
      </c>
      <c r="B30" s="565"/>
      <c r="C30" s="565"/>
      <c r="D30" s="565"/>
      <c r="E30" s="565"/>
      <c r="F30" s="565"/>
      <c r="G30" s="569"/>
    </row>
    <row r="31" spans="1:7" x14ac:dyDescent="0.3">
      <c r="A31" s="564" t="s">
        <v>789</v>
      </c>
      <c r="B31" s="565"/>
      <c r="C31" s="565"/>
      <c r="D31" s="565"/>
      <c r="E31" s="565"/>
      <c r="F31" s="565"/>
      <c r="G31" s="569"/>
    </row>
    <row r="32" spans="1:7" x14ac:dyDescent="0.3">
      <c r="A32" s="564" t="s">
        <v>796</v>
      </c>
      <c r="B32" s="565"/>
      <c r="C32" s="565"/>
      <c r="D32" s="565"/>
      <c r="E32" s="565"/>
      <c r="F32" s="565"/>
      <c r="G32" s="569"/>
    </row>
    <row r="33" spans="1:7" x14ac:dyDescent="0.3">
      <c r="A33" s="564" t="s">
        <v>509</v>
      </c>
      <c r="B33" s="565" t="s">
        <v>797</v>
      </c>
      <c r="C33" s="565" t="s">
        <v>798</v>
      </c>
      <c r="D33" s="565" t="s">
        <v>317</v>
      </c>
      <c r="E33" s="566">
        <v>432000</v>
      </c>
      <c r="F33" s="570">
        <v>0</v>
      </c>
      <c r="G33" s="568">
        <v>0</v>
      </c>
    </row>
    <row r="34" spans="1:7" x14ac:dyDescent="0.3">
      <c r="A34" s="564" t="s">
        <v>512</v>
      </c>
      <c r="B34" s="565" t="s">
        <v>799</v>
      </c>
      <c r="C34" s="565" t="s">
        <v>800</v>
      </c>
      <c r="D34" s="565" t="s">
        <v>317</v>
      </c>
      <c r="E34" s="566">
        <v>1611000</v>
      </c>
      <c r="F34" s="570">
        <v>0</v>
      </c>
      <c r="G34" s="568">
        <v>0</v>
      </c>
    </row>
    <row r="35" spans="1:7" x14ac:dyDescent="0.3">
      <c r="A35" s="564" t="s">
        <v>801</v>
      </c>
      <c r="B35" s="565"/>
      <c r="C35" s="565"/>
      <c r="D35" s="565"/>
      <c r="E35" s="565"/>
      <c r="F35" s="565"/>
      <c r="G35" s="569"/>
    </row>
    <row r="36" spans="1:7" x14ac:dyDescent="0.3">
      <c r="A36" s="564" t="s">
        <v>513</v>
      </c>
      <c r="B36" s="565" t="s">
        <v>802</v>
      </c>
      <c r="C36" s="565" t="s">
        <v>798</v>
      </c>
      <c r="D36" s="565" t="s">
        <v>317</v>
      </c>
      <c r="E36" s="566">
        <v>520000</v>
      </c>
      <c r="F36" s="570">
        <v>0</v>
      </c>
      <c r="G36" s="568">
        <v>0</v>
      </c>
    </row>
    <row r="37" spans="1:7" x14ac:dyDescent="0.3">
      <c r="A37" s="564" t="s">
        <v>514</v>
      </c>
      <c r="B37" s="565" t="s">
        <v>803</v>
      </c>
      <c r="C37" s="565" t="s">
        <v>800</v>
      </c>
      <c r="D37" s="565" t="s">
        <v>317</v>
      </c>
      <c r="E37" s="566">
        <v>1820000</v>
      </c>
      <c r="F37" s="570">
        <v>0</v>
      </c>
      <c r="G37" s="568">
        <v>0</v>
      </c>
    </row>
    <row r="38" spans="1:7" x14ac:dyDescent="0.3">
      <c r="A38" s="564" t="s">
        <v>792</v>
      </c>
      <c r="B38" s="565"/>
      <c r="C38" s="565"/>
      <c r="D38" s="565"/>
      <c r="E38" s="565"/>
      <c r="F38" s="565"/>
      <c r="G38" s="569"/>
    </row>
    <row r="39" spans="1:7" x14ac:dyDescent="0.3">
      <c r="A39" s="564" t="s">
        <v>804</v>
      </c>
      <c r="B39" s="565"/>
      <c r="C39" s="565"/>
      <c r="D39" s="565"/>
      <c r="E39" s="565"/>
      <c r="F39" s="565"/>
      <c r="G39" s="569"/>
    </row>
    <row r="40" spans="1:7" x14ac:dyDescent="0.3">
      <c r="A40" s="564" t="s">
        <v>515</v>
      </c>
      <c r="B40" s="565" t="s">
        <v>805</v>
      </c>
      <c r="C40" s="565" t="s">
        <v>798</v>
      </c>
      <c r="D40" s="565" t="s">
        <v>317</v>
      </c>
      <c r="E40" s="566">
        <v>216000</v>
      </c>
      <c r="F40" s="570">
        <v>0</v>
      </c>
      <c r="G40" s="568">
        <v>0</v>
      </c>
    </row>
    <row r="41" spans="1:7" x14ac:dyDescent="0.3">
      <c r="A41" s="564" t="s">
        <v>516</v>
      </c>
      <c r="B41" s="565" t="s">
        <v>806</v>
      </c>
      <c r="C41" s="565" t="s">
        <v>800</v>
      </c>
      <c r="D41" s="565" t="s">
        <v>317</v>
      </c>
      <c r="E41" s="566">
        <v>805500</v>
      </c>
      <c r="F41" s="570">
        <v>0</v>
      </c>
      <c r="G41" s="568">
        <v>0</v>
      </c>
    </row>
    <row r="42" spans="1:7" x14ac:dyDescent="0.3">
      <c r="A42" s="564" t="s">
        <v>801</v>
      </c>
      <c r="B42" s="565"/>
      <c r="C42" s="565"/>
      <c r="D42" s="565"/>
      <c r="E42" s="565"/>
      <c r="F42" s="565"/>
      <c r="G42" s="569"/>
    </row>
    <row r="43" spans="1:7" x14ac:dyDescent="0.3">
      <c r="A43" s="564" t="s">
        <v>517</v>
      </c>
      <c r="B43" s="565" t="s">
        <v>807</v>
      </c>
      <c r="C43" s="565" t="s">
        <v>798</v>
      </c>
      <c r="D43" s="565" t="s">
        <v>317</v>
      </c>
      <c r="E43" s="566">
        <v>260000</v>
      </c>
      <c r="F43" s="570">
        <v>0</v>
      </c>
      <c r="G43" s="568">
        <v>0</v>
      </c>
    </row>
    <row r="44" spans="1:7" x14ac:dyDescent="0.3">
      <c r="A44" s="564" t="s">
        <v>518</v>
      </c>
      <c r="B44" s="565" t="s">
        <v>808</v>
      </c>
      <c r="C44" s="565" t="s">
        <v>800</v>
      </c>
      <c r="D44" s="565" t="s">
        <v>317</v>
      </c>
      <c r="E44" s="566">
        <v>910000</v>
      </c>
      <c r="F44" s="570">
        <v>0</v>
      </c>
      <c r="G44" s="568">
        <v>0</v>
      </c>
    </row>
    <row r="45" spans="1:7" x14ac:dyDescent="0.3">
      <c r="A45" s="564" t="s">
        <v>809</v>
      </c>
      <c r="B45" s="565"/>
      <c r="C45" s="565"/>
      <c r="D45" s="565"/>
      <c r="E45" s="565"/>
      <c r="F45" s="565"/>
      <c r="G45" s="569"/>
    </row>
    <row r="46" spans="1:7" x14ac:dyDescent="0.3">
      <c r="A46" s="564" t="s">
        <v>789</v>
      </c>
      <c r="B46" s="565"/>
      <c r="C46" s="565"/>
      <c r="D46" s="565"/>
      <c r="E46" s="565"/>
      <c r="F46" s="565"/>
      <c r="G46" s="569"/>
    </row>
    <row r="47" spans="1:7" x14ac:dyDescent="0.3">
      <c r="A47" s="564" t="s">
        <v>804</v>
      </c>
      <c r="B47" s="565"/>
      <c r="C47" s="565"/>
      <c r="D47" s="565"/>
      <c r="E47" s="565"/>
      <c r="F47" s="565"/>
      <c r="G47" s="569"/>
    </row>
    <row r="48" spans="1:7" x14ac:dyDescent="0.3">
      <c r="A48" s="564" t="s">
        <v>519</v>
      </c>
      <c r="B48" s="565" t="s">
        <v>810</v>
      </c>
      <c r="C48" s="565" t="s">
        <v>798</v>
      </c>
      <c r="D48" s="565" t="s">
        <v>317</v>
      </c>
      <c r="E48" s="566">
        <v>396000</v>
      </c>
      <c r="F48" s="570">
        <v>0</v>
      </c>
      <c r="G48" s="568">
        <v>0</v>
      </c>
    </row>
    <row r="49" spans="1:7" x14ac:dyDescent="0.3">
      <c r="A49" s="564" t="s">
        <v>520</v>
      </c>
      <c r="B49" s="565" t="s">
        <v>811</v>
      </c>
      <c r="C49" s="565" t="s">
        <v>800</v>
      </c>
      <c r="D49" s="565" t="s">
        <v>317</v>
      </c>
      <c r="E49" s="566">
        <v>1476750</v>
      </c>
      <c r="F49" s="570">
        <v>0</v>
      </c>
      <c r="G49" s="568">
        <v>0</v>
      </c>
    </row>
    <row r="50" spans="1:7" x14ac:dyDescent="0.3">
      <c r="A50" s="564" t="s">
        <v>801</v>
      </c>
      <c r="B50" s="565"/>
      <c r="C50" s="565"/>
      <c r="D50" s="565"/>
      <c r="E50" s="565"/>
      <c r="F50" s="565"/>
      <c r="G50" s="569"/>
    </row>
    <row r="51" spans="1:7" x14ac:dyDescent="0.3">
      <c r="A51" s="564" t="s">
        <v>521</v>
      </c>
      <c r="B51" s="565" t="s">
        <v>812</v>
      </c>
      <c r="C51" s="565" t="s">
        <v>798</v>
      </c>
      <c r="D51" s="565" t="s">
        <v>317</v>
      </c>
      <c r="E51" s="566">
        <v>476667</v>
      </c>
      <c r="F51" s="570">
        <v>0</v>
      </c>
      <c r="G51" s="568">
        <v>0</v>
      </c>
    </row>
    <row r="52" spans="1:7" x14ac:dyDescent="0.3">
      <c r="A52" s="564" t="s">
        <v>522</v>
      </c>
      <c r="B52" s="565" t="s">
        <v>813</v>
      </c>
      <c r="C52" s="565" t="s">
        <v>800</v>
      </c>
      <c r="D52" s="565" t="s">
        <v>317</v>
      </c>
      <c r="E52" s="566">
        <v>1668333</v>
      </c>
      <c r="F52" s="570">
        <v>0</v>
      </c>
      <c r="G52" s="568">
        <v>0</v>
      </c>
    </row>
    <row r="53" spans="1:7" x14ac:dyDescent="0.3">
      <c r="A53" s="564" t="s">
        <v>792</v>
      </c>
      <c r="B53" s="565"/>
      <c r="C53" s="565"/>
      <c r="D53" s="565"/>
      <c r="E53" s="565"/>
      <c r="F53" s="565"/>
      <c r="G53" s="569"/>
    </row>
    <row r="54" spans="1:7" x14ac:dyDescent="0.3">
      <c r="A54" s="564" t="s">
        <v>804</v>
      </c>
      <c r="B54" s="565"/>
      <c r="C54" s="565"/>
      <c r="D54" s="565"/>
      <c r="E54" s="565"/>
      <c r="F54" s="565"/>
      <c r="G54" s="569"/>
    </row>
    <row r="55" spans="1:7" x14ac:dyDescent="0.3">
      <c r="A55" s="564" t="s">
        <v>523</v>
      </c>
      <c r="B55" s="565" t="s">
        <v>814</v>
      </c>
      <c r="C55" s="565" t="s">
        <v>798</v>
      </c>
      <c r="D55" s="565" t="s">
        <v>317</v>
      </c>
      <c r="E55" s="566">
        <v>198000</v>
      </c>
      <c r="F55" s="570">
        <v>0</v>
      </c>
      <c r="G55" s="568">
        <v>0</v>
      </c>
    </row>
    <row r="56" spans="1:7" x14ac:dyDescent="0.3">
      <c r="A56" s="564" t="s">
        <v>524</v>
      </c>
      <c r="B56" s="565" t="s">
        <v>815</v>
      </c>
      <c r="C56" s="565" t="s">
        <v>800</v>
      </c>
      <c r="D56" s="565" t="s">
        <v>317</v>
      </c>
      <c r="E56" s="566">
        <v>738375</v>
      </c>
      <c r="F56" s="570">
        <v>0</v>
      </c>
      <c r="G56" s="568">
        <v>0</v>
      </c>
    </row>
    <row r="57" spans="1:7" x14ac:dyDescent="0.3">
      <c r="A57" s="564" t="s">
        <v>801</v>
      </c>
      <c r="B57" s="565"/>
      <c r="C57" s="565"/>
      <c r="D57" s="565"/>
      <c r="E57" s="565"/>
      <c r="F57" s="565"/>
      <c r="G57" s="569"/>
    </row>
    <row r="58" spans="1:7" x14ac:dyDescent="0.3">
      <c r="A58" s="564" t="s">
        <v>525</v>
      </c>
      <c r="B58" s="565" t="s">
        <v>816</v>
      </c>
      <c r="C58" s="565" t="s">
        <v>798</v>
      </c>
      <c r="D58" s="565" t="s">
        <v>317</v>
      </c>
      <c r="E58" s="566">
        <v>238334</v>
      </c>
      <c r="F58" s="570">
        <v>0</v>
      </c>
      <c r="G58" s="568">
        <v>0</v>
      </c>
    </row>
    <row r="59" spans="1:7" x14ac:dyDescent="0.3">
      <c r="A59" s="564" t="s">
        <v>526</v>
      </c>
      <c r="B59" s="565" t="s">
        <v>817</v>
      </c>
      <c r="C59" s="565" t="s">
        <v>800</v>
      </c>
      <c r="D59" s="565" t="s">
        <v>317</v>
      </c>
      <c r="E59" s="566">
        <v>834167</v>
      </c>
      <c r="F59" s="570">
        <v>0</v>
      </c>
      <c r="G59" s="568">
        <v>0</v>
      </c>
    </row>
    <row r="60" spans="1:7" x14ac:dyDescent="0.3">
      <c r="A60" s="564" t="s">
        <v>818</v>
      </c>
      <c r="B60" s="565"/>
      <c r="C60" s="565"/>
      <c r="D60" s="565"/>
      <c r="E60" s="565"/>
      <c r="F60" s="565"/>
      <c r="G60" s="569"/>
    </row>
    <row r="61" spans="1:7" x14ac:dyDescent="0.3">
      <c r="A61" s="564" t="s">
        <v>789</v>
      </c>
      <c r="B61" s="565"/>
      <c r="C61" s="565"/>
      <c r="D61" s="565"/>
      <c r="E61" s="565"/>
      <c r="F61" s="565"/>
      <c r="G61" s="569"/>
    </row>
    <row r="62" spans="1:7" x14ac:dyDescent="0.3">
      <c r="A62" s="564" t="s">
        <v>527</v>
      </c>
      <c r="B62" s="565" t="s">
        <v>819</v>
      </c>
      <c r="C62" s="565" t="s">
        <v>820</v>
      </c>
      <c r="D62" s="565" t="s">
        <v>317</v>
      </c>
      <c r="E62" s="566">
        <v>811600</v>
      </c>
      <c r="F62" s="570">
        <v>0</v>
      </c>
      <c r="G62" s="568">
        <v>0</v>
      </c>
    </row>
    <row r="63" spans="1:7" x14ac:dyDescent="0.3">
      <c r="A63" s="564" t="s">
        <v>528</v>
      </c>
      <c r="B63" s="565" t="s">
        <v>821</v>
      </c>
      <c r="C63" s="565" t="s">
        <v>822</v>
      </c>
      <c r="D63" s="565" t="s">
        <v>317</v>
      </c>
      <c r="E63" s="566">
        <v>622000</v>
      </c>
      <c r="F63" s="570">
        <v>0</v>
      </c>
      <c r="G63" s="568">
        <v>0</v>
      </c>
    </row>
    <row r="64" spans="1:7" x14ac:dyDescent="0.3">
      <c r="A64" s="564" t="s">
        <v>529</v>
      </c>
      <c r="B64" s="565" t="s">
        <v>823</v>
      </c>
      <c r="C64" s="565" t="s">
        <v>824</v>
      </c>
      <c r="D64" s="565" t="s">
        <v>317</v>
      </c>
      <c r="E64" s="566">
        <v>249000</v>
      </c>
      <c r="F64" s="570">
        <v>0</v>
      </c>
      <c r="G64" s="568">
        <v>0</v>
      </c>
    </row>
    <row r="65" spans="1:7" x14ac:dyDescent="0.3">
      <c r="A65" s="564" t="s">
        <v>792</v>
      </c>
      <c r="B65" s="565"/>
      <c r="C65" s="565"/>
      <c r="D65" s="565"/>
      <c r="E65" s="565"/>
      <c r="F65" s="565"/>
      <c r="G65" s="569"/>
    </row>
    <row r="66" spans="1:7" x14ac:dyDescent="0.3">
      <c r="A66" s="564" t="s">
        <v>530</v>
      </c>
      <c r="B66" s="565" t="s">
        <v>825</v>
      </c>
      <c r="C66" s="565" t="s">
        <v>820</v>
      </c>
      <c r="D66" s="565" t="s">
        <v>317</v>
      </c>
      <c r="E66" s="566">
        <v>405800</v>
      </c>
      <c r="F66" s="570">
        <v>0</v>
      </c>
      <c r="G66" s="568">
        <v>0</v>
      </c>
    </row>
    <row r="67" spans="1:7" x14ac:dyDescent="0.3">
      <c r="A67" s="564" t="s">
        <v>531</v>
      </c>
      <c r="B67" s="565" t="s">
        <v>826</v>
      </c>
      <c r="C67" s="565" t="s">
        <v>822</v>
      </c>
      <c r="D67" s="565" t="s">
        <v>317</v>
      </c>
      <c r="E67" s="566">
        <v>311000</v>
      </c>
      <c r="F67" s="570">
        <v>0</v>
      </c>
      <c r="G67" s="568">
        <v>0</v>
      </c>
    </row>
    <row r="68" spans="1:7" x14ac:dyDescent="0.3">
      <c r="A68" s="564" t="s">
        <v>532</v>
      </c>
      <c r="B68" s="565" t="s">
        <v>827</v>
      </c>
      <c r="C68" s="565" t="s">
        <v>824</v>
      </c>
      <c r="D68" s="565" t="s">
        <v>317</v>
      </c>
      <c r="E68" s="566">
        <v>124500</v>
      </c>
      <c r="F68" s="570">
        <v>0</v>
      </c>
      <c r="G68" s="568">
        <v>0</v>
      </c>
    </row>
    <row r="69" spans="1:7" x14ac:dyDescent="0.3">
      <c r="A69" s="564" t="s">
        <v>828</v>
      </c>
      <c r="B69" s="565"/>
      <c r="C69" s="565"/>
      <c r="D69" s="565"/>
      <c r="E69" s="565"/>
      <c r="F69" s="565"/>
      <c r="G69" s="569"/>
    </row>
    <row r="70" spans="1:7" x14ac:dyDescent="0.3">
      <c r="A70" s="564" t="s">
        <v>789</v>
      </c>
      <c r="B70" s="565"/>
      <c r="C70" s="565"/>
      <c r="D70" s="565"/>
      <c r="E70" s="565"/>
      <c r="F70" s="565"/>
      <c r="G70" s="569"/>
    </row>
    <row r="71" spans="1:7" x14ac:dyDescent="0.3">
      <c r="A71" s="564" t="s">
        <v>533</v>
      </c>
      <c r="B71" s="565" t="s">
        <v>829</v>
      </c>
      <c r="C71" s="565" t="s">
        <v>830</v>
      </c>
      <c r="D71" s="565" t="s">
        <v>317</v>
      </c>
      <c r="E71" s="566">
        <v>2919000</v>
      </c>
      <c r="F71" s="570">
        <v>0</v>
      </c>
      <c r="G71" s="568">
        <v>0</v>
      </c>
    </row>
    <row r="72" spans="1:7" x14ac:dyDescent="0.3">
      <c r="A72" s="564" t="s">
        <v>534</v>
      </c>
      <c r="B72" s="565" t="s">
        <v>831</v>
      </c>
      <c r="C72" s="565" t="s">
        <v>832</v>
      </c>
      <c r="D72" s="565" t="s">
        <v>317</v>
      </c>
      <c r="E72" s="566">
        <v>4861500</v>
      </c>
      <c r="F72" s="570">
        <v>0</v>
      </c>
      <c r="G72" s="568">
        <v>0</v>
      </c>
    </row>
    <row r="73" spans="1:7" x14ac:dyDescent="0.3">
      <c r="A73" s="564" t="s">
        <v>792</v>
      </c>
      <c r="B73" s="565"/>
      <c r="C73" s="565"/>
      <c r="D73" s="565"/>
      <c r="E73" s="565"/>
      <c r="F73" s="565"/>
      <c r="G73" s="569"/>
    </row>
    <row r="74" spans="1:7" x14ac:dyDescent="0.3">
      <c r="A74" s="564" t="s">
        <v>535</v>
      </c>
      <c r="B74" s="565" t="s">
        <v>833</v>
      </c>
      <c r="C74" s="565" t="s">
        <v>830</v>
      </c>
      <c r="D74" s="565" t="s">
        <v>317</v>
      </c>
      <c r="E74" s="566">
        <v>1459500</v>
      </c>
      <c r="F74" s="570">
        <v>0</v>
      </c>
      <c r="G74" s="568">
        <v>0</v>
      </c>
    </row>
    <row r="75" spans="1:7" x14ac:dyDescent="0.3">
      <c r="A75" s="564" t="s">
        <v>536</v>
      </c>
      <c r="B75" s="565" t="s">
        <v>834</v>
      </c>
      <c r="C75" s="565" t="s">
        <v>832</v>
      </c>
      <c r="D75" s="565" t="s">
        <v>317</v>
      </c>
      <c r="E75" s="566">
        <v>2430750</v>
      </c>
      <c r="F75" s="570">
        <v>0</v>
      </c>
      <c r="G75" s="568">
        <v>0</v>
      </c>
    </row>
    <row r="76" spans="1:7" x14ac:dyDescent="0.3">
      <c r="A76" s="564" t="s">
        <v>537</v>
      </c>
      <c r="B76" s="565" t="s">
        <v>835</v>
      </c>
      <c r="C76" s="565" t="s">
        <v>836</v>
      </c>
      <c r="D76" s="565" t="s">
        <v>317</v>
      </c>
      <c r="E76" s="566">
        <v>189000</v>
      </c>
      <c r="F76" s="570">
        <v>0</v>
      </c>
      <c r="G76" s="568">
        <v>0</v>
      </c>
    </row>
    <row r="77" spans="1:7" x14ac:dyDescent="0.3">
      <c r="A77" s="564" t="s">
        <v>539</v>
      </c>
      <c r="B77" s="565" t="s">
        <v>9</v>
      </c>
      <c r="C77" s="565" t="s">
        <v>538</v>
      </c>
      <c r="D77" s="565" t="s">
        <v>484</v>
      </c>
      <c r="E77" s="565"/>
      <c r="F77" s="565"/>
      <c r="G77" s="568">
        <v>0</v>
      </c>
    </row>
    <row r="78" spans="1:7" x14ac:dyDescent="0.3">
      <c r="A78" s="564" t="s">
        <v>540</v>
      </c>
      <c r="B78" s="565" t="s">
        <v>837</v>
      </c>
      <c r="C78" s="565" t="s">
        <v>838</v>
      </c>
      <c r="D78" s="565" t="s">
        <v>484</v>
      </c>
      <c r="E78" s="565"/>
      <c r="F78" s="565"/>
      <c r="G78" s="568">
        <v>3862552</v>
      </c>
    </row>
    <row r="79" spans="1:7" x14ac:dyDescent="0.3">
      <c r="A79" s="564" t="s">
        <v>839</v>
      </c>
      <c r="B79" s="565"/>
      <c r="C79" s="565"/>
      <c r="D79" s="565"/>
      <c r="E79" s="565"/>
      <c r="F79" s="565"/>
      <c r="G79" s="569"/>
    </row>
    <row r="80" spans="1:7" x14ac:dyDescent="0.3">
      <c r="A80" s="564" t="s">
        <v>542</v>
      </c>
      <c r="B80" s="565" t="s">
        <v>840</v>
      </c>
      <c r="C80" s="565" t="s">
        <v>641</v>
      </c>
      <c r="D80" s="565" t="s">
        <v>541</v>
      </c>
      <c r="E80" s="566">
        <v>4100000</v>
      </c>
      <c r="F80" s="565"/>
      <c r="G80" s="568">
        <v>0</v>
      </c>
    </row>
    <row r="81" spans="1:7" x14ac:dyDescent="0.3">
      <c r="A81" s="564" t="s">
        <v>543</v>
      </c>
      <c r="B81" s="565" t="s">
        <v>841</v>
      </c>
      <c r="C81" s="565" t="s">
        <v>642</v>
      </c>
      <c r="D81" s="565" t="s">
        <v>541</v>
      </c>
      <c r="E81" s="566">
        <v>3650000</v>
      </c>
      <c r="F81" s="565"/>
      <c r="G81" s="568">
        <v>0</v>
      </c>
    </row>
    <row r="82" spans="1:7" x14ac:dyDescent="0.3">
      <c r="A82" s="564" t="s">
        <v>544</v>
      </c>
      <c r="B82" s="565" t="s">
        <v>842</v>
      </c>
      <c r="C82" s="565" t="s">
        <v>843</v>
      </c>
      <c r="D82" s="565" t="s">
        <v>317</v>
      </c>
      <c r="E82" s="566">
        <v>66360</v>
      </c>
      <c r="F82" s="566">
        <v>23</v>
      </c>
      <c r="G82" s="568">
        <v>1526280</v>
      </c>
    </row>
    <row r="83" spans="1:7" x14ac:dyDescent="0.3">
      <c r="A83" s="564" t="s">
        <v>545</v>
      </c>
      <c r="B83" s="565" t="s">
        <v>844</v>
      </c>
      <c r="C83" s="565" t="s">
        <v>845</v>
      </c>
      <c r="D83" s="565" t="s">
        <v>317</v>
      </c>
      <c r="E83" s="566">
        <v>72996</v>
      </c>
      <c r="F83" s="566">
        <v>0</v>
      </c>
      <c r="G83" s="568">
        <v>0</v>
      </c>
    </row>
    <row r="84" spans="1:7" x14ac:dyDescent="0.3">
      <c r="A84" s="564" t="s">
        <v>546</v>
      </c>
      <c r="B84" s="565" t="s">
        <v>846</v>
      </c>
      <c r="C84" s="565" t="s">
        <v>847</v>
      </c>
      <c r="D84" s="565" t="s">
        <v>317</v>
      </c>
      <c r="E84" s="566">
        <v>25000</v>
      </c>
      <c r="F84" s="566">
        <v>0</v>
      </c>
      <c r="G84" s="568">
        <v>0</v>
      </c>
    </row>
    <row r="85" spans="1:7" x14ac:dyDescent="0.3">
      <c r="A85" s="564" t="s">
        <v>547</v>
      </c>
      <c r="B85" s="565" t="s">
        <v>848</v>
      </c>
      <c r="C85" s="565" t="s">
        <v>849</v>
      </c>
      <c r="D85" s="565" t="s">
        <v>317</v>
      </c>
      <c r="E85" s="566">
        <v>363000</v>
      </c>
      <c r="F85" s="566">
        <v>0</v>
      </c>
      <c r="G85" s="568">
        <v>0</v>
      </c>
    </row>
    <row r="86" spans="1:7" x14ac:dyDescent="0.3">
      <c r="A86" s="564" t="s">
        <v>548</v>
      </c>
      <c r="B86" s="565" t="s">
        <v>850</v>
      </c>
      <c r="C86" s="565" t="s">
        <v>851</v>
      </c>
      <c r="D86" s="565" t="s">
        <v>317</v>
      </c>
      <c r="E86" s="566">
        <v>471900</v>
      </c>
      <c r="F86" s="566">
        <v>0</v>
      </c>
      <c r="G86" s="568">
        <v>0</v>
      </c>
    </row>
    <row r="87" spans="1:7" x14ac:dyDescent="0.3">
      <c r="A87" s="564" t="s">
        <v>549</v>
      </c>
      <c r="B87" s="565" t="s">
        <v>852</v>
      </c>
      <c r="C87" s="565" t="s">
        <v>853</v>
      </c>
      <c r="D87" s="565" t="s">
        <v>318</v>
      </c>
      <c r="E87" s="566">
        <v>4479000</v>
      </c>
      <c r="F87" s="566">
        <v>0</v>
      </c>
      <c r="G87" s="568">
        <v>0</v>
      </c>
    </row>
    <row r="88" spans="1:7" x14ac:dyDescent="0.3">
      <c r="A88" s="564" t="s">
        <v>550</v>
      </c>
      <c r="B88" s="565" t="s">
        <v>854</v>
      </c>
      <c r="C88" s="565" t="s">
        <v>855</v>
      </c>
      <c r="D88" s="565" t="s">
        <v>317</v>
      </c>
      <c r="E88" s="566">
        <v>217000</v>
      </c>
      <c r="F88" s="566">
        <v>12</v>
      </c>
      <c r="G88" s="568">
        <v>4479000</v>
      </c>
    </row>
    <row r="89" spans="1:7" x14ac:dyDescent="0.3">
      <c r="A89" s="564" t="s">
        <v>551</v>
      </c>
      <c r="B89" s="565" t="s">
        <v>856</v>
      </c>
      <c r="C89" s="565" t="s">
        <v>857</v>
      </c>
      <c r="D89" s="565" t="s">
        <v>317</v>
      </c>
      <c r="E89" s="566">
        <v>325500</v>
      </c>
      <c r="F89" s="566">
        <v>0</v>
      </c>
      <c r="G89" s="568">
        <v>0</v>
      </c>
    </row>
    <row r="90" spans="1:7" x14ac:dyDescent="0.3">
      <c r="A90" s="564" t="s">
        <v>552</v>
      </c>
      <c r="B90" s="565" t="s">
        <v>858</v>
      </c>
      <c r="C90" s="565" t="s">
        <v>859</v>
      </c>
      <c r="D90" s="565" t="s">
        <v>317</v>
      </c>
      <c r="E90" s="566">
        <v>130200</v>
      </c>
      <c r="F90" s="566">
        <v>0</v>
      </c>
      <c r="G90" s="568">
        <v>0</v>
      </c>
    </row>
    <row r="91" spans="1:7" x14ac:dyDescent="0.3">
      <c r="A91" s="564" t="s">
        <v>553</v>
      </c>
      <c r="B91" s="565" t="s">
        <v>860</v>
      </c>
      <c r="C91" s="565" t="s">
        <v>861</v>
      </c>
      <c r="D91" s="565" t="s">
        <v>317</v>
      </c>
      <c r="E91" s="566">
        <v>195300</v>
      </c>
      <c r="F91" s="566">
        <v>0</v>
      </c>
      <c r="G91" s="568">
        <v>0</v>
      </c>
    </row>
    <row r="92" spans="1:7" x14ac:dyDescent="0.3">
      <c r="A92" s="564" t="s">
        <v>554</v>
      </c>
      <c r="B92" s="565" t="s">
        <v>862</v>
      </c>
      <c r="C92" s="565" t="s">
        <v>863</v>
      </c>
      <c r="D92" s="565" t="s">
        <v>317</v>
      </c>
      <c r="E92" s="566">
        <v>732000</v>
      </c>
      <c r="F92" s="566">
        <v>0</v>
      </c>
      <c r="G92" s="568">
        <v>0</v>
      </c>
    </row>
    <row r="93" spans="1:7" x14ac:dyDescent="0.3">
      <c r="A93" s="564" t="s">
        <v>555</v>
      </c>
      <c r="B93" s="565" t="s">
        <v>864</v>
      </c>
      <c r="C93" s="565" t="s">
        <v>865</v>
      </c>
      <c r="D93" s="565" t="s">
        <v>317</v>
      </c>
      <c r="E93" s="566">
        <v>805200</v>
      </c>
      <c r="F93" s="566">
        <v>0</v>
      </c>
      <c r="G93" s="568">
        <v>0</v>
      </c>
    </row>
    <row r="94" spans="1:7" x14ac:dyDescent="0.3">
      <c r="A94" s="564" t="s">
        <v>556</v>
      </c>
      <c r="B94" s="565" t="s">
        <v>866</v>
      </c>
      <c r="C94" s="565" t="s">
        <v>867</v>
      </c>
      <c r="D94" s="565" t="s">
        <v>317</v>
      </c>
      <c r="E94" s="566">
        <v>439200</v>
      </c>
      <c r="F94" s="566">
        <v>0</v>
      </c>
      <c r="G94" s="568">
        <v>0</v>
      </c>
    </row>
    <row r="95" spans="1:7" x14ac:dyDescent="0.3">
      <c r="A95" s="564" t="s">
        <v>557</v>
      </c>
      <c r="B95" s="565" t="s">
        <v>868</v>
      </c>
      <c r="C95" s="565" t="s">
        <v>869</v>
      </c>
      <c r="D95" s="565" t="s">
        <v>317</v>
      </c>
      <c r="E95" s="566">
        <v>483120</v>
      </c>
      <c r="F95" s="566">
        <v>0</v>
      </c>
      <c r="G95" s="568">
        <v>0</v>
      </c>
    </row>
    <row r="96" spans="1:7" x14ac:dyDescent="0.3">
      <c r="A96" s="564" t="s">
        <v>558</v>
      </c>
      <c r="B96" s="565" t="s">
        <v>870</v>
      </c>
      <c r="C96" s="565" t="s">
        <v>871</v>
      </c>
      <c r="D96" s="565" t="s">
        <v>317</v>
      </c>
      <c r="E96" s="566">
        <v>732000</v>
      </c>
      <c r="F96" s="566">
        <v>0</v>
      </c>
      <c r="G96" s="568">
        <v>0</v>
      </c>
    </row>
    <row r="97" spans="1:7" x14ac:dyDescent="0.3">
      <c r="A97" s="564" t="s">
        <v>559</v>
      </c>
      <c r="B97" s="565" t="s">
        <v>872</v>
      </c>
      <c r="C97" s="565" t="s">
        <v>873</v>
      </c>
      <c r="D97" s="565" t="s">
        <v>317</v>
      </c>
      <c r="E97" s="566">
        <v>805200</v>
      </c>
      <c r="F97" s="566">
        <v>0</v>
      </c>
      <c r="G97" s="568">
        <v>0</v>
      </c>
    </row>
    <row r="98" spans="1:7" x14ac:dyDescent="0.3">
      <c r="A98" s="564" t="s">
        <v>560</v>
      </c>
      <c r="B98" s="565" t="s">
        <v>874</v>
      </c>
      <c r="C98" s="565" t="s">
        <v>875</v>
      </c>
      <c r="D98" s="565" t="s">
        <v>317</v>
      </c>
      <c r="E98" s="566">
        <v>439200</v>
      </c>
      <c r="F98" s="566">
        <v>0</v>
      </c>
      <c r="G98" s="568">
        <v>0</v>
      </c>
    </row>
    <row r="99" spans="1:7" x14ac:dyDescent="0.3">
      <c r="A99" s="564" t="s">
        <v>561</v>
      </c>
      <c r="B99" s="565" t="s">
        <v>876</v>
      </c>
      <c r="C99" s="565" t="s">
        <v>877</v>
      </c>
      <c r="D99" s="565" t="s">
        <v>317</v>
      </c>
      <c r="E99" s="566">
        <v>483120</v>
      </c>
      <c r="F99" s="566">
        <v>0</v>
      </c>
      <c r="G99" s="568">
        <v>0</v>
      </c>
    </row>
    <row r="100" spans="1:7" x14ac:dyDescent="0.3">
      <c r="A100" s="564" t="s">
        <v>562</v>
      </c>
      <c r="B100" s="565" t="s">
        <v>878</v>
      </c>
      <c r="C100" s="565" t="s">
        <v>879</v>
      </c>
      <c r="D100" s="565" t="s">
        <v>317</v>
      </c>
      <c r="E100" s="566">
        <v>375000</v>
      </c>
      <c r="F100" s="566">
        <v>0</v>
      </c>
      <c r="G100" s="568">
        <v>0</v>
      </c>
    </row>
    <row r="101" spans="1:7" x14ac:dyDescent="0.3">
      <c r="A101" s="564" t="s">
        <v>563</v>
      </c>
      <c r="B101" s="565" t="s">
        <v>880</v>
      </c>
      <c r="C101" s="565" t="s">
        <v>881</v>
      </c>
      <c r="D101" s="565" t="s">
        <v>317</v>
      </c>
      <c r="E101" s="566">
        <v>450000</v>
      </c>
      <c r="F101" s="566">
        <v>0</v>
      </c>
      <c r="G101" s="568">
        <v>0</v>
      </c>
    </row>
    <row r="102" spans="1:7" x14ac:dyDescent="0.3">
      <c r="A102" s="564" t="s">
        <v>564</v>
      </c>
      <c r="B102" s="565" t="s">
        <v>882</v>
      </c>
      <c r="C102" s="565" t="s">
        <v>883</v>
      </c>
      <c r="D102" s="565" t="s">
        <v>317</v>
      </c>
      <c r="E102" s="566">
        <v>225000</v>
      </c>
      <c r="F102" s="566">
        <v>0</v>
      </c>
      <c r="G102" s="568">
        <v>0</v>
      </c>
    </row>
    <row r="103" spans="1:7" x14ac:dyDescent="0.3">
      <c r="A103" s="564" t="s">
        <v>565</v>
      </c>
      <c r="B103" s="565" t="s">
        <v>884</v>
      </c>
      <c r="C103" s="565" t="s">
        <v>885</v>
      </c>
      <c r="D103" s="565" t="s">
        <v>317</v>
      </c>
      <c r="E103" s="566">
        <v>270000</v>
      </c>
      <c r="F103" s="566">
        <v>0</v>
      </c>
      <c r="G103" s="568">
        <v>0</v>
      </c>
    </row>
    <row r="104" spans="1:7" x14ac:dyDescent="0.3">
      <c r="A104" s="564" t="s">
        <v>566</v>
      </c>
      <c r="B104" s="565" t="s">
        <v>886</v>
      </c>
      <c r="C104" s="565" t="s">
        <v>887</v>
      </c>
      <c r="D104" s="565" t="s">
        <v>317</v>
      </c>
      <c r="E104" s="566">
        <v>375000</v>
      </c>
      <c r="F104" s="566">
        <v>0</v>
      </c>
      <c r="G104" s="568">
        <v>0</v>
      </c>
    </row>
    <row r="105" spans="1:7" x14ac:dyDescent="0.3">
      <c r="A105" s="564" t="s">
        <v>567</v>
      </c>
      <c r="B105" s="565" t="s">
        <v>888</v>
      </c>
      <c r="C105" s="565" t="s">
        <v>889</v>
      </c>
      <c r="D105" s="565" t="s">
        <v>317</v>
      </c>
      <c r="E105" s="566">
        <v>450000</v>
      </c>
      <c r="F105" s="566">
        <v>0</v>
      </c>
      <c r="G105" s="568">
        <v>0</v>
      </c>
    </row>
    <row r="106" spans="1:7" x14ac:dyDescent="0.3">
      <c r="A106" s="564" t="s">
        <v>568</v>
      </c>
      <c r="B106" s="565" t="s">
        <v>890</v>
      </c>
      <c r="C106" s="565" t="s">
        <v>891</v>
      </c>
      <c r="D106" s="565" t="s">
        <v>317</v>
      </c>
      <c r="E106" s="566">
        <v>225000</v>
      </c>
      <c r="F106" s="566">
        <v>0</v>
      </c>
      <c r="G106" s="568">
        <v>0</v>
      </c>
    </row>
    <row r="107" spans="1:7" x14ac:dyDescent="0.3">
      <c r="A107" s="564" t="s">
        <v>569</v>
      </c>
      <c r="B107" s="565" t="s">
        <v>892</v>
      </c>
      <c r="C107" s="565" t="s">
        <v>893</v>
      </c>
      <c r="D107" s="565" t="s">
        <v>317</v>
      </c>
      <c r="E107" s="566">
        <v>270000</v>
      </c>
      <c r="F107" s="566">
        <v>0</v>
      </c>
      <c r="G107" s="568">
        <v>0</v>
      </c>
    </row>
    <row r="108" spans="1:7" x14ac:dyDescent="0.3">
      <c r="A108" s="564" t="s">
        <v>570</v>
      </c>
      <c r="B108" s="565" t="s">
        <v>894</v>
      </c>
      <c r="C108" s="565" t="s">
        <v>895</v>
      </c>
      <c r="D108" s="565" t="s">
        <v>317</v>
      </c>
      <c r="E108" s="566">
        <v>251100</v>
      </c>
      <c r="F108" s="566">
        <v>0</v>
      </c>
      <c r="G108" s="568">
        <v>0</v>
      </c>
    </row>
    <row r="109" spans="1:7" x14ac:dyDescent="0.3">
      <c r="A109" s="564" t="s">
        <v>571</v>
      </c>
      <c r="B109" s="565" t="s">
        <v>896</v>
      </c>
      <c r="C109" s="565" t="s">
        <v>897</v>
      </c>
      <c r="D109" s="565" t="s">
        <v>317</v>
      </c>
      <c r="E109" s="566">
        <v>301320</v>
      </c>
      <c r="F109" s="566">
        <v>0</v>
      </c>
      <c r="G109" s="568">
        <v>0</v>
      </c>
    </row>
    <row r="110" spans="1:7" x14ac:dyDescent="0.3">
      <c r="A110" s="564" t="s">
        <v>572</v>
      </c>
      <c r="B110" s="565" t="s">
        <v>898</v>
      </c>
      <c r="C110" s="565" t="s">
        <v>899</v>
      </c>
      <c r="D110" s="565" t="s">
        <v>900</v>
      </c>
      <c r="E110" s="566">
        <v>10065900</v>
      </c>
      <c r="F110" s="566">
        <v>0</v>
      </c>
      <c r="G110" s="568">
        <v>0</v>
      </c>
    </row>
    <row r="111" spans="1:7" x14ac:dyDescent="0.3">
      <c r="A111" s="564" t="s">
        <v>573</v>
      </c>
      <c r="B111" s="565" t="s">
        <v>901</v>
      </c>
      <c r="C111" s="565" t="s">
        <v>902</v>
      </c>
      <c r="D111" s="565" t="s">
        <v>317</v>
      </c>
      <c r="E111" s="566">
        <v>758000</v>
      </c>
      <c r="F111" s="566">
        <v>0</v>
      </c>
      <c r="G111" s="568">
        <v>0</v>
      </c>
    </row>
    <row r="112" spans="1:7" x14ac:dyDescent="0.3">
      <c r="A112" s="564" t="s">
        <v>574</v>
      </c>
      <c r="B112" s="565" t="s">
        <v>903</v>
      </c>
      <c r="C112" s="565" t="s">
        <v>904</v>
      </c>
      <c r="D112" s="565" t="s">
        <v>317</v>
      </c>
      <c r="E112" s="566">
        <v>985400</v>
      </c>
      <c r="F112" s="566">
        <v>0</v>
      </c>
      <c r="G112" s="568">
        <v>0</v>
      </c>
    </row>
    <row r="113" spans="1:7" x14ac:dyDescent="0.3">
      <c r="A113" s="564" t="s">
        <v>575</v>
      </c>
      <c r="B113" s="565" t="s">
        <v>905</v>
      </c>
      <c r="C113" s="565" t="s">
        <v>906</v>
      </c>
      <c r="D113" s="565" t="s">
        <v>317</v>
      </c>
      <c r="E113" s="566">
        <v>379000</v>
      </c>
      <c r="F113" s="566">
        <v>0</v>
      </c>
      <c r="G113" s="568">
        <v>0</v>
      </c>
    </row>
    <row r="114" spans="1:7" x14ac:dyDescent="0.3">
      <c r="A114" s="564" t="s">
        <v>576</v>
      </c>
      <c r="B114" s="565" t="s">
        <v>907</v>
      </c>
      <c r="C114" s="565" t="s">
        <v>908</v>
      </c>
      <c r="D114" s="565" t="s">
        <v>0</v>
      </c>
      <c r="E114" s="566">
        <v>601350</v>
      </c>
      <c r="F114" s="566">
        <v>0</v>
      </c>
      <c r="G114" s="568">
        <v>0</v>
      </c>
    </row>
    <row r="115" spans="1:7" x14ac:dyDescent="0.3">
      <c r="A115" s="564" t="s">
        <v>577</v>
      </c>
      <c r="B115" s="565" t="s">
        <v>909</v>
      </c>
      <c r="C115" s="565" t="s">
        <v>910</v>
      </c>
      <c r="D115" s="565" t="s">
        <v>0</v>
      </c>
      <c r="E115" s="566">
        <v>601350</v>
      </c>
      <c r="F115" s="566">
        <v>0</v>
      </c>
      <c r="G115" s="568">
        <v>0</v>
      </c>
    </row>
    <row r="116" spans="1:7" x14ac:dyDescent="0.3">
      <c r="A116" s="564" t="s">
        <v>578</v>
      </c>
      <c r="B116" s="565" t="s">
        <v>911</v>
      </c>
      <c r="C116" s="565" t="s">
        <v>912</v>
      </c>
      <c r="D116" s="565" t="s">
        <v>0</v>
      </c>
      <c r="E116" s="566">
        <v>601350</v>
      </c>
      <c r="F116" s="566">
        <v>0</v>
      </c>
      <c r="G116" s="568">
        <v>0</v>
      </c>
    </row>
    <row r="117" spans="1:7" x14ac:dyDescent="0.3">
      <c r="A117" s="564" t="s">
        <v>579</v>
      </c>
      <c r="B117" s="565" t="s">
        <v>913</v>
      </c>
      <c r="C117" s="565" t="s">
        <v>914</v>
      </c>
      <c r="D117" s="565" t="s">
        <v>0</v>
      </c>
      <c r="E117" s="566">
        <v>601350</v>
      </c>
      <c r="F117" s="566">
        <v>0</v>
      </c>
      <c r="G117" s="568">
        <v>0</v>
      </c>
    </row>
    <row r="118" spans="1:7" x14ac:dyDescent="0.3">
      <c r="A118" s="564" t="s">
        <v>580</v>
      </c>
      <c r="B118" s="565" t="s">
        <v>915</v>
      </c>
      <c r="C118" s="565" t="s">
        <v>916</v>
      </c>
      <c r="D118" s="565" t="s">
        <v>0</v>
      </c>
      <c r="E118" s="566">
        <v>661485</v>
      </c>
      <c r="F118" s="566">
        <v>0</v>
      </c>
      <c r="G118" s="568">
        <v>0</v>
      </c>
    </row>
    <row r="119" spans="1:7" x14ac:dyDescent="0.3">
      <c r="A119" s="564" t="s">
        <v>581</v>
      </c>
      <c r="B119" s="565" t="s">
        <v>917</v>
      </c>
      <c r="C119" s="565" t="s">
        <v>918</v>
      </c>
      <c r="D119" s="565" t="s">
        <v>0</v>
      </c>
      <c r="E119" s="566">
        <v>661485</v>
      </c>
      <c r="F119" s="566">
        <v>0</v>
      </c>
      <c r="G119" s="568">
        <v>0</v>
      </c>
    </row>
    <row r="120" spans="1:7" x14ac:dyDescent="0.3">
      <c r="A120" s="564" t="s">
        <v>582</v>
      </c>
      <c r="B120" s="565" t="s">
        <v>919</v>
      </c>
      <c r="C120" s="565" t="s">
        <v>920</v>
      </c>
      <c r="D120" s="565" t="s">
        <v>0</v>
      </c>
      <c r="E120" s="566">
        <v>661485</v>
      </c>
      <c r="F120" s="566">
        <v>0</v>
      </c>
      <c r="G120" s="568">
        <v>0</v>
      </c>
    </row>
    <row r="121" spans="1:7" x14ac:dyDescent="0.3">
      <c r="A121" s="564" t="s">
        <v>583</v>
      </c>
      <c r="B121" s="565" t="s">
        <v>921</v>
      </c>
      <c r="C121" s="565" t="s">
        <v>922</v>
      </c>
      <c r="D121" s="565" t="s">
        <v>0</v>
      </c>
      <c r="E121" s="566">
        <v>661485</v>
      </c>
      <c r="F121" s="566">
        <v>0</v>
      </c>
      <c r="G121" s="568">
        <v>0</v>
      </c>
    </row>
    <row r="122" spans="1:7" x14ac:dyDescent="0.3">
      <c r="A122" s="564" t="s">
        <v>584</v>
      </c>
      <c r="B122" s="565" t="s">
        <v>923</v>
      </c>
      <c r="C122" s="565" t="s">
        <v>924</v>
      </c>
      <c r="D122" s="565" t="s">
        <v>0</v>
      </c>
      <c r="E122" s="566">
        <v>300675</v>
      </c>
      <c r="F122" s="566">
        <v>0</v>
      </c>
      <c r="G122" s="568">
        <v>0</v>
      </c>
    </row>
    <row r="123" spans="1:7" x14ac:dyDescent="0.3">
      <c r="A123" s="564" t="s">
        <v>925</v>
      </c>
      <c r="B123" s="565"/>
      <c r="C123" s="565"/>
      <c r="D123" s="565"/>
      <c r="E123" s="565"/>
      <c r="F123" s="565"/>
      <c r="G123" s="569"/>
    </row>
    <row r="124" spans="1:7" x14ac:dyDescent="0.3">
      <c r="A124" s="564" t="s">
        <v>585</v>
      </c>
      <c r="B124" s="565" t="s">
        <v>926</v>
      </c>
      <c r="C124" s="565" t="s">
        <v>927</v>
      </c>
      <c r="D124" s="565" t="s">
        <v>318</v>
      </c>
      <c r="E124" s="566">
        <v>3000000</v>
      </c>
      <c r="F124" s="566">
        <v>0</v>
      </c>
      <c r="G124" s="568">
        <v>0</v>
      </c>
    </row>
    <row r="125" spans="1:7" x14ac:dyDescent="0.3">
      <c r="A125" s="564" t="s">
        <v>586</v>
      </c>
      <c r="B125" s="565" t="s">
        <v>928</v>
      </c>
      <c r="C125" s="565" t="s">
        <v>929</v>
      </c>
      <c r="D125" s="565" t="s">
        <v>591</v>
      </c>
      <c r="E125" s="566">
        <v>2800</v>
      </c>
      <c r="F125" s="566">
        <v>0</v>
      </c>
      <c r="G125" s="568">
        <v>0</v>
      </c>
    </row>
    <row r="126" spans="1:7" x14ac:dyDescent="0.3">
      <c r="A126" s="564" t="s">
        <v>930</v>
      </c>
      <c r="B126" s="565"/>
      <c r="C126" s="565"/>
      <c r="D126" s="565"/>
      <c r="E126" s="565"/>
      <c r="F126" s="565"/>
      <c r="G126" s="569"/>
    </row>
    <row r="127" spans="1:7" x14ac:dyDescent="0.3">
      <c r="A127" s="564" t="s">
        <v>931</v>
      </c>
      <c r="B127" s="565"/>
      <c r="C127" s="565"/>
      <c r="D127" s="565"/>
      <c r="E127" s="565"/>
      <c r="F127" s="565"/>
      <c r="G127" s="569"/>
    </row>
    <row r="128" spans="1:7" x14ac:dyDescent="0.3">
      <c r="A128" s="564" t="s">
        <v>587</v>
      </c>
      <c r="B128" s="565" t="s">
        <v>932</v>
      </c>
      <c r="C128" s="565" t="s">
        <v>927</v>
      </c>
      <c r="D128" s="565" t="s">
        <v>318</v>
      </c>
      <c r="E128" s="566">
        <v>2000000</v>
      </c>
      <c r="F128" s="566">
        <v>0</v>
      </c>
      <c r="G128" s="568">
        <v>0</v>
      </c>
    </row>
    <row r="129" spans="1:7" x14ac:dyDescent="0.3">
      <c r="A129" s="564" t="s">
        <v>588</v>
      </c>
      <c r="B129" s="565" t="s">
        <v>933</v>
      </c>
      <c r="C129" s="565" t="s">
        <v>929</v>
      </c>
      <c r="D129" s="565" t="s">
        <v>591</v>
      </c>
      <c r="E129" s="566">
        <v>211000</v>
      </c>
      <c r="F129" s="566">
        <v>0</v>
      </c>
      <c r="G129" s="568">
        <v>0</v>
      </c>
    </row>
    <row r="130" spans="1:7" x14ac:dyDescent="0.3">
      <c r="A130" s="564" t="s">
        <v>934</v>
      </c>
      <c r="B130" s="565"/>
      <c r="C130" s="565"/>
      <c r="D130" s="565"/>
      <c r="E130" s="565"/>
      <c r="F130" s="565"/>
      <c r="G130" s="569"/>
    </row>
    <row r="131" spans="1:7" x14ac:dyDescent="0.3">
      <c r="A131" s="564" t="s">
        <v>589</v>
      </c>
      <c r="B131" s="565" t="s">
        <v>935</v>
      </c>
      <c r="C131" s="565" t="s">
        <v>927</v>
      </c>
      <c r="D131" s="565" t="s">
        <v>318</v>
      </c>
      <c r="E131" s="566">
        <v>2000000</v>
      </c>
      <c r="F131" s="566">
        <v>0</v>
      </c>
      <c r="G131" s="568">
        <v>0</v>
      </c>
    </row>
    <row r="132" spans="1:7" x14ac:dyDescent="0.3">
      <c r="A132" s="564" t="s">
        <v>590</v>
      </c>
      <c r="B132" s="565" t="s">
        <v>936</v>
      </c>
      <c r="C132" s="565" t="s">
        <v>929</v>
      </c>
      <c r="D132" s="565" t="s">
        <v>591</v>
      </c>
      <c r="E132" s="566">
        <v>211000</v>
      </c>
      <c r="F132" s="566">
        <v>0</v>
      </c>
      <c r="G132" s="568">
        <v>0</v>
      </c>
    </row>
    <row r="133" spans="1:7" x14ac:dyDescent="0.3">
      <c r="A133" s="564" t="s">
        <v>937</v>
      </c>
      <c r="B133" s="565"/>
      <c r="C133" s="565"/>
      <c r="D133" s="565"/>
      <c r="E133" s="565"/>
      <c r="F133" s="565"/>
      <c r="G133" s="569"/>
    </row>
    <row r="134" spans="1:7" x14ac:dyDescent="0.3">
      <c r="A134" s="564" t="s">
        <v>938</v>
      </c>
      <c r="B134" s="565"/>
      <c r="C134" s="565"/>
      <c r="D134" s="565"/>
      <c r="E134" s="565"/>
      <c r="F134" s="565"/>
      <c r="G134" s="569"/>
    </row>
    <row r="135" spans="1:7" x14ac:dyDescent="0.3">
      <c r="A135" s="564" t="s">
        <v>652</v>
      </c>
      <c r="B135" s="565" t="s">
        <v>939</v>
      </c>
      <c r="C135" s="565" t="s">
        <v>940</v>
      </c>
      <c r="D135" s="565" t="s">
        <v>317</v>
      </c>
      <c r="E135" s="566">
        <v>5100000</v>
      </c>
      <c r="F135" s="570">
        <v>0</v>
      </c>
      <c r="G135" s="568">
        <v>0</v>
      </c>
    </row>
    <row r="136" spans="1:7" x14ac:dyDescent="0.3">
      <c r="A136" s="564" t="s">
        <v>592</v>
      </c>
      <c r="B136" s="565" t="s">
        <v>941</v>
      </c>
      <c r="C136" s="565" t="s">
        <v>942</v>
      </c>
      <c r="D136" s="565" t="s">
        <v>317</v>
      </c>
      <c r="E136" s="566">
        <v>4260000</v>
      </c>
      <c r="F136" s="570">
        <v>0</v>
      </c>
      <c r="G136" s="568">
        <v>0</v>
      </c>
    </row>
    <row r="137" spans="1:7" x14ac:dyDescent="0.3">
      <c r="A137" s="564" t="s">
        <v>593</v>
      </c>
      <c r="B137" s="565" t="s">
        <v>943</v>
      </c>
      <c r="C137" s="565" t="s">
        <v>653</v>
      </c>
      <c r="D137" s="565" t="s">
        <v>484</v>
      </c>
      <c r="E137" s="565"/>
      <c r="F137" s="565"/>
      <c r="G137" s="568">
        <v>0</v>
      </c>
    </row>
    <row r="138" spans="1:7" x14ac:dyDescent="0.3">
      <c r="A138" s="564" t="s">
        <v>944</v>
      </c>
      <c r="B138" s="565"/>
      <c r="C138" s="565"/>
      <c r="D138" s="565"/>
      <c r="E138" s="565"/>
      <c r="F138" s="565"/>
      <c r="G138" s="569"/>
    </row>
    <row r="139" spans="1:7" x14ac:dyDescent="0.3">
      <c r="A139" s="564" t="s">
        <v>594</v>
      </c>
      <c r="B139" s="565" t="s">
        <v>945</v>
      </c>
      <c r="C139" s="565" t="s">
        <v>946</v>
      </c>
      <c r="D139" s="565" t="s">
        <v>317</v>
      </c>
      <c r="E139" s="566">
        <v>4234040</v>
      </c>
      <c r="F139" s="567">
        <v>0</v>
      </c>
      <c r="G139" s="568">
        <v>0</v>
      </c>
    </row>
    <row r="140" spans="1:7" x14ac:dyDescent="0.3">
      <c r="A140" s="564" t="s">
        <v>595</v>
      </c>
      <c r="B140" s="565" t="s">
        <v>947</v>
      </c>
      <c r="C140" s="565" t="s">
        <v>948</v>
      </c>
      <c r="D140" s="565" t="s">
        <v>484</v>
      </c>
      <c r="E140" s="566">
        <v>0</v>
      </c>
      <c r="F140" s="565"/>
      <c r="G140" s="568">
        <v>0</v>
      </c>
    </row>
    <row r="141" spans="1:7" x14ac:dyDescent="0.3">
      <c r="A141" s="564" t="s">
        <v>596</v>
      </c>
      <c r="B141" s="565" t="s">
        <v>11</v>
      </c>
      <c r="C141" s="565" t="s">
        <v>949</v>
      </c>
      <c r="D141" s="565" t="s">
        <v>484</v>
      </c>
      <c r="E141" s="565"/>
      <c r="F141" s="565"/>
      <c r="G141" s="568">
        <v>9867832</v>
      </c>
    </row>
    <row r="142" spans="1:7" x14ac:dyDescent="0.3">
      <c r="A142" s="564" t="s">
        <v>597</v>
      </c>
      <c r="B142" s="565" t="s">
        <v>950</v>
      </c>
      <c r="C142" s="565" t="s">
        <v>951</v>
      </c>
      <c r="D142" s="565" t="s">
        <v>317</v>
      </c>
      <c r="E142" s="566">
        <v>2376000</v>
      </c>
      <c r="F142" s="567">
        <v>0</v>
      </c>
      <c r="G142" s="568">
        <v>0</v>
      </c>
    </row>
    <row r="143" spans="1:7" x14ac:dyDescent="0.3">
      <c r="A143" s="564" t="s">
        <v>598</v>
      </c>
      <c r="B143" s="565" t="s">
        <v>952</v>
      </c>
      <c r="C143" s="565" t="s">
        <v>953</v>
      </c>
      <c r="D143" s="565" t="s">
        <v>484</v>
      </c>
      <c r="E143" s="566">
        <v>0</v>
      </c>
      <c r="F143" s="565"/>
      <c r="G143" s="568">
        <v>0</v>
      </c>
    </row>
    <row r="144" spans="1:7" x14ac:dyDescent="0.3">
      <c r="A144" s="564" t="s">
        <v>599</v>
      </c>
      <c r="B144" s="565" t="s">
        <v>954</v>
      </c>
      <c r="C144" s="565" t="s">
        <v>955</v>
      </c>
      <c r="D144" s="565" t="s">
        <v>956</v>
      </c>
      <c r="E144" s="566">
        <v>570</v>
      </c>
      <c r="F144" s="566">
        <v>0</v>
      </c>
      <c r="G144" s="568">
        <v>0</v>
      </c>
    </row>
    <row r="145" spans="1:7" x14ac:dyDescent="0.3">
      <c r="A145" s="564" t="s">
        <v>600</v>
      </c>
      <c r="B145" s="565" t="s">
        <v>13</v>
      </c>
      <c r="C145" s="565" t="s">
        <v>957</v>
      </c>
      <c r="D145" s="565" t="s">
        <v>477</v>
      </c>
      <c r="E145" s="565"/>
      <c r="F145" s="565"/>
      <c r="G145" s="568">
        <v>0</v>
      </c>
    </row>
    <row r="146" spans="1:7" x14ac:dyDescent="0.3">
      <c r="A146" s="564" t="s">
        <v>601</v>
      </c>
      <c r="B146" s="565" t="s">
        <v>958</v>
      </c>
      <c r="C146" s="565" t="s">
        <v>643</v>
      </c>
      <c r="D146" s="565" t="s">
        <v>484</v>
      </c>
      <c r="E146" s="566">
        <v>950</v>
      </c>
      <c r="F146" s="565"/>
      <c r="G146" s="568">
        <v>0</v>
      </c>
    </row>
    <row r="147" spans="1:7" x14ac:dyDescent="0.3">
      <c r="A147" s="564" t="s">
        <v>602</v>
      </c>
      <c r="B147" s="565" t="s">
        <v>959</v>
      </c>
      <c r="C147" s="565" t="s">
        <v>644</v>
      </c>
      <c r="D147" s="565" t="s">
        <v>484</v>
      </c>
      <c r="E147" s="566">
        <v>2170</v>
      </c>
      <c r="F147" s="565"/>
      <c r="G147" s="568">
        <v>2270000</v>
      </c>
    </row>
    <row r="148" spans="1:7" x14ac:dyDescent="0.3">
      <c r="A148" s="564" t="s">
        <v>603</v>
      </c>
      <c r="B148" s="565" t="s">
        <v>960</v>
      </c>
      <c r="C148" s="565" t="s">
        <v>645</v>
      </c>
      <c r="D148" s="565" t="s">
        <v>484</v>
      </c>
      <c r="E148" s="566">
        <v>1171000000</v>
      </c>
      <c r="F148" s="565"/>
      <c r="G148" s="568">
        <v>0</v>
      </c>
    </row>
    <row r="149" spans="1:7" x14ac:dyDescent="0.3">
      <c r="A149" s="564" t="s">
        <v>961</v>
      </c>
      <c r="B149" s="565" t="s">
        <v>962</v>
      </c>
      <c r="C149" s="565" t="s">
        <v>646</v>
      </c>
      <c r="D149" s="565" t="s">
        <v>484</v>
      </c>
      <c r="E149" s="566">
        <v>560</v>
      </c>
      <c r="F149" s="565"/>
      <c r="G149" s="568">
        <v>0</v>
      </c>
    </row>
    <row r="150" spans="1:7" x14ac:dyDescent="0.3">
      <c r="A150" s="564" t="s">
        <v>963</v>
      </c>
      <c r="B150" s="565" t="s">
        <v>964</v>
      </c>
      <c r="C150" s="565" t="s">
        <v>654</v>
      </c>
      <c r="D150" s="565" t="s">
        <v>484</v>
      </c>
      <c r="E150" s="565"/>
      <c r="F150" s="565"/>
      <c r="G150" s="568">
        <v>0</v>
      </c>
    </row>
    <row r="151" spans="1:7" x14ac:dyDescent="0.3">
      <c r="A151" s="564" t="s">
        <v>965</v>
      </c>
      <c r="B151" s="565" t="s">
        <v>15</v>
      </c>
      <c r="C151" s="565" t="s">
        <v>966</v>
      </c>
      <c r="D151" s="565" t="s">
        <v>484</v>
      </c>
      <c r="E151" s="565"/>
      <c r="F151" s="565"/>
      <c r="G151" s="568">
        <v>2270000</v>
      </c>
    </row>
    <row r="152" spans="1:7" ht="15" thickBot="1" x14ac:dyDescent="0.35">
      <c r="A152" s="571" t="s">
        <v>967</v>
      </c>
      <c r="B152" s="572" t="s">
        <v>968</v>
      </c>
      <c r="C152" s="572" t="s">
        <v>969</v>
      </c>
      <c r="D152" s="572" t="s">
        <v>484</v>
      </c>
      <c r="E152" s="572"/>
      <c r="F152" s="572"/>
      <c r="G152" s="573">
        <v>0</v>
      </c>
    </row>
  </sheetData>
  <printOptions horizontalCentered="1"/>
  <pageMargins left="0.23622047244094491" right="0.23622047244094491" top="0.74803149606299213" bottom="0.55118110236220474" header="0.31496062992125984" footer="0.15748031496062992"/>
  <pageSetup paperSize="9" scale="54" orientation="portrait" horizontalDpi="300" verticalDpi="300" r:id="rId1"/>
  <headerFooter alignWithMargins="0">
    <oddHeader>&amp;C&amp;"-,Félkövér"&amp;14 &amp;"Times New Roman,Félkövér dőlt"&amp;11 
ÓFALU KÖZSÉG ÖNKORMÁNYZATA
2021. évi állami támogatás jogcímenként&amp;R&amp;"Times New Roman,Félkövér dőlt"10. melléklet az 1/2021. (III.4.) önkormányztai rendelethez</oddHeader>
  </headerFooter>
  <rowBreaks count="1" manualBreakCount="1">
    <brk id="66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U83"/>
  <sheetViews>
    <sheetView zoomScale="110" zoomScaleNormal="110" zoomScaleSheetLayoutView="59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6" sqref="C16:N21"/>
    </sheetView>
  </sheetViews>
  <sheetFormatPr defaultColWidth="9.109375" defaultRowHeight="15.6" x14ac:dyDescent="0.3"/>
  <cols>
    <col min="1" max="1" width="4.109375" style="292" customWidth="1"/>
    <col min="2" max="2" width="26.6640625" style="291" customWidth="1"/>
    <col min="3" max="3" width="11.6640625" style="291" bestFit="1" customWidth="1"/>
    <col min="4" max="4" width="10.88671875" style="291" bestFit="1" customWidth="1"/>
    <col min="5" max="5" width="10.109375" style="291" bestFit="1" customWidth="1"/>
    <col min="6" max="6" width="10.33203125" style="291" bestFit="1" customWidth="1"/>
    <col min="7" max="7" width="10.88671875" style="291" bestFit="1" customWidth="1"/>
    <col min="8" max="8" width="11" style="291" customWidth="1"/>
    <col min="9" max="9" width="10.33203125" style="291" bestFit="1" customWidth="1"/>
    <col min="10" max="11" width="10.109375" style="291" bestFit="1" customWidth="1"/>
    <col min="12" max="13" width="10.33203125" style="291" bestFit="1" customWidth="1"/>
    <col min="14" max="14" width="10.109375" style="291" bestFit="1" customWidth="1"/>
    <col min="15" max="15" width="11.44140625" style="292" bestFit="1" customWidth="1"/>
    <col min="16" max="16" width="9.109375" style="291"/>
    <col min="17" max="17" width="17.6640625" style="291" customWidth="1"/>
    <col min="18" max="18" width="15.109375" style="336" bestFit="1" customWidth="1"/>
    <col min="19" max="19" width="9.109375" style="291" customWidth="1"/>
    <col min="20" max="21" width="14.6640625" style="291" customWidth="1"/>
    <col min="22" max="22" width="9.109375" style="291" customWidth="1"/>
    <col min="23" max="16384" width="9.109375" style="291"/>
  </cols>
  <sheetData>
    <row r="1" spans="1:21" ht="31.5" customHeight="1" x14ac:dyDescent="0.3">
      <c r="A1" s="642" t="s">
        <v>739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</row>
    <row r="2" spans="1:21" ht="16.2" thickBot="1" x14ac:dyDescent="0.35">
      <c r="O2" s="4" t="s">
        <v>638</v>
      </c>
    </row>
    <row r="3" spans="1:21" s="292" customFormat="1" ht="25.5" customHeight="1" thickBot="1" x14ac:dyDescent="0.35">
      <c r="A3" s="293" t="s">
        <v>260</v>
      </c>
      <c r="B3" s="294" t="s">
        <v>162</v>
      </c>
      <c r="C3" s="294" t="s">
        <v>416</v>
      </c>
      <c r="D3" s="294" t="s">
        <v>417</v>
      </c>
      <c r="E3" s="294" t="s">
        <v>418</v>
      </c>
      <c r="F3" s="294" t="s">
        <v>419</v>
      </c>
      <c r="G3" s="294" t="s">
        <v>420</v>
      </c>
      <c r="H3" s="294" t="s">
        <v>421</v>
      </c>
      <c r="I3" s="294" t="s">
        <v>422</v>
      </c>
      <c r="J3" s="294" t="s">
        <v>423</v>
      </c>
      <c r="K3" s="294" t="s">
        <v>424</v>
      </c>
      <c r="L3" s="294" t="s">
        <v>425</v>
      </c>
      <c r="M3" s="294" t="s">
        <v>426</v>
      </c>
      <c r="N3" s="294" t="s">
        <v>427</v>
      </c>
      <c r="O3" s="295" t="s">
        <v>258</v>
      </c>
      <c r="R3" s="336"/>
    </row>
    <row r="4" spans="1:21" s="297" customFormat="1" ht="21.9" customHeight="1" thickBot="1" x14ac:dyDescent="0.35">
      <c r="A4" s="296" t="s">
        <v>5</v>
      </c>
      <c r="B4" s="644" t="s">
        <v>160</v>
      </c>
      <c r="C4" s="645"/>
      <c r="D4" s="645"/>
      <c r="E4" s="645"/>
      <c r="F4" s="645"/>
      <c r="G4" s="645"/>
      <c r="H4" s="645"/>
      <c r="I4" s="645"/>
      <c r="J4" s="645"/>
      <c r="K4" s="645"/>
      <c r="L4" s="645"/>
      <c r="M4" s="645"/>
      <c r="N4" s="645"/>
      <c r="O4" s="646"/>
      <c r="R4" s="336"/>
    </row>
    <row r="5" spans="1:21" s="297" customFormat="1" ht="21.9" customHeight="1" thickBot="1" x14ac:dyDescent="0.35">
      <c r="A5" s="298" t="s">
        <v>18</v>
      </c>
      <c r="B5" s="299" t="s">
        <v>428</v>
      </c>
      <c r="C5" s="300">
        <v>2852956</v>
      </c>
      <c r="D5" s="300">
        <v>2852956</v>
      </c>
      <c r="E5" s="300">
        <v>2852956</v>
      </c>
      <c r="F5" s="300">
        <v>2852956</v>
      </c>
      <c r="G5" s="300">
        <v>2852956</v>
      </c>
      <c r="H5" s="300">
        <v>2852956</v>
      </c>
      <c r="I5" s="300">
        <v>2852956</v>
      </c>
      <c r="J5" s="300">
        <v>2852956</v>
      </c>
      <c r="K5" s="300">
        <v>2852956</v>
      </c>
      <c r="L5" s="300">
        <v>2852956</v>
      </c>
      <c r="M5" s="300">
        <v>2852956</v>
      </c>
      <c r="N5" s="300">
        <v>2852959</v>
      </c>
      <c r="O5" s="301">
        <f t="shared" ref="O5:O27" si="0">SUM(C5:N5)</f>
        <v>34235475</v>
      </c>
      <c r="Q5" s="337">
        <f>R5-O5</f>
        <v>0</v>
      </c>
      <c r="R5" s="336">
        <f>'1.sz.mell.összevont'!D5</f>
        <v>34235475</v>
      </c>
      <c r="T5" s="337">
        <f>R5/12</f>
        <v>2852956.25</v>
      </c>
      <c r="U5" s="337">
        <f>ROUND(T5,0)</f>
        <v>2852956</v>
      </c>
    </row>
    <row r="6" spans="1:21" s="306" customFormat="1" ht="21.9" customHeight="1" thickBot="1" x14ac:dyDescent="0.35">
      <c r="A6" s="302" t="s">
        <v>30</v>
      </c>
      <c r="B6" s="303" t="s">
        <v>429</v>
      </c>
      <c r="C6" s="304"/>
      <c r="D6" s="304"/>
      <c r="E6" s="304"/>
      <c r="F6" s="304"/>
      <c r="G6" s="304"/>
      <c r="H6" s="304">
        <v>4000000</v>
      </c>
      <c r="I6" s="304"/>
      <c r="J6" s="304"/>
      <c r="K6" s="304"/>
      <c r="L6" s="304"/>
      <c r="M6" s="304"/>
      <c r="N6" s="304"/>
      <c r="O6" s="305">
        <f>SUM(C6:N6)</f>
        <v>4000000</v>
      </c>
      <c r="Q6" s="337">
        <f t="shared" ref="Q6:Q28" si="1">R6-O6</f>
        <v>0</v>
      </c>
      <c r="R6" s="28">
        <f>'1.sz.mell.összevont'!D12</f>
        <v>4000000</v>
      </c>
      <c r="T6" s="337">
        <f t="shared" ref="T6:T28" si="2">R6/12</f>
        <v>333333.33333333331</v>
      </c>
      <c r="U6" s="337">
        <f t="shared" ref="U6:U28" si="3">ROUND(T6,0)</f>
        <v>333333</v>
      </c>
    </row>
    <row r="7" spans="1:21" s="306" customFormat="1" ht="21.9" customHeight="1" x14ac:dyDescent="0.3">
      <c r="A7" s="302" t="s">
        <v>140</v>
      </c>
      <c r="B7" s="307" t="s">
        <v>430</v>
      </c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9">
        <f t="shared" si="0"/>
        <v>0</v>
      </c>
      <c r="Q7" s="337">
        <f t="shared" si="1"/>
        <v>0</v>
      </c>
      <c r="R7" s="336">
        <f>'1.sz.mell.összevont'!D19</f>
        <v>0</v>
      </c>
      <c r="T7" s="337">
        <f t="shared" si="2"/>
        <v>0</v>
      </c>
      <c r="U7" s="337">
        <f t="shared" si="3"/>
        <v>0</v>
      </c>
    </row>
    <row r="8" spans="1:21" s="306" customFormat="1" ht="21.9" customHeight="1" x14ac:dyDescent="0.3">
      <c r="A8" s="302" t="s">
        <v>44</v>
      </c>
      <c r="B8" s="307" t="s">
        <v>167</v>
      </c>
      <c r="C8" s="308"/>
      <c r="E8" s="308">
        <v>1250000</v>
      </c>
      <c r="F8" s="308"/>
      <c r="G8" s="308"/>
      <c r="H8" s="308"/>
      <c r="I8" s="308"/>
      <c r="J8" s="308"/>
      <c r="K8" s="308">
        <v>1250000</v>
      </c>
      <c r="L8" s="308"/>
      <c r="M8" s="308"/>
      <c r="N8" s="308"/>
      <c r="O8" s="309">
        <f>SUM(C8:N8)</f>
        <v>2500000</v>
      </c>
      <c r="Q8" s="337">
        <f t="shared" si="1"/>
        <v>0</v>
      </c>
      <c r="R8" s="336">
        <f>'1.sz.mell.összevont'!D26</f>
        <v>2500000</v>
      </c>
      <c r="T8" s="337">
        <f t="shared" si="2"/>
        <v>208333.33333333334</v>
      </c>
      <c r="U8" s="337">
        <f t="shared" si="3"/>
        <v>208333</v>
      </c>
    </row>
    <row r="9" spans="1:21" s="306" customFormat="1" ht="21.9" customHeight="1" x14ac:dyDescent="0.3">
      <c r="A9" s="302" t="s">
        <v>66</v>
      </c>
      <c r="B9" s="310" t="s">
        <v>305</v>
      </c>
      <c r="C9" s="304">
        <v>833333</v>
      </c>
      <c r="D9" s="304">
        <v>833333</v>
      </c>
      <c r="E9" s="304">
        <v>833333</v>
      </c>
      <c r="F9" s="304">
        <v>833333</v>
      </c>
      <c r="G9" s="304">
        <v>833333</v>
      </c>
      <c r="H9" s="304">
        <v>833333</v>
      </c>
      <c r="I9" s="304">
        <v>833333</v>
      </c>
      <c r="J9" s="304">
        <v>833333</v>
      </c>
      <c r="K9" s="304">
        <v>833333</v>
      </c>
      <c r="L9" s="304">
        <v>833333</v>
      </c>
      <c r="M9" s="304">
        <v>833333</v>
      </c>
      <c r="N9" s="304">
        <v>833337</v>
      </c>
      <c r="O9" s="309">
        <f t="shared" si="0"/>
        <v>10000000</v>
      </c>
      <c r="Q9" s="337">
        <f t="shared" si="1"/>
        <v>0</v>
      </c>
      <c r="R9" s="336">
        <f>'1.sz.mell.összevont'!D34</f>
        <v>10000000</v>
      </c>
      <c r="T9" s="337">
        <f t="shared" si="2"/>
        <v>833333.33333333337</v>
      </c>
      <c r="U9" s="337">
        <f>ROUND(T9,0)</f>
        <v>833333</v>
      </c>
    </row>
    <row r="10" spans="1:21" s="306" customFormat="1" ht="21.9" customHeight="1" x14ac:dyDescent="0.3">
      <c r="A10" s="302" t="s">
        <v>147</v>
      </c>
      <c r="B10" s="310" t="s">
        <v>215</v>
      </c>
      <c r="C10" s="304"/>
      <c r="D10" s="304"/>
      <c r="E10" s="304"/>
      <c r="F10" s="304"/>
      <c r="G10" s="304"/>
      <c r="H10" s="304"/>
      <c r="I10" s="304">
        <v>4000000</v>
      </c>
      <c r="J10" s="304"/>
      <c r="K10" s="304"/>
      <c r="L10" s="304"/>
      <c r="M10" s="304"/>
      <c r="N10" s="304"/>
      <c r="O10" s="305">
        <f t="shared" si="0"/>
        <v>4000000</v>
      </c>
      <c r="Q10" s="337">
        <f t="shared" si="1"/>
        <v>71429443</v>
      </c>
      <c r="R10" s="336">
        <v>75429443</v>
      </c>
      <c r="T10" s="337">
        <f t="shared" si="2"/>
        <v>6285786.916666667</v>
      </c>
      <c r="U10" s="337">
        <f t="shared" si="3"/>
        <v>6285787</v>
      </c>
    </row>
    <row r="11" spans="1:21" s="306" customFormat="1" ht="21.9" customHeight="1" x14ac:dyDescent="0.3">
      <c r="A11" s="302" t="s">
        <v>84</v>
      </c>
      <c r="B11" s="310" t="s">
        <v>168</v>
      </c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5">
        <f t="shared" si="0"/>
        <v>0</v>
      </c>
      <c r="Q11" s="337">
        <f t="shared" si="1"/>
        <v>0</v>
      </c>
      <c r="R11" s="336"/>
      <c r="T11" s="337">
        <f t="shared" si="2"/>
        <v>0</v>
      </c>
      <c r="U11" s="337">
        <f t="shared" si="3"/>
        <v>0</v>
      </c>
    </row>
    <row r="12" spans="1:21" s="306" customFormat="1" ht="21.9" customHeight="1" x14ac:dyDescent="0.3">
      <c r="A12" s="302" t="s">
        <v>86</v>
      </c>
      <c r="B12" s="303" t="s">
        <v>249</v>
      </c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5">
        <f t="shared" si="0"/>
        <v>0</v>
      </c>
      <c r="Q12" s="337">
        <f t="shared" si="1"/>
        <v>0</v>
      </c>
      <c r="R12" s="336"/>
      <c r="T12" s="337">
        <f t="shared" si="2"/>
        <v>0</v>
      </c>
      <c r="U12" s="337">
        <f t="shared" si="3"/>
        <v>0</v>
      </c>
    </row>
    <row r="13" spans="1:21" s="306" customFormat="1" ht="21.9" customHeight="1" thickBot="1" x14ac:dyDescent="0.35">
      <c r="A13" s="334" t="s">
        <v>153</v>
      </c>
      <c r="B13" s="310" t="s">
        <v>306</v>
      </c>
      <c r="C13" s="304"/>
      <c r="D13" s="304"/>
      <c r="E13" s="304"/>
      <c r="F13" s="304"/>
      <c r="G13" s="304"/>
      <c r="H13" s="304"/>
      <c r="I13" s="304">
        <v>17463141</v>
      </c>
      <c r="J13" s="304">
        <v>17463141</v>
      </c>
      <c r="K13" s="304">
        <v>17463141</v>
      </c>
      <c r="L13" s="304">
        <v>17463141</v>
      </c>
      <c r="M13" s="304">
        <v>17463141</v>
      </c>
      <c r="N13" s="304">
        <v>17463139</v>
      </c>
      <c r="O13" s="305">
        <f t="shared" si="0"/>
        <v>104778844</v>
      </c>
      <c r="Q13" s="337">
        <f t="shared" si="1"/>
        <v>0</v>
      </c>
      <c r="R13" s="336">
        <f>'1.sz.mell.összevont'!D91</f>
        <v>104778844</v>
      </c>
      <c r="T13" s="337">
        <f t="shared" si="2"/>
        <v>8731570.333333334</v>
      </c>
      <c r="U13" s="337">
        <f t="shared" si="3"/>
        <v>8731570</v>
      </c>
    </row>
    <row r="14" spans="1:21" s="297" customFormat="1" ht="21.9" customHeight="1" thickBot="1" x14ac:dyDescent="0.35">
      <c r="A14" s="505" t="s">
        <v>171</v>
      </c>
      <c r="B14" s="311" t="s">
        <v>431</v>
      </c>
      <c r="C14" s="312">
        <f t="shared" ref="C14:N14" si="4">SUM(C5:C13)</f>
        <v>3686289</v>
      </c>
      <c r="D14" s="312">
        <f t="shared" si="4"/>
        <v>3686289</v>
      </c>
      <c r="E14" s="312">
        <f t="shared" si="4"/>
        <v>4936289</v>
      </c>
      <c r="F14" s="312">
        <f t="shared" si="4"/>
        <v>3686289</v>
      </c>
      <c r="G14" s="312">
        <f t="shared" si="4"/>
        <v>3686289</v>
      </c>
      <c r="H14" s="312">
        <f t="shared" si="4"/>
        <v>7686289</v>
      </c>
      <c r="I14" s="312">
        <f t="shared" si="4"/>
        <v>25149430</v>
      </c>
      <c r="J14" s="312">
        <f t="shared" si="4"/>
        <v>21149430</v>
      </c>
      <c r="K14" s="312">
        <f t="shared" si="4"/>
        <v>22399430</v>
      </c>
      <c r="L14" s="312">
        <f t="shared" si="4"/>
        <v>21149430</v>
      </c>
      <c r="M14" s="312">
        <f t="shared" si="4"/>
        <v>21149430</v>
      </c>
      <c r="N14" s="312">
        <f t="shared" si="4"/>
        <v>21149435</v>
      </c>
      <c r="O14" s="313">
        <f>SUM(C14:N14)</f>
        <v>159514319</v>
      </c>
      <c r="Q14" s="337">
        <f t="shared" si="1"/>
        <v>71429443</v>
      </c>
      <c r="R14" s="336">
        <f>SUM(R5:R13)</f>
        <v>230943762</v>
      </c>
      <c r="T14" s="337">
        <f t="shared" si="2"/>
        <v>19245313.5</v>
      </c>
      <c r="U14" s="337">
        <f t="shared" si="3"/>
        <v>19245314</v>
      </c>
    </row>
    <row r="15" spans="1:21" s="297" customFormat="1" ht="21.9" customHeight="1" thickBot="1" x14ac:dyDescent="0.35">
      <c r="A15" s="505" t="s">
        <v>172</v>
      </c>
      <c r="B15" s="644" t="s">
        <v>161</v>
      </c>
      <c r="C15" s="645"/>
      <c r="D15" s="645"/>
      <c r="E15" s="645"/>
      <c r="F15" s="645"/>
      <c r="G15" s="645"/>
      <c r="H15" s="645"/>
      <c r="I15" s="645"/>
      <c r="J15" s="645"/>
      <c r="K15" s="645"/>
      <c r="L15" s="645"/>
      <c r="M15" s="645"/>
      <c r="N15" s="645"/>
      <c r="O15" s="646"/>
      <c r="Q15" s="337">
        <f t="shared" si="1"/>
        <v>0</v>
      </c>
      <c r="R15" s="336"/>
      <c r="T15" s="337">
        <f t="shared" si="2"/>
        <v>0</v>
      </c>
      <c r="U15" s="337">
        <f t="shared" si="3"/>
        <v>0</v>
      </c>
    </row>
    <row r="16" spans="1:21" s="306" customFormat="1" ht="21.9" customHeight="1" x14ac:dyDescent="0.3">
      <c r="A16" s="314" t="s">
        <v>173</v>
      </c>
      <c r="B16" s="315" t="s">
        <v>164</v>
      </c>
      <c r="C16" s="308">
        <v>1666667</v>
      </c>
      <c r="D16" s="308">
        <v>1666667</v>
      </c>
      <c r="E16" s="308">
        <v>1666667</v>
      </c>
      <c r="F16" s="308">
        <v>1666667</v>
      </c>
      <c r="G16" s="308">
        <v>1666667</v>
      </c>
      <c r="H16" s="308">
        <v>1666667</v>
      </c>
      <c r="I16" s="308">
        <v>1666667</v>
      </c>
      <c r="J16" s="308">
        <v>1666667</v>
      </c>
      <c r="K16" s="308">
        <v>1666667</v>
      </c>
      <c r="L16" s="308">
        <v>1666667</v>
      </c>
      <c r="M16" s="308">
        <v>1666667</v>
      </c>
      <c r="N16" s="308">
        <v>1666663</v>
      </c>
      <c r="O16" s="309">
        <f t="shared" si="0"/>
        <v>20000000</v>
      </c>
      <c r="Q16" s="337">
        <f t="shared" si="1"/>
        <v>0</v>
      </c>
      <c r="R16" s="336">
        <f>'1.sz.mell.összevont'!D99</f>
        <v>20000000</v>
      </c>
      <c r="T16" s="337">
        <f>ROUND(R16/12,0)</f>
        <v>1666667</v>
      </c>
      <c r="U16" s="337">
        <f t="shared" si="3"/>
        <v>1666667</v>
      </c>
    </row>
    <row r="17" spans="1:21" s="306" customFormat="1" ht="21.9" customHeight="1" x14ac:dyDescent="0.3">
      <c r="A17" s="302" t="s">
        <v>176</v>
      </c>
      <c r="B17" s="303" t="s">
        <v>130</v>
      </c>
      <c r="C17" s="304">
        <v>258333</v>
      </c>
      <c r="D17" s="304">
        <v>258333</v>
      </c>
      <c r="E17" s="304">
        <v>258333</v>
      </c>
      <c r="F17" s="304">
        <v>258333</v>
      </c>
      <c r="G17" s="304">
        <v>258333</v>
      </c>
      <c r="H17" s="304">
        <v>258333</v>
      </c>
      <c r="I17" s="304">
        <v>258333</v>
      </c>
      <c r="J17" s="304">
        <v>258333</v>
      </c>
      <c r="K17" s="304">
        <v>258333</v>
      </c>
      <c r="L17" s="304">
        <v>258333</v>
      </c>
      <c r="M17" s="304">
        <v>258333</v>
      </c>
      <c r="N17" s="304">
        <v>258337</v>
      </c>
      <c r="O17" s="305">
        <f t="shared" si="0"/>
        <v>3100000</v>
      </c>
      <c r="Q17" s="337">
        <f t="shared" si="1"/>
        <v>0</v>
      </c>
      <c r="R17" s="336">
        <f>'1.sz.mell.összevont'!D100</f>
        <v>3100000</v>
      </c>
      <c r="T17" s="337">
        <f t="shared" ref="T17:T27" si="5">ROUND(R17/12,0)</f>
        <v>258333</v>
      </c>
      <c r="U17" s="337">
        <f t="shared" si="3"/>
        <v>258333</v>
      </c>
    </row>
    <row r="18" spans="1:21" s="306" customFormat="1" ht="21.9" customHeight="1" x14ac:dyDescent="0.3">
      <c r="A18" s="302" t="s">
        <v>179</v>
      </c>
      <c r="B18" s="310" t="s">
        <v>131</v>
      </c>
      <c r="C18" s="304">
        <v>2264139</v>
      </c>
      <c r="D18" s="304">
        <v>2264139</v>
      </c>
      <c r="E18" s="304">
        <v>2264139</v>
      </c>
      <c r="F18" s="304">
        <v>2264139</v>
      </c>
      <c r="G18" s="304">
        <v>2264139</v>
      </c>
      <c r="H18" s="304">
        <v>2264139</v>
      </c>
      <c r="I18" s="304">
        <v>2264139</v>
      </c>
      <c r="J18" s="304">
        <v>2264139</v>
      </c>
      <c r="K18" s="304">
        <v>2264139</v>
      </c>
      <c r="L18" s="304">
        <v>2264139</v>
      </c>
      <c r="M18" s="304">
        <v>2264139</v>
      </c>
      <c r="N18" s="304">
        <v>2264139</v>
      </c>
      <c r="O18" s="305">
        <f t="shared" si="0"/>
        <v>27169668</v>
      </c>
      <c r="Q18" s="337">
        <f t="shared" si="1"/>
        <v>0</v>
      </c>
      <c r="R18" s="336">
        <f>'1.sz.mell.összevont'!D101</f>
        <v>27169668</v>
      </c>
      <c r="T18" s="337">
        <f t="shared" si="5"/>
        <v>2264139</v>
      </c>
      <c r="U18" s="337">
        <f>ROUND(T18,0)</f>
        <v>2264139</v>
      </c>
    </row>
    <row r="19" spans="1:21" s="306" customFormat="1" ht="21.9" customHeight="1" x14ac:dyDescent="0.3">
      <c r="A19" s="302" t="s">
        <v>182</v>
      </c>
      <c r="B19" s="310" t="s">
        <v>132</v>
      </c>
      <c r="C19" s="304">
        <v>750000</v>
      </c>
      <c r="D19" s="304">
        <v>750000</v>
      </c>
      <c r="E19" s="304">
        <v>750000</v>
      </c>
      <c r="F19" s="304">
        <v>750000</v>
      </c>
      <c r="G19" s="304">
        <v>750000</v>
      </c>
      <c r="H19" s="304">
        <v>750000</v>
      </c>
      <c r="I19" s="304">
        <v>750000</v>
      </c>
      <c r="J19" s="304">
        <v>750000</v>
      </c>
      <c r="K19" s="304">
        <v>750000</v>
      </c>
      <c r="L19" s="304">
        <v>750000</v>
      </c>
      <c r="M19" s="304">
        <v>750000</v>
      </c>
      <c r="N19" s="304">
        <v>750000</v>
      </c>
      <c r="O19" s="305">
        <f t="shared" si="0"/>
        <v>9000000</v>
      </c>
      <c r="Q19" s="337">
        <f t="shared" si="1"/>
        <v>0</v>
      </c>
      <c r="R19" s="336">
        <f>'1.sz.mell.összevont'!D102</f>
        <v>9000000</v>
      </c>
      <c r="T19" s="337">
        <f t="shared" si="5"/>
        <v>750000</v>
      </c>
      <c r="U19" s="337">
        <f t="shared" si="3"/>
        <v>750000</v>
      </c>
    </row>
    <row r="20" spans="1:21" s="306" customFormat="1" ht="21.9" customHeight="1" x14ac:dyDescent="0.3">
      <c r="A20" s="302" t="s">
        <v>185</v>
      </c>
      <c r="B20" s="310" t="s">
        <v>133</v>
      </c>
      <c r="C20" s="304">
        <v>235417</v>
      </c>
      <c r="D20" s="304">
        <v>235417</v>
      </c>
      <c r="E20" s="304">
        <v>235417</v>
      </c>
      <c r="F20" s="304">
        <v>235417</v>
      </c>
      <c r="G20" s="304">
        <v>235417</v>
      </c>
      <c r="H20" s="304">
        <v>235417</v>
      </c>
      <c r="I20" s="304">
        <v>235417</v>
      </c>
      <c r="J20" s="304">
        <v>235417</v>
      </c>
      <c r="K20" s="304">
        <v>235417</v>
      </c>
      <c r="L20" s="304">
        <v>235417</v>
      </c>
      <c r="M20" s="304">
        <v>235417</v>
      </c>
      <c r="N20" s="304">
        <v>235413</v>
      </c>
      <c r="O20" s="305">
        <f>SUM(C20:N20)</f>
        <v>2825000</v>
      </c>
      <c r="Q20" s="337">
        <f t="shared" si="1"/>
        <v>0</v>
      </c>
      <c r="R20" s="336">
        <f>'1.sz.mell.összevont'!D103</f>
        <v>2825000</v>
      </c>
      <c r="T20" s="337">
        <f t="shared" si="5"/>
        <v>235417</v>
      </c>
      <c r="U20" s="337">
        <f t="shared" si="3"/>
        <v>235417</v>
      </c>
    </row>
    <row r="21" spans="1:21" s="306" customFormat="1" ht="21.9" customHeight="1" x14ac:dyDescent="0.3">
      <c r="A21" s="302" t="s">
        <v>188</v>
      </c>
      <c r="B21" s="310" t="s">
        <v>134</v>
      </c>
      <c r="C21" s="304"/>
      <c r="D21" s="304"/>
      <c r="E21" s="304"/>
      <c r="F21" s="304"/>
      <c r="G21" s="304"/>
      <c r="H21" s="304"/>
      <c r="I21" s="304">
        <v>16236608</v>
      </c>
      <c r="J21" s="304">
        <v>16236608</v>
      </c>
      <c r="K21" s="304">
        <v>16236608</v>
      </c>
      <c r="L21" s="304">
        <v>16236608</v>
      </c>
      <c r="M21" s="304">
        <v>16236608</v>
      </c>
      <c r="N21" s="304">
        <v>16236611</v>
      </c>
      <c r="O21" s="305">
        <f t="shared" si="0"/>
        <v>97419651</v>
      </c>
      <c r="Q21" s="337">
        <f t="shared" si="1"/>
        <v>0</v>
      </c>
      <c r="R21" s="336">
        <f>'1.sz.mell.összevont'!D109</f>
        <v>97419651</v>
      </c>
      <c r="T21" s="337">
        <f t="shared" si="5"/>
        <v>8118304</v>
      </c>
      <c r="U21" s="337">
        <f t="shared" si="3"/>
        <v>8118304</v>
      </c>
    </row>
    <row r="22" spans="1:21" s="306" customFormat="1" ht="21.9" customHeight="1" x14ac:dyDescent="0.3">
      <c r="A22" s="302" t="s">
        <v>191</v>
      </c>
      <c r="B22" s="303" t="s">
        <v>136</v>
      </c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5">
        <f t="shared" si="0"/>
        <v>0</v>
      </c>
      <c r="Q22" s="337">
        <f t="shared" si="1"/>
        <v>0</v>
      </c>
      <c r="R22" s="336">
        <f>'1.sz.mell.összevont'!D111</f>
        <v>0</v>
      </c>
      <c r="T22" s="337">
        <f t="shared" si="5"/>
        <v>0</v>
      </c>
      <c r="U22" s="337">
        <f t="shared" si="3"/>
        <v>0</v>
      </c>
    </row>
    <row r="23" spans="1:21" s="306" customFormat="1" ht="21.9" customHeight="1" x14ac:dyDescent="0.3">
      <c r="A23" s="302" t="s">
        <v>194</v>
      </c>
      <c r="B23" s="310" t="s">
        <v>138</v>
      </c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5">
        <f t="shared" si="0"/>
        <v>0</v>
      </c>
      <c r="Q23" s="337">
        <f t="shared" si="1"/>
        <v>0</v>
      </c>
      <c r="R23" s="336">
        <f>'1.sz.mell.összevont'!D113</f>
        <v>0</v>
      </c>
      <c r="T23" s="337">
        <f t="shared" si="5"/>
        <v>0</v>
      </c>
      <c r="U23" s="337">
        <f t="shared" si="3"/>
        <v>0</v>
      </c>
    </row>
    <row r="24" spans="1:21" s="306" customFormat="1" ht="21.9" customHeight="1" x14ac:dyDescent="0.3">
      <c r="A24" s="302" t="s">
        <v>197</v>
      </c>
      <c r="B24" s="310" t="s">
        <v>170</v>
      </c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5">
        <f t="shared" si="0"/>
        <v>0</v>
      </c>
      <c r="Q24" s="337">
        <f t="shared" si="1"/>
        <v>0</v>
      </c>
      <c r="R24" s="336">
        <f>'1.sz.mell.összevont'!D104</f>
        <v>0</v>
      </c>
      <c r="T24" s="337">
        <f t="shared" si="5"/>
        <v>0</v>
      </c>
      <c r="U24" s="337">
        <f t="shared" si="3"/>
        <v>0</v>
      </c>
    </row>
    <row r="25" spans="1:21" s="306" customFormat="1" ht="21.9" customHeight="1" x14ac:dyDescent="0.3">
      <c r="A25" s="302" t="s">
        <v>199</v>
      </c>
      <c r="B25" s="310" t="s">
        <v>432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5">
        <f t="shared" si="0"/>
        <v>0</v>
      </c>
      <c r="Q25" s="337">
        <f t="shared" si="1"/>
        <v>0</v>
      </c>
      <c r="R25" s="336"/>
      <c r="T25" s="337">
        <f t="shared" si="5"/>
        <v>0</v>
      </c>
      <c r="U25" s="337">
        <f t="shared" si="3"/>
        <v>0</v>
      </c>
    </row>
    <row r="26" spans="1:21" s="306" customFormat="1" ht="21.9" customHeight="1" thickBot="1" x14ac:dyDescent="0.35">
      <c r="A26" s="334" t="s">
        <v>202</v>
      </c>
      <c r="B26" s="310" t="s">
        <v>307</v>
      </c>
      <c r="C26" s="304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5">
        <f t="shared" si="0"/>
        <v>0</v>
      </c>
      <c r="Q26" s="337">
        <f t="shared" si="1"/>
        <v>0</v>
      </c>
      <c r="R26" s="336">
        <f>'1.sz.mell.összevont'!D138</f>
        <v>0</v>
      </c>
      <c r="T26" s="337">
        <f t="shared" si="5"/>
        <v>0</v>
      </c>
      <c r="U26" s="337">
        <f t="shared" si="3"/>
        <v>0</v>
      </c>
    </row>
    <row r="27" spans="1:21" s="297" customFormat="1" ht="21.9" customHeight="1" thickBot="1" x14ac:dyDescent="0.35">
      <c r="A27" s="506" t="s">
        <v>205</v>
      </c>
      <c r="B27" s="311" t="s">
        <v>433</v>
      </c>
      <c r="C27" s="312">
        <f t="shared" ref="C27:N27" si="6">SUM(C16:C26)</f>
        <v>5174556</v>
      </c>
      <c r="D27" s="312">
        <f t="shared" si="6"/>
        <v>5174556</v>
      </c>
      <c r="E27" s="312">
        <f t="shared" si="6"/>
        <v>5174556</v>
      </c>
      <c r="F27" s="312">
        <f t="shared" si="6"/>
        <v>5174556</v>
      </c>
      <c r="G27" s="312">
        <f t="shared" si="6"/>
        <v>5174556</v>
      </c>
      <c r="H27" s="312">
        <f t="shared" si="6"/>
        <v>5174556</v>
      </c>
      <c r="I27" s="312">
        <f t="shared" si="6"/>
        <v>21411164</v>
      </c>
      <c r="J27" s="312">
        <f t="shared" si="6"/>
        <v>21411164</v>
      </c>
      <c r="K27" s="312">
        <f t="shared" si="6"/>
        <v>21411164</v>
      </c>
      <c r="L27" s="312">
        <f t="shared" si="6"/>
        <v>21411164</v>
      </c>
      <c r="M27" s="312">
        <f t="shared" si="6"/>
        <v>21411164</v>
      </c>
      <c r="N27" s="312">
        <f t="shared" si="6"/>
        <v>21411163</v>
      </c>
      <c r="O27" s="313">
        <f t="shared" si="0"/>
        <v>159514319</v>
      </c>
      <c r="Q27" s="337">
        <f t="shared" si="1"/>
        <v>-159514319</v>
      </c>
      <c r="R27" s="336"/>
      <c r="T27" s="337">
        <f t="shared" si="5"/>
        <v>0</v>
      </c>
      <c r="U27" s="337">
        <f t="shared" si="3"/>
        <v>0</v>
      </c>
    </row>
    <row r="28" spans="1:21" ht="21.9" customHeight="1" thickBot="1" x14ac:dyDescent="0.35">
      <c r="A28" s="505" t="s">
        <v>208</v>
      </c>
      <c r="B28" s="317" t="s">
        <v>434</v>
      </c>
      <c r="C28" s="318">
        <f t="shared" ref="C28:O28" si="7">C14-C27</f>
        <v>-1488267</v>
      </c>
      <c r="D28" s="318">
        <f t="shared" si="7"/>
        <v>-1488267</v>
      </c>
      <c r="E28" s="318">
        <f t="shared" si="7"/>
        <v>-238267</v>
      </c>
      <c r="F28" s="318">
        <f t="shared" si="7"/>
        <v>-1488267</v>
      </c>
      <c r="G28" s="318">
        <f t="shared" si="7"/>
        <v>-1488267</v>
      </c>
      <c r="H28" s="318">
        <f t="shared" si="7"/>
        <v>2511733</v>
      </c>
      <c r="I28" s="318">
        <f t="shared" si="7"/>
        <v>3738266</v>
      </c>
      <c r="J28" s="318">
        <f t="shared" si="7"/>
        <v>-261734</v>
      </c>
      <c r="K28" s="318">
        <f t="shared" si="7"/>
        <v>988266</v>
      </c>
      <c r="L28" s="318">
        <f t="shared" si="7"/>
        <v>-261734</v>
      </c>
      <c r="M28" s="318">
        <f t="shared" si="7"/>
        <v>-261734</v>
      </c>
      <c r="N28" s="318">
        <f t="shared" si="7"/>
        <v>-261728</v>
      </c>
      <c r="O28" s="319">
        <f t="shared" si="7"/>
        <v>0</v>
      </c>
      <c r="Q28" s="337">
        <f t="shared" si="1"/>
        <v>159514319</v>
      </c>
      <c r="R28" s="336">
        <f>SUM(R16:R26)</f>
        <v>159514319</v>
      </c>
      <c r="T28" s="337">
        <f t="shared" si="2"/>
        <v>13292859.916666666</v>
      </c>
      <c r="U28" s="337">
        <f t="shared" si="3"/>
        <v>13292860</v>
      </c>
    </row>
    <row r="29" spans="1:21" x14ac:dyDescent="0.3">
      <c r="A29" s="320"/>
    </row>
    <row r="30" spans="1:21" x14ac:dyDescent="0.3">
      <c r="B30" s="321"/>
      <c r="C30" s="322"/>
      <c r="D30" s="322"/>
      <c r="O30" s="291"/>
    </row>
    <row r="31" spans="1:21" x14ac:dyDescent="0.3">
      <c r="O31" s="291"/>
    </row>
    <row r="32" spans="1:21" x14ac:dyDescent="0.3">
      <c r="O32" s="291"/>
    </row>
    <row r="33" spans="15:15" x14ac:dyDescent="0.3">
      <c r="O33" s="291"/>
    </row>
    <row r="34" spans="15:15" x14ac:dyDescent="0.3">
      <c r="O34" s="291"/>
    </row>
    <row r="35" spans="15:15" x14ac:dyDescent="0.3">
      <c r="O35" s="291"/>
    </row>
    <row r="36" spans="15:15" x14ac:dyDescent="0.3">
      <c r="O36" s="291"/>
    </row>
    <row r="37" spans="15:15" x14ac:dyDescent="0.3">
      <c r="O37" s="291"/>
    </row>
    <row r="38" spans="15:15" x14ac:dyDescent="0.3">
      <c r="O38" s="291"/>
    </row>
    <row r="39" spans="15:15" x14ac:dyDescent="0.3">
      <c r="O39" s="291"/>
    </row>
    <row r="40" spans="15:15" x14ac:dyDescent="0.3">
      <c r="O40" s="291"/>
    </row>
    <row r="41" spans="15:15" x14ac:dyDescent="0.3">
      <c r="O41" s="291"/>
    </row>
    <row r="42" spans="15:15" x14ac:dyDescent="0.3">
      <c r="O42" s="291"/>
    </row>
    <row r="43" spans="15:15" x14ac:dyDescent="0.3">
      <c r="O43" s="291"/>
    </row>
    <row r="44" spans="15:15" x14ac:dyDescent="0.3">
      <c r="O44" s="291"/>
    </row>
    <row r="45" spans="15:15" x14ac:dyDescent="0.3">
      <c r="O45" s="291"/>
    </row>
    <row r="46" spans="15:15" x14ac:dyDescent="0.3">
      <c r="O46" s="291"/>
    </row>
    <row r="47" spans="15:15" x14ac:dyDescent="0.3">
      <c r="O47" s="291"/>
    </row>
    <row r="48" spans="15:15" x14ac:dyDescent="0.3">
      <c r="O48" s="291"/>
    </row>
    <row r="49" spans="15:15" x14ac:dyDescent="0.3">
      <c r="O49" s="291"/>
    </row>
    <row r="50" spans="15:15" x14ac:dyDescent="0.3">
      <c r="O50" s="291"/>
    </row>
    <row r="51" spans="15:15" x14ac:dyDescent="0.3">
      <c r="O51" s="291"/>
    </row>
    <row r="52" spans="15:15" x14ac:dyDescent="0.3">
      <c r="O52" s="291"/>
    </row>
    <row r="53" spans="15:15" x14ac:dyDescent="0.3">
      <c r="O53" s="291"/>
    </row>
    <row r="54" spans="15:15" x14ac:dyDescent="0.3">
      <c r="O54" s="291"/>
    </row>
    <row r="55" spans="15:15" x14ac:dyDescent="0.3">
      <c r="O55" s="291"/>
    </row>
    <row r="56" spans="15:15" x14ac:dyDescent="0.3">
      <c r="O56" s="291"/>
    </row>
    <row r="57" spans="15:15" x14ac:dyDescent="0.3">
      <c r="O57" s="291"/>
    </row>
    <row r="58" spans="15:15" x14ac:dyDescent="0.3">
      <c r="O58" s="291"/>
    </row>
    <row r="59" spans="15:15" x14ac:dyDescent="0.3">
      <c r="O59" s="291"/>
    </row>
    <row r="60" spans="15:15" x14ac:dyDescent="0.3">
      <c r="O60" s="291"/>
    </row>
    <row r="61" spans="15:15" x14ac:dyDescent="0.3">
      <c r="O61" s="291"/>
    </row>
    <row r="62" spans="15:15" x14ac:dyDescent="0.3">
      <c r="O62" s="291"/>
    </row>
    <row r="63" spans="15:15" x14ac:dyDescent="0.3">
      <c r="O63" s="291"/>
    </row>
    <row r="64" spans="15:15" x14ac:dyDescent="0.3">
      <c r="O64" s="291"/>
    </row>
    <row r="65" spans="15:15" x14ac:dyDescent="0.3">
      <c r="O65" s="291"/>
    </row>
    <row r="66" spans="15:15" x14ac:dyDescent="0.3">
      <c r="O66" s="291"/>
    </row>
    <row r="67" spans="15:15" x14ac:dyDescent="0.3">
      <c r="O67" s="291"/>
    </row>
    <row r="68" spans="15:15" x14ac:dyDescent="0.3">
      <c r="O68" s="291"/>
    </row>
    <row r="69" spans="15:15" x14ac:dyDescent="0.3">
      <c r="O69" s="291"/>
    </row>
    <row r="70" spans="15:15" x14ac:dyDescent="0.3">
      <c r="O70" s="291"/>
    </row>
    <row r="71" spans="15:15" x14ac:dyDescent="0.3">
      <c r="O71" s="291"/>
    </row>
    <row r="72" spans="15:15" x14ac:dyDescent="0.3">
      <c r="O72" s="291"/>
    </row>
    <row r="73" spans="15:15" x14ac:dyDescent="0.3">
      <c r="O73" s="291"/>
    </row>
    <row r="74" spans="15:15" x14ac:dyDescent="0.3">
      <c r="O74" s="291"/>
    </row>
    <row r="75" spans="15:15" x14ac:dyDescent="0.3">
      <c r="O75" s="291"/>
    </row>
    <row r="76" spans="15:15" x14ac:dyDescent="0.3">
      <c r="O76" s="291"/>
    </row>
    <row r="77" spans="15:15" x14ac:dyDescent="0.3">
      <c r="O77" s="291"/>
    </row>
    <row r="78" spans="15:15" x14ac:dyDescent="0.3">
      <c r="O78" s="291"/>
    </row>
    <row r="79" spans="15:15" x14ac:dyDescent="0.3">
      <c r="O79" s="291"/>
    </row>
    <row r="80" spans="15:15" x14ac:dyDescent="0.3">
      <c r="O80" s="291"/>
    </row>
    <row r="81" spans="15:15" x14ac:dyDescent="0.3">
      <c r="O81" s="291"/>
    </row>
    <row r="82" spans="15:15" x14ac:dyDescent="0.3">
      <c r="O82" s="291"/>
    </row>
    <row r="83" spans="15:15" x14ac:dyDescent="0.3">
      <c r="O83" s="291"/>
    </row>
  </sheetData>
  <mergeCells count="3">
    <mergeCell ref="A1:O1"/>
    <mergeCell ref="B4:O4"/>
    <mergeCell ref="B15:O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 alignWithMargins="0">
    <oddHeader>&amp;R&amp;"Times New Roman CE,Félkövér dőlt" 11. melléklet az 1/2021. (II.5.) önkormányztai rendelethez</oddHeader>
  </headerFooter>
  <colBreaks count="1" manualBreakCount="1">
    <brk id="1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H16"/>
  <sheetViews>
    <sheetView view="pageLayout" zoomScaleNormal="100" workbookViewId="0">
      <selection activeCell="B1" sqref="B1"/>
    </sheetView>
  </sheetViews>
  <sheetFormatPr defaultColWidth="9.109375" defaultRowHeight="13.2" x14ac:dyDescent="0.3"/>
  <cols>
    <col min="1" max="1" width="5.88671875" style="96" customWidth="1"/>
    <col min="2" max="2" width="42.5546875" style="26" customWidth="1"/>
    <col min="3" max="4" width="12.44140625" style="26" customWidth="1"/>
    <col min="5" max="5" width="11" style="26" customWidth="1"/>
    <col min="6" max="6" width="11.88671875" style="26" customWidth="1"/>
    <col min="7" max="7" width="13.33203125" style="26" customWidth="1"/>
    <col min="8" max="8" width="14.44140625" style="26" customWidth="1"/>
    <col min="9" max="16384" width="9.109375" style="26"/>
  </cols>
  <sheetData>
    <row r="1" spans="1:8" s="205" customFormat="1" ht="14.4" thickBot="1" x14ac:dyDescent="0.35">
      <c r="A1" s="204"/>
      <c r="B1" s="583" t="s">
        <v>970</v>
      </c>
      <c r="H1" s="97" t="s">
        <v>638</v>
      </c>
    </row>
    <row r="2" spans="1:8" s="187" customFormat="1" ht="26.25" customHeight="1" x14ac:dyDescent="0.3">
      <c r="A2" s="647" t="s">
        <v>2</v>
      </c>
      <c r="B2" s="649" t="s">
        <v>308</v>
      </c>
      <c r="C2" s="647" t="s">
        <v>309</v>
      </c>
      <c r="D2" s="647" t="s">
        <v>310</v>
      </c>
      <c r="E2" s="225" t="s">
        <v>311</v>
      </c>
      <c r="F2" s="226"/>
      <c r="G2" s="226"/>
      <c r="H2" s="227"/>
    </row>
    <row r="3" spans="1:8" s="189" customFormat="1" ht="32.25" customHeight="1" thickBot="1" x14ac:dyDescent="0.35">
      <c r="A3" s="648"/>
      <c r="B3" s="650"/>
      <c r="C3" s="650"/>
      <c r="D3" s="648"/>
      <c r="E3" s="228" t="s">
        <v>665</v>
      </c>
      <c r="F3" s="492" t="s">
        <v>736</v>
      </c>
      <c r="G3" s="491" t="s">
        <v>737</v>
      </c>
      <c r="H3" s="188" t="s">
        <v>740</v>
      </c>
    </row>
    <row r="4" spans="1:8" s="194" customFormat="1" ht="12.9" customHeight="1" thickBot="1" x14ac:dyDescent="0.35">
      <c r="A4" s="190">
        <v>1</v>
      </c>
      <c r="B4" s="191">
        <v>2</v>
      </c>
      <c r="C4" s="191">
        <v>3</v>
      </c>
      <c r="D4" s="192">
        <v>4</v>
      </c>
      <c r="E4" s="190">
        <v>5</v>
      </c>
      <c r="F4" s="192">
        <v>6</v>
      </c>
      <c r="G4" s="192">
        <v>7</v>
      </c>
      <c r="H4" s="193">
        <v>8</v>
      </c>
    </row>
    <row r="5" spans="1:8" ht="20.100000000000001" customHeight="1" thickBot="1" x14ac:dyDescent="0.35">
      <c r="A5" s="195" t="s">
        <v>5</v>
      </c>
      <c r="B5" s="196" t="s">
        <v>312</v>
      </c>
      <c r="C5" s="229"/>
      <c r="D5" s="230"/>
      <c r="E5" s="231"/>
      <c r="F5" s="232">
        <f>SUM(F6:F9)</f>
        <v>0</v>
      </c>
      <c r="G5" s="232">
        <f>SUM(G6:G9)</f>
        <v>0</v>
      </c>
      <c r="H5" s="233">
        <f>SUM(H6:H9)</f>
        <v>0</v>
      </c>
    </row>
    <row r="6" spans="1:8" ht="20.100000000000001" customHeight="1" x14ac:dyDescent="0.3">
      <c r="A6" s="197" t="s">
        <v>18</v>
      </c>
      <c r="B6" s="198" t="s">
        <v>702</v>
      </c>
      <c r="C6" s="234"/>
      <c r="D6" s="235"/>
      <c r="E6" s="199"/>
      <c r="F6" s="200"/>
      <c r="G6" s="200"/>
      <c r="H6" s="201"/>
    </row>
    <row r="7" spans="1:8" x14ac:dyDescent="0.3">
      <c r="A7" s="197" t="s">
        <v>30</v>
      </c>
      <c r="B7" s="198" t="s">
        <v>703</v>
      </c>
      <c r="C7" s="234"/>
      <c r="D7" s="235"/>
      <c r="E7" s="199"/>
      <c r="F7" s="200"/>
      <c r="G7" s="200"/>
      <c r="H7" s="201"/>
    </row>
    <row r="8" spans="1:8" x14ac:dyDescent="0.3">
      <c r="A8" s="197" t="s">
        <v>140</v>
      </c>
      <c r="B8" s="198"/>
      <c r="C8" s="234"/>
      <c r="D8" s="235"/>
      <c r="E8" s="199"/>
      <c r="F8" s="200"/>
      <c r="G8" s="200"/>
      <c r="H8" s="201"/>
    </row>
    <row r="9" spans="1:8" ht="20.100000000000001" customHeight="1" thickBot="1" x14ac:dyDescent="0.35">
      <c r="A9" s="197" t="s">
        <v>44</v>
      </c>
      <c r="B9" s="198" t="s">
        <v>278</v>
      </c>
      <c r="C9" s="234"/>
      <c r="D9" s="235"/>
      <c r="E9" s="199"/>
      <c r="F9" s="200"/>
      <c r="G9" s="200"/>
      <c r="H9" s="201"/>
    </row>
    <row r="10" spans="1:8" ht="20.100000000000001" customHeight="1" thickBot="1" x14ac:dyDescent="0.35">
      <c r="A10" s="195" t="s">
        <v>66</v>
      </c>
      <c r="B10" s="196" t="s">
        <v>313</v>
      </c>
      <c r="C10" s="229"/>
      <c r="D10" s="230"/>
      <c r="E10" s="231">
        <f>SUM(E11:E14)</f>
        <v>0</v>
      </c>
      <c r="F10" s="232">
        <f>SUM(F11:F14)</f>
        <v>0</v>
      </c>
      <c r="G10" s="232">
        <f>SUM(G11:G14)</f>
        <v>0</v>
      </c>
      <c r="H10" s="233">
        <f>SUM(H11:H14)</f>
        <v>0</v>
      </c>
    </row>
    <row r="11" spans="1:8" ht="20.100000000000001" customHeight="1" x14ac:dyDescent="0.3">
      <c r="A11" s="197" t="s">
        <v>147</v>
      </c>
      <c r="B11" s="198" t="s">
        <v>314</v>
      </c>
      <c r="C11" s="234"/>
      <c r="D11" s="235"/>
      <c r="E11" s="199"/>
      <c r="F11" s="200"/>
      <c r="G11" s="200"/>
      <c r="H11" s="201"/>
    </row>
    <row r="12" spans="1:8" ht="20.100000000000001" customHeight="1" x14ac:dyDescent="0.3">
      <c r="A12" s="197" t="s">
        <v>84</v>
      </c>
      <c r="B12" s="198" t="s">
        <v>278</v>
      </c>
      <c r="C12" s="234"/>
      <c r="D12" s="235"/>
      <c r="E12" s="199"/>
      <c r="F12" s="200"/>
      <c r="G12" s="200"/>
      <c r="H12" s="201"/>
    </row>
    <row r="13" spans="1:8" ht="20.100000000000001" customHeight="1" x14ac:dyDescent="0.3">
      <c r="A13" s="197" t="s">
        <v>86</v>
      </c>
      <c r="B13" s="198" t="s">
        <v>278</v>
      </c>
      <c r="C13" s="234"/>
      <c r="D13" s="235"/>
      <c r="E13" s="199"/>
      <c r="F13" s="200"/>
      <c r="G13" s="200"/>
      <c r="H13" s="201"/>
    </row>
    <row r="14" spans="1:8" ht="20.100000000000001" customHeight="1" thickBot="1" x14ac:dyDescent="0.35">
      <c r="A14" s="197" t="s">
        <v>153</v>
      </c>
      <c r="B14" s="198" t="s">
        <v>278</v>
      </c>
      <c r="C14" s="234"/>
      <c r="D14" s="235"/>
      <c r="E14" s="199"/>
      <c r="F14" s="200"/>
      <c r="G14" s="200"/>
      <c r="H14" s="201"/>
    </row>
    <row r="15" spans="1:8" ht="20.100000000000001" customHeight="1" thickBot="1" x14ac:dyDescent="0.35">
      <c r="A15" s="195" t="s">
        <v>171</v>
      </c>
      <c r="B15" s="236" t="s">
        <v>315</v>
      </c>
      <c r="C15" s="237"/>
      <c r="D15" s="238"/>
      <c r="E15" s="231">
        <f>E5+E10</f>
        <v>0</v>
      </c>
      <c r="F15" s="232">
        <f>F5+F10</f>
        <v>0</v>
      </c>
      <c r="G15" s="232">
        <f>G5+G10</f>
        <v>0</v>
      </c>
      <c r="H15" s="233">
        <f>H5+H10</f>
        <v>0</v>
      </c>
    </row>
    <row r="16" spans="1:8" ht="20.100000000000001" customHeight="1" x14ac:dyDescent="0.3"/>
  </sheetData>
  <mergeCells count="4">
    <mergeCell ref="A2:A3"/>
    <mergeCell ref="B2:B3"/>
    <mergeCell ref="C2:C3"/>
    <mergeCell ref="D2:D3"/>
  </mergeCells>
  <phoneticPr fontId="31" type="noConversion"/>
  <printOptions horizontalCentered="1"/>
  <pageMargins left="0.78740157480314965" right="0.78740157480314965" top="1.3779527559055118" bottom="0.98425196850393704" header="0.43307086614173229" footer="0.78740157480314965"/>
  <pageSetup paperSize="9" scale="95" orientation="landscape" horizontalDpi="300" verticalDpi="300" r:id="rId1"/>
  <headerFooter alignWithMargins="0">
    <oddHeader>&amp;C&amp;"Times New Roman CE,Félkövér"&amp;12
Az önkormányzat által nyújtott hitel és kölcsön alakulása lejárat és eszközök szerinti bontásban&amp;R&amp;"Times New Roman CE,Félkövér dőlt" 12. melléklet az 1/2021. (III.4.) önkormányztai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O42"/>
  <sheetViews>
    <sheetView view="pageLayout" zoomScaleNormal="120" zoomScaleSheetLayoutView="100" workbookViewId="0">
      <selection activeCell="E22" sqref="E22"/>
    </sheetView>
  </sheetViews>
  <sheetFormatPr defaultRowHeight="15.6" x14ac:dyDescent="0.3"/>
  <cols>
    <col min="1" max="1" width="7.6640625" style="38" customWidth="1"/>
    <col min="2" max="2" width="56.88671875" style="38" bestFit="1" customWidth="1"/>
    <col min="3" max="3" width="13.33203125" style="90" customWidth="1"/>
    <col min="4" max="5" width="13.33203125" style="38" customWidth="1"/>
    <col min="6" max="6" width="7.6640625" style="38" customWidth="1"/>
    <col min="7" max="7" width="15.44140625" style="342" hidden="1" customWidth="1"/>
    <col min="8" max="8" width="9.109375" style="38" hidden="1" customWidth="1"/>
    <col min="9" max="11" width="13" style="38" hidden="1" customWidth="1"/>
    <col min="12" max="12" width="9.109375" style="38" hidden="1" customWidth="1"/>
    <col min="13" max="15" width="13.6640625" style="38" hidden="1" customWidth="1"/>
    <col min="16" max="256" width="9.109375" style="38"/>
    <col min="257" max="257" width="7.6640625" style="38" customWidth="1"/>
    <col min="258" max="258" width="56.88671875" style="38" bestFit="1" customWidth="1"/>
    <col min="259" max="261" width="13.33203125" style="38" customWidth="1"/>
    <col min="262" max="262" width="7.6640625" style="38" customWidth="1"/>
    <col min="263" max="512" width="9.109375" style="38"/>
    <col min="513" max="513" width="7.6640625" style="38" customWidth="1"/>
    <col min="514" max="514" width="56.88671875" style="38" bestFit="1" customWidth="1"/>
    <col min="515" max="517" width="13.33203125" style="38" customWidth="1"/>
    <col min="518" max="518" width="7.6640625" style="38" customWidth="1"/>
    <col min="519" max="768" width="9.109375" style="38"/>
    <col min="769" max="769" width="7.6640625" style="38" customWidth="1"/>
    <col min="770" max="770" width="56.88671875" style="38" bestFit="1" customWidth="1"/>
    <col min="771" max="773" width="13.33203125" style="38" customWidth="1"/>
    <col min="774" max="774" width="7.6640625" style="38" customWidth="1"/>
    <col min="775" max="1024" width="9.109375" style="38"/>
    <col min="1025" max="1025" width="7.6640625" style="38" customWidth="1"/>
    <col min="1026" max="1026" width="56.88671875" style="38" bestFit="1" customWidth="1"/>
    <col min="1027" max="1029" width="13.33203125" style="38" customWidth="1"/>
    <col min="1030" max="1030" width="7.6640625" style="38" customWidth="1"/>
    <col min="1031" max="1280" width="9.109375" style="38"/>
    <col min="1281" max="1281" width="7.6640625" style="38" customWidth="1"/>
    <col min="1282" max="1282" width="56.88671875" style="38" bestFit="1" customWidth="1"/>
    <col min="1283" max="1285" width="13.33203125" style="38" customWidth="1"/>
    <col min="1286" max="1286" width="7.6640625" style="38" customWidth="1"/>
    <col min="1287" max="1536" width="9.109375" style="38"/>
    <col min="1537" max="1537" width="7.6640625" style="38" customWidth="1"/>
    <col min="1538" max="1538" width="56.88671875" style="38" bestFit="1" customWidth="1"/>
    <col min="1539" max="1541" width="13.33203125" style="38" customWidth="1"/>
    <col min="1542" max="1542" width="7.6640625" style="38" customWidth="1"/>
    <col min="1543" max="1792" width="9.109375" style="38"/>
    <col min="1793" max="1793" width="7.6640625" style="38" customWidth="1"/>
    <col min="1794" max="1794" width="56.88671875" style="38" bestFit="1" customWidth="1"/>
    <col min="1795" max="1797" width="13.33203125" style="38" customWidth="1"/>
    <col min="1798" max="1798" width="7.6640625" style="38" customWidth="1"/>
    <col min="1799" max="2048" width="9.109375" style="38"/>
    <col min="2049" max="2049" width="7.6640625" style="38" customWidth="1"/>
    <col min="2050" max="2050" width="56.88671875" style="38" bestFit="1" customWidth="1"/>
    <col min="2051" max="2053" width="13.33203125" style="38" customWidth="1"/>
    <col min="2054" max="2054" width="7.6640625" style="38" customWidth="1"/>
    <col min="2055" max="2304" width="9.109375" style="38"/>
    <col min="2305" max="2305" width="7.6640625" style="38" customWidth="1"/>
    <col min="2306" max="2306" width="56.88671875" style="38" bestFit="1" customWidth="1"/>
    <col min="2307" max="2309" width="13.33203125" style="38" customWidth="1"/>
    <col min="2310" max="2310" width="7.6640625" style="38" customWidth="1"/>
    <col min="2311" max="2560" width="9.109375" style="38"/>
    <col min="2561" max="2561" width="7.6640625" style="38" customWidth="1"/>
    <col min="2562" max="2562" width="56.88671875" style="38" bestFit="1" customWidth="1"/>
    <col min="2563" max="2565" width="13.33203125" style="38" customWidth="1"/>
    <col min="2566" max="2566" width="7.6640625" style="38" customWidth="1"/>
    <col min="2567" max="2816" width="9.109375" style="38"/>
    <col min="2817" max="2817" width="7.6640625" style="38" customWidth="1"/>
    <col min="2818" max="2818" width="56.88671875" style="38" bestFit="1" customWidth="1"/>
    <col min="2819" max="2821" width="13.33203125" style="38" customWidth="1"/>
    <col min="2822" max="2822" width="7.6640625" style="38" customWidth="1"/>
    <col min="2823" max="3072" width="9.109375" style="38"/>
    <col min="3073" max="3073" width="7.6640625" style="38" customWidth="1"/>
    <col min="3074" max="3074" width="56.88671875" style="38" bestFit="1" customWidth="1"/>
    <col min="3075" max="3077" width="13.33203125" style="38" customWidth="1"/>
    <col min="3078" max="3078" width="7.6640625" style="38" customWidth="1"/>
    <col min="3079" max="3328" width="9.109375" style="38"/>
    <col min="3329" max="3329" width="7.6640625" style="38" customWidth="1"/>
    <col min="3330" max="3330" width="56.88671875" style="38" bestFit="1" customWidth="1"/>
    <col min="3331" max="3333" width="13.33203125" style="38" customWidth="1"/>
    <col min="3334" max="3334" width="7.6640625" style="38" customWidth="1"/>
    <col min="3335" max="3584" width="9.109375" style="38"/>
    <col min="3585" max="3585" width="7.6640625" style="38" customWidth="1"/>
    <col min="3586" max="3586" width="56.88671875" style="38" bestFit="1" customWidth="1"/>
    <col min="3587" max="3589" width="13.33203125" style="38" customWidth="1"/>
    <col min="3590" max="3590" width="7.6640625" style="38" customWidth="1"/>
    <col min="3591" max="3840" width="9.109375" style="38"/>
    <col min="3841" max="3841" width="7.6640625" style="38" customWidth="1"/>
    <col min="3842" max="3842" width="56.88671875" style="38" bestFit="1" customWidth="1"/>
    <col min="3843" max="3845" width="13.33203125" style="38" customWidth="1"/>
    <col min="3846" max="3846" width="7.6640625" style="38" customWidth="1"/>
    <col min="3847" max="4096" width="9.109375" style="38"/>
    <col min="4097" max="4097" width="7.6640625" style="38" customWidth="1"/>
    <col min="4098" max="4098" width="56.88671875" style="38" bestFit="1" customWidth="1"/>
    <col min="4099" max="4101" width="13.33203125" style="38" customWidth="1"/>
    <col min="4102" max="4102" width="7.6640625" style="38" customWidth="1"/>
    <col min="4103" max="4352" width="9.109375" style="38"/>
    <col min="4353" max="4353" width="7.6640625" style="38" customWidth="1"/>
    <col min="4354" max="4354" width="56.88671875" style="38" bestFit="1" customWidth="1"/>
    <col min="4355" max="4357" width="13.33203125" style="38" customWidth="1"/>
    <col min="4358" max="4358" width="7.6640625" style="38" customWidth="1"/>
    <col min="4359" max="4608" width="9.109375" style="38"/>
    <col min="4609" max="4609" width="7.6640625" style="38" customWidth="1"/>
    <col min="4610" max="4610" width="56.88671875" style="38" bestFit="1" customWidth="1"/>
    <col min="4611" max="4613" width="13.33203125" style="38" customWidth="1"/>
    <col min="4614" max="4614" width="7.6640625" style="38" customWidth="1"/>
    <col min="4615" max="4864" width="9.109375" style="38"/>
    <col min="4865" max="4865" width="7.6640625" style="38" customWidth="1"/>
    <col min="4866" max="4866" width="56.88671875" style="38" bestFit="1" customWidth="1"/>
    <col min="4867" max="4869" width="13.33203125" style="38" customWidth="1"/>
    <col min="4870" max="4870" width="7.6640625" style="38" customWidth="1"/>
    <col min="4871" max="5120" width="9.109375" style="38"/>
    <col min="5121" max="5121" width="7.6640625" style="38" customWidth="1"/>
    <col min="5122" max="5122" width="56.88671875" style="38" bestFit="1" customWidth="1"/>
    <col min="5123" max="5125" width="13.33203125" style="38" customWidth="1"/>
    <col min="5126" max="5126" width="7.6640625" style="38" customWidth="1"/>
    <col min="5127" max="5376" width="9.109375" style="38"/>
    <col min="5377" max="5377" width="7.6640625" style="38" customWidth="1"/>
    <col min="5378" max="5378" width="56.88671875" style="38" bestFit="1" customWidth="1"/>
    <col min="5379" max="5381" width="13.33203125" style="38" customWidth="1"/>
    <col min="5382" max="5382" width="7.6640625" style="38" customWidth="1"/>
    <col min="5383" max="5632" width="9.109375" style="38"/>
    <col min="5633" max="5633" width="7.6640625" style="38" customWidth="1"/>
    <col min="5634" max="5634" width="56.88671875" style="38" bestFit="1" customWidth="1"/>
    <col min="5635" max="5637" width="13.33203125" style="38" customWidth="1"/>
    <col min="5638" max="5638" width="7.6640625" style="38" customWidth="1"/>
    <col min="5639" max="5888" width="9.109375" style="38"/>
    <col min="5889" max="5889" width="7.6640625" style="38" customWidth="1"/>
    <col min="5890" max="5890" width="56.88671875" style="38" bestFit="1" customWidth="1"/>
    <col min="5891" max="5893" width="13.33203125" style="38" customWidth="1"/>
    <col min="5894" max="5894" width="7.6640625" style="38" customWidth="1"/>
    <col min="5895" max="6144" width="9.109375" style="38"/>
    <col min="6145" max="6145" width="7.6640625" style="38" customWidth="1"/>
    <col min="6146" max="6146" width="56.88671875" style="38" bestFit="1" customWidth="1"/>
    <col min="6147" max="6149" width="13.33203125" style="38" customWidth="1"/>
    <col min="6150" max="6150" width="7.6640625" style="38" customWidth="1"/>
    <col min="6151" max="6400" width="9.109375" style="38"/>
    <col min="6401" max="6401" width="7.6640625" style="38" customWidth="1"/>
    <col min="6402" max="6402" width="56.88671875" style="38" bestFit="1" customWidth="1"/>
    <col min="6403" max="6405" width="13.33203125" style="38" customWidth="1"/>
    <col min="6406" max="6406" width="7.6640625" style="38" customWidth="1"/>
    <col min="6407" max="6656" width="9.109375" style="38"/>
    <col min="6657" max="6657" width="7.6640625" style="38" customWidth="1"/>
    <col min="6658" max="6658" width="56.88671875" style="38" bestFit="1" customWidth="1"/>
    <col min="6659" max="6661" width="13.33203125" style="38" customWidth="1"/>
    <col min="6662" max="6662" width="7.6640625" style="38" customWidth="1"/>
    <col min="6663" max="6912" width="9.109375" style="38"/>
    <col min="6913" max="6913" width="7.6640625" style="38" customWidth="1"/>
    <col min="6914" max="6914" width="56.88671875" style="38" bestFit="1" customWidth="1"/>
    <col min="6915" max="6917" width="13.33203125" style="38" customWidth="1"/>
    <col min="6918" max="6918" width="7.6640625" style="38" customWidth="1"/>
    <col min="6919" max="7168" width="9.109375" style="38"/>
    <col min="7169" max="7169" width="7.6640625" style="38" customWidth="1"/>
    <col min="7170" max="7170" width="56.88671875" style="38" bestFit="1" customWidth="1"/>
    <col min="7171" max="7173" width="13.33203125" style="38" customWidth="1"/>
    <col min="7174" max="7174" width="7.6640625" style="38" customWidth="1"/>
    <col min="7175" max="7424" width="9.109375" style="38"/>
    <col min="7425" max="7425" width="7.6640625" style="38" customWidth="1"/>
    <col min="7426" max="7426" width="56.88671875" style="38" bestFit="1" customWidth="1"/>
    <col min="7427" max="7429" width="13.33203125" style="38" customWidth="1"/>
    <col min="7430" max="7430" width="7.6640625" style="38" customWidth="1"/>
    <col min="7431" max="7680" width="9.109375" style="38"/>
    <col min="7681" max="7681" width="7.6640625" style="38" customWidth="1"/>
    <col min="7682" max="7682" width="56.88671875" style="38" bestFit="1" customWidth="1"/>
    <col min="7683" max="7685" width="13.33203125" style="38" customWidth="1"/>
    <col min="7686" max="7686" width="7.6640625" style="38" customWidth="1"/>
    <col min="7687" max="7936" width="9.109375" style="38"/>
    <col min="7937" max="7937" width="7.6640625" style="38" customWidth="1"/>
    <col min="7938" max="7938" width="56.88671875" style="38" bestFit="1" customWidth="1"/>
    <col min="7939" max="7941" width="13.33203125" style="38" customWidth="1"/>
    <col min="7942" max="7942" width="7.6640625" style="38" customWidth="1"/>
    <col min="7943" max="8192" width="9.109375" style="38"/>
    <col min="8193" max="8193" width="7.6640625" style="38" customWidth="1"/>
    <col min="8194" max="8194" width="56.88671875" style="38" bestFit="1" customWidth="1"/>
    <col min="8195" max="8197" width="13.33203125" style="38" customWidth="1"/>
    <col min="8198" max="8198" width="7.6640625" style="38" customWidth="1"/>
    <col min="8199" max="8448" width="9.109375" style="38"/>
    <col min="8449" max="8449" width="7.6640625" style="38" customWidth="1"/>
    <col min="8450" max="8450" width="56.88671875" style="38" bestFit="1" customWidth="1"/>
    <col min="8451" max="8453" width="13.33203125" style="38" customWidth="1"/>
    <col min="8454" max="8454" width="7.6640625" style="38" customWidth="1"/>
    <col min="8455" max="8704" width="9.109375" style="38"/>
    <col min="8705" max="8705" width="7.6640625" style="38" customWidth="1"/>
    <col min="8706" max="8706" width="56.88671875" style="38" bestFit="1" customWidth="1"/>
    <col min="8707" max="8709" width="13.33203125" style="38" customWidth="1"/>
    <col min="8710" max="8710" width="7.6640625" style="38" customWidth="1"/>
    <col min="8711" max="8960" width="9.109375" style="38"/>
    <col min="8961" max="8961" width="7.6640625" style="38" customWidth="1"/>
    <col min="8962" max="8962" width="56.88671875" style="38" bestFit="1" customWidth="1"/>
    <col min="8963" max="8965" width="13.33203125" style="38" customWidth="1"/>
    <col min="8966" max="8966" width="7.6640625" style="38" customWidth="1"/>
    <col min="8967" max="9216" width="9.109375" style="38"/>
    <col min="9217" max="9217" width="7.6640625" style="38" customWidth="1"/>
    <col min="9218" max="9218" width="56.88671875" style="38" bestFit="1" customWidth="1"/>
    <col min="9219" max="9221" width="13.33203125" style="38" customWidth="1"/>
    <col min="9222" max="9222" width="7.6640625" style="38" customWidth="1"/>
    <col min="9223" max="9472" width="9.109375" style="38"/>
    <col min="9473" max="9473" width="7.6640625" style="38" customWidth="1"/>
    <col min="9474" max="9474" width="56.88671875" style="38" bestFit="1" customWidth="1"/>
    <col min="9475" max="9477" width="13.33203125" style="38" customWidth="1"/>
    <col min="9478" max="9478" width="7.6640625" style="38" customWidth="1"/>
    <col min="9479" max="9728" width="9.109375" style="38"/>
    <col min="9729" max="9729" width="7.6640625" style="38" customWidth="1"/>
    <col min="9730" max="9730" width="56.88671875" style="38" bestFit="1" customWidth="1"/>
    <col min="9731" max="9733" width="13.33203125" style="38" customWidth="1"/>
    <col min="9734" max="9734" width="7.6640625" style="38" customWidth="1"/>
    <col min="9735" max="9984" width="9.109375" style="38"/>
    <col min="9985" max="9985" width="7.6640625" style="38" customWidth="1"/>
    <col min="9986" max="9986" width="56.88671875" style="38" bestFit="1" customWidth="1"/>
    <col min="9987" max="9989" width="13.33203125" style="38" customWidth="1"/>
    <col min="9990" max="9990" width="7.6640625" style="38" customWidth="1"/>
    <col min="9991" max="10240" width="9.109375" style="38"/>
    <col min="10241" max="10241" width="7.6640625" style="38" customWidth="1"/>
    <col min="10242" max="10242" width="56.88671875" style="38" bestFit="1" customWidth="1"/>
    <col min="10243" max="10245" width="13.33203125" style="38" customWidth="1"/>
    <col min="10246" max="10246" width="7.6640625" style="38" customWidth="1"/>
    <col min="10247" max="10496" width="9.109375" style="38"/>
    <col min="10497" max="10497" width="7.6640625" style="38" customWidth="1"/>
    <col min="10498" max="10498" width="56.88671875" style="38" bestFit="1" customWidth="1"/>
    <col min="10499" max="10501" width="13.33203125" style="38" customWidth="1"/>
    <col min="10502" max="10502" width="7.6640625" style="38" customWidth="1"/>
    <col min="10503" max="10752" width="9.109375" style="38"/>
    <col min="10753" max="10753" width="7.6640625" style="38" customWidth="1"/>
    <col min="10754" max="10754" width="56.88671875" style="38" bestFit="1" customWidth="1"/>
    <col min="10755" max="10757" width="13.33203125" style="38" customWidth="1"/>
    <col min="10758" max="10758" width="7.6640625" style="38" customWidth="1"/>
    <col min="10759" max="11008" width="9.109375" style="38"/>
    <col min="11009" max="11009" width="7.6640625" style="38" customWidth="1"/>
    <col min="11010" max="11010" width="56.88671875" style="38" bestFit="1" customWidth="1"/>
    <col min="11011" max="11013" width="13.33203125" style="38" customWidth="1"/>
    <col min="11014" max="11014" width="7.6640625" style="38" customWidth="1"/>
    <col min="11015" max="11264" width="9.109375" style="38"/>
    <col min="11265" max="11265" width="7.6640625" style="38" customWidth="1"/>
    <col min="11266" max="11266" width="56.88671875" style="38" bestFit="1" customWidth="1"/>
    <col min="11267" max="11269" width="13.33203125" style="38" customWidth="1"/>
    <col min="11270" max="11270" width="7.6640625" style="38" customWidth="1"/>
    <col min="11271" max="11520" width="9.109375" style="38"/>
    <col min="11521" max="11521" width="7.6640625" style="38" customWidth="1"/>
    <col min="11522" max="11522" width="56.88671875" style="38" bestFit="1" customWidth="1"/>
    <col min="11523" max="11525" width="13.33203125" style="38" customWidth="1"/>
    <col min="11526" max="11526" width="7.6640625" style="38" customWidth="1"/>
    <col min="11527" max="11776" width="9.109375" style="38"/>
    <col min="11777" max="11777" width="7.6640625" style="38" customWidth="1"/>
    <col min="11778" max="11778" width="56.88671875" style="38" bestFit="1" customWidth="1"/>
    <col min="11779" max="11781" width="13.33203125" style="38" customWidth="1"/>
    <col min="11782" max="11782" width="7.6640625" style="38" customWidth="1"/>
    <col min="11783" max="12032" width="9.109375" style="38"/>
    <col min="12033" max="12033" width="7.6640625" style="38" customWidth="1"/>
    <col min="12034" max="12034" width="56.88671875" style="38" bestFit="1" customWidth="1"/>
    <col min="12035" max="12037" width="13.33203125" style="38" customWidth="1"/>
    <col min="12038" max="12038" width="7.6640625" style="38" customWidth="1"/>
    <col min="12039" max="12288" width="9.109375" style="38"/>
    <col min="12289" max="12289" width="7.6640625" style="38" customWidth="1"/>
    <col min="12290" max="12290" width="56.88671875" style="38" bestFit="1" customWidth="1"/>
    <col min="12291" max="12293" width="13.33203125" style="38" customWidth="1"/>
    <col min="12294" max="12294" width="7.6640625" style="38" customWidth="1"/>
    <col min="12295" max="12544" width="9.109375" style="38"/>
    <col min="12545" max="12545" width="7.6640625" style="38" customWidth="1"/>
    <col min="12546" max="12546" width="56.88671875" style="38" bestFit="1" customWidth="1"/>
    <col min="12547" max="12549" width="13.33203125" style="38" customWidth="1"/>
    <col min="12550" max="12550" width="7.6640625" style="38" customWidth="1"/>
    <col min="12551" max="12800" width="9.109375" style="38"/>
    <col min="12801" max="12801" width="7.6640625" style="38" customWidth="1"/>
    <col min="12802" max="12802" width="56.88671875" style="38" bestFit="1" customWidth="1"/>
    <col min="12803" max="12805" width="13.33203125" style="38" customWidth="1"/>
    <col min="12806" max="12806" width="7.6640625" style="38" customWidth="1"/>
    <col min="12807" max="13056" width="9.109375" style="38"/>
    <col min="13057" max="13057" width="7.6640625" style="38" customWidth="1"/>
    <col min="13058" max="13058" width="56.88671875" style="38" bestFit="1" customWidth="1"/>
    <col min="13059" max="13061" width="13.33203125" style="38" customWidth="1"/>
    <col min="13062" max="13062" width="7.6640625" style="38" customWidth="1"/>
    <col min="13063" max="13312" width="9.109375" style="38"/>
    <col min="13313" max="13313" width="7.6640625" style="38" customWidth="1"/>
    <col min="13314" max="13314" width="56.88671875" style="38" bestFit="1" customWidth="1"/>
    <col min="13315" max="13317" width="13.33203125" style="38" customWidth="1"/>
    <col min="13318" max="13318" width="7.6640625" style="38" customWidth="1"/>
    <col min="13319" max="13568" width="9.109375" style="38"/>
    <col min="13569" max="13569" width="7.6640625" style="38" customWidth="1"/>
    <col min="13570" max="13570" width="56.88671875" style="38" bestFit="1" customWidth="1"/>
    <col min="13571" max="13573" width="13.33203125" style="38" customWidth="1"/>
    <col min="13574" max="13574" width="7.6640625" style="38" customWidth="1"/>
    <col min="13575" max="13824" width="9.109375" style="38"/>
    <col min="13825" max="13825" width="7.6640625" style="38" customWidth="1"/>
    <col min="13826" max="13826" width="56.88671875" style="38" bestFit="1" customWidth="1"/>
    <col min="13827" max="13829" width="13.33203125" style="38" customWidth="1"/>
    <col min="13830" max="13830" width="7.6640625" style="38" customWidth="1"/>
    <col min="13831" max="14080" width="9.109375" style="38"/>
    <col min="14081" max="14081" width="7.6640625" style="38" customWidth="1"/>
    <col min="14082" max="14082" width="56.88671875" style="38" bestFit="1" customWidth="1"/>
    <col min="14083" max="14085" width="13.33203125" style="38" customWidth="1"/>
    <col min="14086" max="14086" width="7.6640625" style="38" customWidth="1"/>
    <col min="14087" max="14336" width="9.109375" style="38"/>
    <col min="14337" max="14337" width="7.6640625" style="38" customWidth="1"/>
    <col min="14338" max="14338" width="56.88671875" style="38" bestFit="1" customWidth="1"/>
    <col min="14339" max="14341" width="13.33203125" style="38" customWidth="1"/>
    <col min="14342" max="14342" width="7.6640625" style="38" customWidth="1"/>
    <col min="14343" max="14592" width="9.109375" style="38"/>
    <col min="14593" max="14593" width="7.6640625" style="38" customWidth="1"/>
    <col min="14594" max="14594" width="56.88671875" style="38" bestFit="1" customWidth="1"/>
    <col min="14595" max="14597" width="13.33203125" style="38" customWidth="1"/>
    <col min="14598" max="14598" width="7.6640625" style="38" customWidth="1"/>
    <col min="14599" max="14848" width="9.109375" style="38"/>
    <col min="14849" max="14849" width="7.6640625" style="38" customWidth="1"/>
    <col min="14850" max="14850" width="56.88671875" style="38" bestFit="1" customWidth="1"/>
    <col min="14851" max="14853" width="13.33203125" style="38" customWidth="1"/>
    <col min="14854" max="14854" width="7.6640625" style="38" customWidth="1"/>
    <col min="14855" max="15104" width="9.109375" style="38"/>
    <col min="15105" max="15105" width="7.6640625" style="38" customWidth="1"/>
    <col min="15106" max="15106" width="56.88671875" style="38" bestFit="1" customWidth="1"/>
    <col min="15107" max="15109" width="13.33203125" style="38" customWidth="1"/>
    <col min="15110" max="15110" width="7.6640625" style="38" customWidth="1"/>
    <col min="15111" max="15360" width="9.109375" style="38"/>
    <col min="15361" max="15361" width="7.6640625" style="38" customWidth="1"/>
    <col min="15362" max="15362" width="56.88671875" style="38" bestFit="1" customWidth="1"/>
    <col min="15363" max="15365" width="13.33203125" style="38" customWidth="1"/>
    <col min="15366" max="15366" width="7.6640625" style="38" customWidth="1"/>
    <col min="15367" max="15616" width="9.109375" style="38"/>
    <col min="15617" max="15617" width="7.6640625" style="38" customWidth="1"/>
    <col min="15618" max="15618" width="56.88671875" style="38" bestFit="1" customWidth="1"/>
    <col min="15619" max="15621" width="13.33203125" style="38" customWidth="1"/>
    <col min="15622" max="15622" width="7.6640625" style="38" customWidth="1"/>
    <col min="15623" max="15872" width="9.109375" style="38"/>
    <col min="15873" max="15873" width="7.6640625" style="38" customWidth="1"/>
    <col min="15874" max="15874" width="56.88671875" style="38" bestFit="1" customWidth="1"/>
    <col min="15875" max="15877" width="13.33203125" style="38" customWidth="1"/>
    <col min="15878" max="15878" width="7.6640625" style="38" customWidth="1"/>
    <col min="15879" max="16128" width="9.109375" style="38"/>
    <col min="16129" max="16129" width="7.6640625" style="38" customWidth="1"/>
    <col min="16130" max="16130" width="56.88671875" style="38" bestFit="1" customWidth="1"/>
    <col min="16131" max="16133" width="13.33203125" style="38" customWidth="1"/>
    <col min="16134" max="16134" width="7.6640625" style="38" customWidth="1"/>
    <col min="16135" max="16384" width="9.109375" style="38"/>
  </cols>
  <sheetData>
    <row r="1" spans="1:15" ht="15.9" customHeight="1" x14ac:dyDescent="0.3">
      <c r="A1" s="585" t="s">
        <v>1</v>
      </c>
      <c r="B1" s="585"/>
      <c r="C1" s="585"/>
      <c r="D1" s="585"/>
      <c r="E1" s="585"/>
    </row>
    <row r="2" spans="1:15" ht="15.9" customHeight="1" thickBot="1" x14ac:dyDescent="0.35">
      <c r="A2" s="584"/>
      <c r="B2" s="584"/>
      <c r="D2" s="239"/>
      <c r="E2" s="39" t="s">
        <v>634</v>
      </c>
    </row>
    <row r="3" spans="1:15" ht="38.1" customHeight="1" thickBot="1" x14ac:dyDescent="0.35">
      <c r="A3" s="40" t="s">
        <v>2</v>
      </c>
      <c r="B3" s="41" t="s">
        <v>3</v>
      </c>
      <c r="C3" s="41" t="s">
        <v>666</v>
      </c>
      <c r="D3" s="41" t="s">
        <v>696</v>
      </c>
      <c r="E3" s="42" t="s">
        <v>741</v>
      </c>
    </row>
    <row r="4" spans="1:15" s="46" customFormat="1" ht="12" customHeight="1" thickBot="1" x14ac:dyDescent="0.25">
      <c r="A4" s="27">
        <v>1</v>
      </c>
      <c r="B4" s="69">
        <v>2</v>
      </c>
      <c r="C4" s="69">
        <v>3</v>
      </c>
      <c r="D4" s="69">
        <v>4</v>
      </c>
      <c r="E4" s="70">
        <v>5</v>
      </c>
      <c r="G4" s="343"/>
    </row>
    <row r="5" spans="1:15" s="49" customFormat="1" ht="12" customHeight="1" thickBot="1" x14ac:dyDescent="0.3">
      <c r="A5" s="47" t="s">
        <v>5</v>
      </c>
      <c r="B5" s="48" t="s">
        <v>163</v>
      </c>
      <c r="C5" s="168">
        <v>35000000</v>
      </c>
      <c r="D5" s="168">
        <v>36000000</v>
      </c>
      <c r="E5" s="65">
        <v>37000000</v>
      </c>
      <c r="G5" s="343">
        <f>'1.sz.mell.összevont'!D5</f>
        <v>34235475</v>
      </c>
      <c r="I5" s="338">
        <f>G5*1.001</f>
        <v>34269710.474999994</v>
      </c>
      <c r="J5" s="338">
        <f>I5*1.001</f>
        <v>34303980.185474992</v>
      </c>
      <c r="K5" s="338">
        <f>J5*1.001</f>
        <v>34338284.165660463</v>
      </c>
      <c r="M5" s="339">
        <f>ROUND(I5,-2)</f>
        <v>34269700</v>
      </c>
      <c r="N5" s="339">
        <f t="shared" ref="N5:O5" si="0">ROUND(J5,-2)</f>
        <v>34304000</v>
      </c>
      <c r="O5" s="339">
        <f t="shared" si="0"/>
        <v>34338300</v>
      </c>
    </row>
    <row r="6" spans="1:15" s="49" customFormat="1" ht="12" customHeight="1" thickBot="1" x14ac:dyDescent="0.3">
      <c r="A6" s="47" t="s">
        <v>18</v>
      </c>
      <c r="B6" s="58" t="s">
        <v>165</v>
      </c>
      <c r="C6" s="168">
        <v>4000000</v>
      </c>
      <c r="D6" s="168">
        <v>4000000</v>
      </c>
      <c r="E6" s="65">
        <v>4000000</v>
      </c>
      <c r="G6" s="344">
        <f>'1.sz.mell.összevont'!D12</f>
        <v>4000000</v>
      </c>
      <c r="I6" s="338">
        <f t="shared" ref="I6:I14" si="1">G6*1.001</f>
        <v>4003999.9999999995</v>
      </c>
      <c r="J6" s="338">
        <f t="shared" ref="J6:K6" si="2">I6*1.001</f>
        <v>4008003.9999999991</v>
      </c>
      <c r="K6" s="338">
        <f t="shared" si="2"/>
        <v>4012012.0039999988</v>
      </c>
      <c r="M6" s="339">
        <f t="shared" ref="M6:M14" si="3">ROUND(I6,-2)</f>
        <v>4004000</v>
      </c>
      <c r="N6" s="339">
        <f t="shared" ref="N6:N14" si="4">ROUND(J6,-2)</f>
        <v>4008000</v>
      </c>
      <c r="O6" s="339">
        <f t="shared" ref="O6:O14" si="5">ROUND(K6,-2)</f>
        <v>4012000</v>
      </c>
    </row>
    <row r="7" spans="1:15" s="49" customFormat="1" ht="12" customHeight="1" thickBot="1" x14ac:dyDescent="0.3">
      <c r="A7" s="47" t="s">
        <v>30</v>
      </c>
      <c r="B7" s="48" t="s">
        <v>212</v>
      </c>
      <c r="C7" s="168"/>
      <c r="D7" s="168"/>
      <c r="E7" s="65"/>
      <c r="G7" s="338">
        <f>'1.sz.mell.összevont'!D19</f>
        <v>0</v>
      </c>
      <c r="I7" s="338">
        <f t="shared" si="1"/>
        <v>0</v>
      </c>
      <c r="J7" s="338">
        <f t="shared" ref="J7:K7" si="6">I7*1.001</f>
        <v>0</v>
      </c>
      <c r="K7" s="338">
        <f t="shared" si="6"/>
        <v>0</v>
      </c>
      <c r="M7" s="339">
        <f t="shared" si="3"/>
        <v>0</v>
      </c>
      <c r="N7" s="339">
        <f t="shared" si="4"/>
        <v>0</v>
      </c>
      <c r="O7" s="339">
        <f t="shared" si="5"/>
        <v>0</v>
      </c>
    </row>
    <row r="8" spans="1:15" s="49" customFormat="1" ht="12" customHeight="1" thickBot="1" x14ac:dyDescent="0.3">
      <c r="A8" s="47" t="s">
        <v>42</v>
      </c>
      <c r="B8" s="48" t="s">
        <v>167</v>
      </c>
      <c r="C8" s="168">
        <v>2600000</v>
      </c>
      <c r="D8" s="168">
        <v>2700000</v>
      </c>
      <c r="E8" s="65">
        <v>2800000</v>
      </c>
      <c r="G8" s="338">
        <f>'1.sz.mell.összevont'!D26</f>
        <v>2500000</v>
      </c>
      <c r="I8" s="338">
        <f t="shared" si="1"/>
        <v>2502499.9999999995</v>
      </c>
      <c r="J8" s="338">
        <f t="shared" ref="J8:K8" si="7">I8*1.001</f>
        <v>2505002.4999999991</v>
      </c>
      <c r="K8" s="338">
        <f t="shared" si="7"/>
        <v>2507507.502499999</v>
      </c>
      <c r="M8" s="339">
        <f t="shared" si="3"/>
        <v>2502500</v>
      </c>
      <c r="N8" s="339">
        <f t="shared" si="4"/>
        <v>2505000</v>
      </c>
      <c r="O8" s="339">
        <f t="shared" si="5"/>
        <v>2507500</v>
      </c>
    </row>
    <row r="9" spans="1:15" s="49" customFormat="1" ht="12" customHeight="1" thickBot="1" x14ac:dyDescent="0.3">
      <c r="A9" s="47" t="s">
        <v>44</v>
      </c>
      <c r="B9" s="48" t="s">
        <v>248</v>
      </c>
      <c r="C9" s="168">
        <v>10000000</v>
      </c>
      <c r="D9" s="168">
        <v>10500000</v>
      </c>
      <c r="E9" s="65">
        <v>11000000</v>
      </c>
      <c r="G9" s="338">
        <f>'1.sz.mell.összevont'!D34</f>
        <v>10000000</v>
      </c>
      <c r="I9" s="338">
        <f t="shared" si="1"/>
        <v>10009999.999999998</v>
      </c>
      <c r="J9" s="338">
        <f t="shared" ref="J9:K9" si="8">I9*1.001</f>
        <v>10020009.999999996</v>
      </c>
      <c r="K9" s="338">
        <f t="shared" si="8"/>
        <v>10030030.009999996</v>
      </c>
      <c r="M9" s="339">
        <f t="shared" si="3"/>
        <v>10010000</v>
      </c>
      <c r="N9" s="339">
        <f t="shared" si="4"/>
        <v>10020000</v>
      </c>
      <c r="O9" s="339">
        <f t="shared" si="5"/>
        <v>10030000</v>
      </c>
    </row>
    <row r="10" spans="1:15" s="49" customFormat="1" ht="12" customHeight="1" thickBot="1" x14ac:dyDescent="0.3">
      <c r="A10" s="47" t="s">
        <v>66</v>
      </c>
      <c r="B10" s="48" t="s">
        <v>215</v>
      </c>
      <c r="C10" s="168"/>
      <c r="D10" s="168"/>
      <c r="E10" s="65"/>
      <c r="G10" s="338">
        <f>'1.sz.mell.összevont'!D46</f>
        <v>0</v>
      </c>
      <c r="I10" s="338">
        <f t="shared" si="1"/>
        <v>0</v>
      </c>
      <c r="J10" s="338">
        <f t="shared" ref="J10:K10" si="9">I10*1.001</f>
        <v>0</v>
      </c>
      <c r="K10" s="338">
        <f t="shared" si="9"/>
        <v>0</v>
      </c>
      <c r="M10" s="339">
        <f t="shared" si="3"/>
        <v>0</v>
      </c>
      <c r="N10" s="339">
        <f t="shared" si="4"/>
        <v>0</v>
      </c>
      <c r="O10" s="339">
        <f t="shared" si="5"/>
        <v>0</v>
      </c>
    </row>
    <row r="11" spans="1:15" s="49" customFormat="1" ht="12" customHeight="1" thickBot="1" x14ac:dyDescent="0.3">
      <c r="A11" s="47" t="s">
        <v>78</v>
      </c>
      <c r="B11" s="48" t="s">
        <v>435</v>
      </c>
      <c r="C11" s="168"/>
      <c r="D11" s="168"/>
      <c r="E11" s="65"/>
      <c r="G11" s="338">
        <f>'1.sz.mell.összevont'!D52</f>
        <v>0</v>
      </c>
      <c r="I11" s="338">
        <f t="shared" si="1"/>
        <v>0</v>
      </c>
      <c r="J11" s="338">
        <f t="shared" ref="J11:K11" si="10">I11*1.001</f>
        <v>0</v>
      </c>
      <c r="K11" s="338">
        <f t="shared" si="10"/>
        <v>0</v>
      </c>
      <c r="M11" s="339">
        <f t="shared" si="3"/>
        <v>0</v>
      </c>
      <c r="N11" s="339">
        <f t="shared" si="4"/>
        <v>0</v>
      </c>
      <c r="O11" s="339">
        <f t="shared" si="5"/>
        <v>0</v>
      </c>
    </row>
    <row r="12" spans="1:15" s="49" customFormat="1" ht="12" customHeight="1" thickBot="1" x14ac:dyDescent="0.3">
      <c r="A12" s="47" t="s">
        <v>84</v>
      </c>
      <c r="B12" s="58" t="s">
        <v>436</v>
      </c>
      <c r="C12" s="168"/>
      <c r="D12" s="168"/>
      <c r="E12" s="65"/>
      <c r="G12" s="338">
        <f>'1.sz.mell.összevont'!D59</f>
        <v>4000000</v>
      </c>
      <c r="I12" s="338">
        <f t="shared" si="1"/>
        <v>4003999.9999999995</v>
      </c>
      <c r="J12" s="338">
        <f t="shared" ref="J12:K12" si="11">I12*1.001</f>
        <v>4008003.9999999991</v>
      </c>
      <c r="K12" s="338">
        <f t="shared" si="11"/>
        <v>4012012.0039999988</v>
      </c>
      <c r="M12" s="339">
        <f t="shared" si="3"/>
        <v>4004000</v>
      </c>
      <c r="N12" s="339">
        <f t="shared" si="4"/>
        <v>4008000</v>
      </c>
      <c r="O12" s="339">
        <f t="shared" si="5"/>
        <v>4012000</v>
      </c>
    </row>
    <row r="13" spans="1:15" s="49" customFormat="1" ht="12" customHeight="1" thickBot="1" x14ac:dyDescent="0.3">
      <c r="A13" s="47" t="s">
        <v>86</v>
      </c>
      <c r="B13" s="48" t="s">
        <v>87</v>
      </c>
      <c r="C13" s="159">
        <f>SUM(C5:C12)</f>
        <v>51600000</v>
      </c>
      <c r="D13" s="159">
        <f>SUM(D5:D12)</f>
        <v>53200000</v>
      </c>
      <c r="E13" s="35">
        <f>SUM(E5:E12)</f>
        <v>54800000</v>
      </c>
      <c r="G13" s="338"/>
      <c r="I13" s="338">
        <f t="shared" si="1"/>
        <v>0</v>
      </c>
      <c r="J13" s="338">
        <f t="shared" ref="J13:K13" si="12">I13*1.001</f>
        <v>0</v>
      </c>
      <c r="K13" s="338">
        <f t="shared" si="12"/>
        <v>0</v>
      </c>
      <c r="M13" s="339">
        <f t="shared" si="3"/>
        <v>0</v>
      </c>
      <c r="N13" s="339">
        <f t="shared" si="4"/>
        <v>0</v>
      </c>
      <c r="O13" s="339">
        <f t="shared" si="5"/>
        <v>0</v>
      </c>
    </row>
    <row r="14" spans="1:15" s="49" customFormat="1" ht="12" customHeight="1" thickBot="1" x14ac:dyDescent="0.3">
      <c r="A14" s="47" t="s">
        <v>153</v>
      </c>
      <c r="B14" s="48" t="s">
        <v>437</v>
      </c>
      <c r="C14" s="323">
        <f>C29-C13</f>
        <v>0</v>
      </c>
      <c r="D14" s="323">
        <f t="shared" ref="D14:E14" si="13">D29-D13</f>
        <v>0</v>
      </c>
      <c r="E14" s="495">
        <f t="shared" si="13"/>
        <v>0</v>
      </c>
      <c r="G14" s="338">
        <f>'1.sz.mell.összevont'!D91</f>
        <v>104778844</v>
      </c>
      <c r="I14" s="338">
        <f t="shared" si="1"/>
        <v>104883622.84399998</v>
      </c>
      <c r="J14" s="338">
        <f t="shared" ref="J14:K14" si="14">I14*1.001</f>
        <v>104988506.46684398</v>
      </c>
      <c r="K14" s="338">
        <f t="shared" si="14"/>
        <v>105093494.97331081</v>
      </c>
      <c r="M14" s="339">
        <f t="shared" si="3"/>
        <v>104883600</v>
      </c>
      <c r="N14" s="339">
        <f t="shared" si="4"/>
        <v>104988500</v>
      </c>
      <c r="O14" s="339">
        <f t="shared" si="5"/>
        <v>105093500</v>
      </c>
    </row>
    <row r="15" spans="1:15" s="49" customFormat="1" ht="12" customHeight="1" thickBot="1" x14ac:dyDescent="0.3">
      <c r="A15" s="47" t="s">
        <v>171</v>
      </c>
      <c r="B15" s="48" t="s">
        <v>438</v>
      </c>
      <c r="C15" s="159">
        <f>+C13+C14</f>
        <v>51600000</v>
      </c>
      <c r="D15" s="159">
        <f>+D13+D14</f>
        <v>53200000</v>
      </c>
      <c r="E15" s="35">
        <f>+E13+E14</f>
        <v>54800000</v>
      </c>
      <c r="G15" s="338">
        <f>SUM(G5:G14)</f>
        <v>159514319</v>
      </c>
      <c r="I15" s="338">
        <f t="shared" ref="I15:I30" si="15">G15*1.001</f>
        <v>159673833.31899998</v>
      </c>
      <c r="J15" s="338">
        <f t="shared" ref="J15:K15" si="16">I15*1.001</f>
        <v>159833507.15231895</v>
      </c>
      <c r="K15" s="338">
        <f t="shared" si="16"/>
        <v>159993340.65947124</v>
      </c>
      <c r="M15" s="339">
        <f t="shared" ref="M15:M30" si="17">ROUND(I15,-2)</f>
        <v>159673800</v>
      </c>
      <c r="N15" s="339">
        <f t="shared" ref="N15:N30" si="18">ROUND(J15,-2)</f>
        <v>159833500</v>
      </c>
      <c r="O15" s="339">
        <f t="shared" ref="O15:O30" si="19">ROUND(K15,-2)</f>
        <v>159993300</v>
      </c>
    </row>
    <row r="16" spans="1:15" s="49" customFormat="1" ht="12" customHeight="1" x14ac:dyDescent="0.25">
      <c r="A16" s="173"/>
      <c r="B16" s="174"/>
      <c r="C16" s="325"/>
      <c r="D16" s="326"/>
      <c r="E16" s="327"/>
      <c r="G16" s="338"/>
      <c r="I16" s="338">
        <f t="shared" si="15"/>
        <v>0</v>
      </c>
      <c r="J16" s="338">
        <f t="shared" ref="J16:K16" si="20">I16*1.001</f>
        <v>0</v>
      </c>
      <c r="K16" s="338">
        <f t="shared" si="20"/>
        <v>0</v>
      </c>
      <c r="M16" s="339">
        <f t="shared" si="17"/>
        <v>0</v>
      </c>
      <c r="N16" s="339">
        <f t="shared" si="18"/>
        <v>0</v>
      </c>
      <c r="O16" s="339">
        <f t="shared" si="19"/>
        <v>0</v>
      </c>
    </row>
    <row r="17" spans="1:15" s="49" customFormat="1" ht="12" customHeight="1" x14ac:dyDescent="0.25">
      <c r="A17" s="585" t="s">
        <v>126</v>
      </c>
      <c r="B17" s="585"/>
      <c r="C17" s="585"/>
      <c r="D17" s="585"/>
      <c r="E17" s="585"/>
      <c r="G17" s="338"/>
      <c r="I17" s="338">
        <f t="shared" si="15"/>
        <v>0</v>
      </c>
      <c r="J17" s="338">
        <f t="shared" ref="J17:K17" si="21">I17*1.001</f>
        <v>0</v>
      </c>
      <c r="K17" s="338">
        <f t="shared" si="21"/>
        <v>0</v>
      </c>
      <c r="M17" s="339">
        <f t="shared" si="17"/>
        <v>0</v>
      </c>
      <c r="N17" s="339">
        <f t="shared" si="18"/>
        <v>0</v>
      </c>
      <c r="O17" s="339">
        <f t="shared" si="19"/>
        <v>0</v>
      </c>
    </row>
    <row r="18" spans="1:15" s="49" customFormat="1" ht="12" customHeight="1" thickBot="1" x14ac:dyDescent="0.3">
      <c r="A18" s="586"/>
      <c r="B18" s="586"/>
      <c r="C18" s="90"/>
      <c r="D18" s="239"/>
      <c r="E18" s="39" t="s">
        <v>634</v>
      </c>
      <c r="G18" s="338"/>
      <c r="I18" s="338">
        <f t="shared" si="15"/>
        <v>0</v>
      </c>
      <c r="J18" s="338">
        <f t="shared" ref="J18:K18" si="22">I18*1.001</f>
        <v>0</v>
      </c>
      <c r="K18" s="338">
        <f t="shared" si="22"/>
        <v>0</v>
      </c>
      <c r="M18" s="339">
        <f t="shared" si="17"/>
        <v>0</v>
      </c>
      <c r="N18" s="339">
        <f t="shared" si="18"/>
        <v>0</v>
      </c>
      <c r="O18" s="339">
        <f t="shared" si="19"/>
        <v>0</v>
      </c>
    </row>
    <row r="19" spans="1:15" s="49" customFormat="1" ht="24" customHeight="1" thickBot="1" x14ac:dyDescent="0.3">
      <c r="A19" s="40" t="s">
        <v>2</v>
      </c>
      <c r="B19" s="41" t="s">
        <v>127</v>
      </c>
      <c r="C19" s="41" t="str">
        <f>C3</f>
        <v>2022. évi</v>
      </c>
      <c r="D19" s="41" t="str">
        <f t="shared" ref="D19:E19" si="23">D3</f>
        <v>2023. évi</v>
      </c>
      <c r="E19" s="42" t="str">
        <f t="shared" si="23"/>
        <v>2024. évi</v>
      </c>
      <c r="G19" s="338"/>
      <c r="I19" s="338">
        <f t="shared" si="15"/>
        <v>0</v>
      </c>
      <c r="J19" s="338">
        <f t="shared" ref="J19:K19" si="24">I19*1.001</f>
        <v>0</v>
      </c>
      <c r="K19" s="338">
        <f t="shared" si="24"/>
        <v>0</v>
      </c>
      <c r="M19" s="339">
        <f t="shared" si="17"/>
        <v>0</v>
      </c>
      <c r="N19" s="339">
        <f t="shared" si="18"/>
        <v>0</v>
      </c>
      <c r="O19" s="339">
        <f t="shared" si="19"/>
        <v>0</v>
      </c>
    </row>
    <row r="20" spans="1:15" s="49" customFormat="1" ht="12" customHeight="1" thickBot="1" x14ac:dyDescent="0.3">
      <c r="A20" s="43">
        <v>1</v>
      </c>
      <c r="B20" s="44">
        <v>2</v>
      </c>
      <c r="C20" s="44">
        <v>3</v>
      </c>
      <c r="D20" s="44">
        <v>4</v>
      </c>
      <c r="E20" s="45">
        <v>5</v>
      </c>
      <c r="G20" s="338"/>
      <c r="I20" s="338">
        <f t="shared" si="15"/>
        <v>0</v>
      </c>
      <c r="J20" s="338">
        <f t="shared" ref="J20:K20" si="25">I20*1.001</f>
        <v>0</v>
      </c>
      <c r="K20" s="338">
        <f t="shared" si="25"/>
        <v>0</v>
      </c>
      <c r="M20" s="339">
        <f t="shared" si="17"/>
        <v>0</v>
      </c>
      <c r="N20" s="339">
        <f t="shared" si="18"/>
        <v>0</v>
      </c>
      <c r="O20" s="339">
        <f t="shared" si="19"/>
        <v>0</v>
      </c>
    </row>
    <row r="21" spans="1:15" s="49" customFormat="1" ht="15" customHeight="1" thickBot="1" x14ac:dyDescent="0.3">
      <c r="A21" s="47" t="s">
        <v>5</v>
      </c>
      <c r="B21" s="80" t="s">
        <v>439</v>
      </c>
      <c r="C21" s="168">
        <v>47600000</v>
      </c>
      <c r="D21" s="168">
        <v>49200000</v>
      </c>
      <c r="E21" s="65">
        <v>50800000</v>
      </c>
      <c r="G21" s="338">
        <f>'1.sz.mell.összevont'!D98</f>
        <v>62094668</v>
      </c>
      <c r="I21" s="338">
        <f t="shared" si="15"/>
        <v>62156762.66799999</v>
      </c>
      <c r="J21" s="338">
        <f t="shared" ref="J21:K21" si="26">I21*1.001</f>
        <v>62218919.430667982</v>
      </c>
      <c r="K21" s="338">
        <f t="shared" si="26"/>
        <v>62281138.35009864</v>
      </c>
      <c r="M21" s="339">
        <f t="shared" si="17"/>
        <v>62156800</v>
      </c>
      <c r="N21" s="339">
        <f t="shared" si="18"/>
        <v>62218900</v>
      </c>
      <c r="O21" s="339">
        <f t="shared" si="19"/>
        <v>62281100</v>
      </c>
    </row>
    <row r="22" spans="1:15" ht="12" customHeight="1" thickBot="1" x14ac:dyDescent="0.35">
      <c r="A22" s="328" t="s">
        <v>18</v>
      </c>
      <c r="B22" s="329" t="s">
        <v>440</v>
      </c>
      <c r="C22" s="330">
        <f>SUM(C23:C25)</f>
        <v>4000000</v>
      </c>
      <c r="D22" s="330">
        <f t="shared" ref="D22:E22" si="27">SUM(D23:D25)</f>
        <v>4000000</v>
      </c>
      <c r="E22" s="35">
        <f t="shared" si="27"/>
        <v>4000000</v>
      </c>
      <c r="G22" s="338">
        <f>'1.sz.mell.összevont'!D108</f>
        <v>97419651</v>
      </c>
      <c r="I22" s="338">
        <f t="shared" si="15"/>
        <v>97517070.650999993</v>
      </c>
      <c r="J22" s="338">
        <f t="shared" ref="J22:K22" si="28">I22*1.001</f>
        <v>97614587.721650988</v>
      </c>
      <c r="K22" s="338">
        <f t="shared" si="28"/>
        <v>97712202.309372634</v>
      </c>
      <c r="L22" s="49"/>
      <c r="M22" s="339">
        <f t="shared" si="17"/>
        <v>97517100</v>
      </c>
      <c r="N22" s="339">
        <f t="shared" si="18"/>
        <v>97614600</v>
      </c>
      <c r="O22" s="339">
        <f t="shared" si="19"/>
        <v>97712200</v>
      </c>
    </row>
    <row r="23" spans="1:15" ht="12" customHeight="1" x14ac:dyDescent="0.3">
      <c r="A23" s="50" t="s">
        <v>20</v>
      </c>
      <c r="B23" s="11" t="s">
        <v>134</v>
      </c>
      <c r="C23" s="155">
        <v>4000000</v>
      </c>
      <c r="D23" s="155">
        <v>4000000</v>
      </c>
      <c r="E23" s="155">
        <v>4000000</v>
      </c>
      <c r="G23" s="338">
        <f>'1.sz.mell.összevont'!D109</f>
        <v>97419651</v>
      </c>
      <c r="I23" s="338">
        <f t="shared" si="15"/>
        <v>97517070.650999993</v>
      </c>
      <c r="J23" s="338">
        <f t="shared" ref="J23:K23" si="29">I23*1.001</f>
        <v>97614587.721650988</v>
      </c>
      <c r="K23" s="338">
        <f t="shared" si="29"/>
        <v>97712202.309372634</v>
      </c>
      <c r="L23" s="49"/>
      <c r="M23" s="339">
        <f t="shared" si="17"/>
        <v>97517100</v>
      </c>
      <c r="N23" s="339">
        <f t="shared" si="18"/>
        <v>97614600</v>
      </c>
      <c r="O23" s="339">
        <f t="shared" si="19"/>
        <v>97712200</v>
      </c>
    </row>
    <row r="24" spans="1:15" ht="12" customHeight="1" x14ac:dyDescent="0.3">
      <c r="A24" s="50" t="s">
        <v>22</v>
      </c>
      <c r="B24" s="81" t="s">
        <v>136</v>
      </c>
      <c r="C24" s="155"/>
      <c r="D24" s="155"/>
      <c r="E24" s="155"/>
      <c r="G24" s="338">
        <f>'1.sz.mell.összevont'!D111</f>
        <v>0</v>
      </c>
      <c r="I24" s="338">
        <f t="shared" si="15"/>
        <v>0</v>
      </c>
      <c r="J24" s="338">
        <f t="shared" ref="J24:K24" si="30">I24*1.001</f>
        <v>0</v>
      </c>
      <c r="K24" s="338">
        <f t="shared" si="30"/>
        <v>0</v>
      </c>
      <c r="L24" s="49"/>
      <c r="M24" s="339">
        <f t="shared" si="17"/>
        <v>0</v>
      </c>
      <c r="N24" s="339">
        <f t="shared" si="18"/>
        <v>0</v>
      </c>
      <c r="O24" s="339">
        <f t="shared" si="19"/>
        <v>0</v>
      </c>
    </row>
    <row r="25" spans="1:15" ht="12" customHeight="1" thickBot="1" x14ac:dyDescent="0.35">
      <c r="A25" s="79" t="s">
        <v>24</v>
      </c>
      <c r="B25" s="82" t="s">
        <v>138</v>
      </c>
      <c r="C25" s="158"/>
      <c r="D25" s="158"/>
      <c r="E25" s="59"/>
      <c r="G25" s="338">
        <f>'1.sz.mell.összevont'!D113</f>
        <v>0</v>
      </c>
      <c r="I25" s="338">
        <f t="shared" si="15"/>
        <v>0</v>
      </c>
      <c r="J25" s="338">
        <f t="shared" ref="J25:K25" si="31">I25*1.001</f>
        <v>0</v>
      </c>
      <c r="K25" s="338">
        <f t="shared" si="31"/>
        <v>0</v>
      </c>
      <c r="L25" s="49"/>
      <c r="M25" s="339">
        <f t="shared" si="17"/>
        <v>0</v>
      </c>
      <c r="N25" s="339">
        <f t="shared" si="18"/>
        <v>0</v>
      </c>
      <c r="O25" s="339">
        <f t="shared" si="19"/>
        <v>0</v>
      </c>
    </row>
    <row r="26" spans="1:15" ht="12" customHeight="1" thickBot="1" x14ac:dyDescent="0.35">
      <c r="A26" s="47" t="s">
        <v>30</v>
      </c>
      <c r="B26" s="80" t="s">
        <v>604</v>
      </c>
      <c r="C26" s="159"/>
      <c r="D26" s="159"/>
      <c r="E26" s="35"/>
      <c r="G26" s="338">
        <f>'1.sz.mell.összevont'!D104</f>
        <v>0</v>
      </c>
      <c r="I26" s="338">
        <f t="shared" si="15"/>
        <v>0</v>
      </c>
      <c r="J26" s="338">
        <f t="shared" ref="J26:K26" si="32">I26*1.001</f>
        <v>0</v>
      </c>
      <c r="K26" s="338">
        <f t="shared" si="32"/>
        <v>0</v>
      </c>
      <c r="L26" s="49"/>
      <c r="M26" s="339">
        <f t="shared" si="17"/>
        <v>0</v>
      </c>
      <c r="N26" s="339">
        <f t="shared" si="18"/>
        <v>0</v>
      </c>
      <c r="O26" s="339">
        <f t="shared" si="19"/>
        <v>0</v>
      </c>
    </row>
    <row r="27" spans="1:15" ht="12" customHeight="1" thickBot="1" x14ac:dyDescent="0.35">
      <c r="A27" s="328" t="s">
        <v>140</v>
      </c>
      <c r="B27" s="15" t="s">
        <v>141</v>
      </c>
      <c r="C27" s="153">
        <f>SUM(C21,C22,C26)</f>
        <v>51600000</v>
      </c>
      <c r="D27" s="153">
        <f>SUM(D21,D22,D26)</f>
        <v>53200000</v>
      </c>
      <c r="E27" s="28">
        <f>SUM(E21,E22,E26)</f>
        <v>54800000</v>
      </c>
      <c r="G27" s="338"/>
      <c r="I27" s="338">
        <f t="shared" si="15"/>
        <v>0</v>
      </c>
      <c r="J27" s="338">
        <f t="shared" ref="J27:K27" si="33">I27*1.001</f>
        <v>0</v>
      </c>
      <c r="K27" s="338">
        <f t="shared" si="33"/>
        <v>0</v>
      </c>
      <c r="L27" s="49"/>
      <c r="M27" s="339">
        <f t="shared" si="17"/>
        <v>0</v>
      </c>
      <c r="N27" s="339">
        <f t="shared" si="18"/>
        <v>0</v>
      </c>
      <c r="O27" s="339">
        <f t="shared" si="19"/>
        <v>0</v>
      </c>
    </row>
    <row r="28" spans="1:15" ht="15" customHeight="1" thickBot="1" x14ac:dyDescent="0.35">
      <c r="A28" s="328" t="s">
        <v>44</v>
      </c>
      <c r="B28" s="15" t="s">
        <v>441</v>
      </c>
      <c r="C28" s="331"/>
      <c r="D28" s="331"/>
      <c r="E28" s="496"/>
      <c r="F28" s="87"/>
      <c r="G28" s="338">
        <f>'1.sz.mell.összevont'!D138</f>
        <v>0</v>
      </c>
      <c r="I28" s="338">
        <f t="shared" si="15"/>
        <v>0</v>
      </c>
      <c r="J28" s="338">
        <f t="shared" ref="J28:K28" si="34">I28*1.001</f>
        <v>0</v>
      </c>
      <c r="K28" s="338">
        <f t="shared" si="34"/>
        <v>0</v>
      </c>
      <c r="L28" s="49"/>
      <c r="M28" s="339">
        <f t="shared" si="17"/>
        <v>0</v>
      </c>
      <c r="N28" s="339">
        <f t="shared" si="18"/>
        <v>0</v>
      </c>
      <c r="O28" s="339">
        <f t="shared" si="19"/>
        <v>0</v>
      </c>
    </row>
    <row r="29" spans="1:15" s="49" customFormat="1" ht="12.9" customHeight="1" thickBot="1" x14ac:dyDescent="0.3">
      <c r="A29" s="328" t="s">
        <v>66</v>
      </c>
      <c r="B29" s="89" t="s">
        <v>605</v>
      </c>
      <c r="C29" s="180">
        <f>+C27+C28</f>
        <v>51600000</v>
      </c>
      <c r="D29" s="180">
        <f>+D27+D28</f>
        <v>53200000</v>
      </c>
      <c r="E29" s="85">
        <f>+E27+E28</f>
        <v>54800000</v>
      </c>
      <c r="G29" s="338">
        <f>SUM(G21,G23:G28)</f>
        <v>159514319</v>
      </c>
      <c r="H29" s="339"/>
      <c r="I29" s="338">
        <f t="shared" si="15"/>
        <v>159673833.31899998</v>
      </c>
      <c r="J29" s="338">
        <f t="shared" ref="J29:K29" si="35">I29*1.001</f>
        <v>159833507.15231895</v>
      </c>
      <c r="K29" s="338">
        <f t="shared" si="35"/>
        <v>159993340.65947124</v>
      </c>
      <c r="M29" s="339">
        <f t="shared" si="17"/>
        <v>159673800</v>
      </c>
      <c r="N29" s="339">
        <f t="shared" si="18"/>
        <v>159833500</v>
      </c>
      <c r="O29" s="339">
        <f t="shared" si="19"/>
        <v>159993300</v>
      </c>
    </row>
    <row r="30" spans="1:15" x14ac:dyDescent="0.3">
      <c r="C30" s="38"/>
      <c r="I30" s="338">
        <f t="shared" si="15"/>
        <v>0</v>
      </c>
      <c r="J30" s="338">
        <f t="shared" ref="J30:K30" si="36">I30*1.001</f>
        <v>0</v>
      </c>
      <c r="K30" s="338">
        <f t="shared" si="36"/>
        <v>0</v>
      </c>
      <c r="L30" s="49"/>
      <c r="M30" s="339">
        <f t="shared" si="17"/>
        <v>0</v>
      </c>
      <c r="N30" s="339">
        <f t="shared" si="18"/>
        <v>0</v>
      </c>
      <c r="O30" s="339">
        <f t="shared" si="19"/>
        <v>0</v>
      </c>
    </row>
    <row r="31" spans="1:15" x14ac:dyDescent="0.3">
      <c r="C31" s="38"/>
    </row>
    <row r="32" spans="1:15" x14ac:dyDescent="0.3">
      <c r="C32" s="38"/>
    </row>
    <row r="33" spans="3:3" ht="16.5" customHeight="1" x14ac:dyDescent="0.3">
      <c r="C33" s="38"/>
    </row>
    <row r="34" spans="3:3" x14ac:dyDescent="0.3">
      <c r="C34" s="38"/>
    </row>
    <row r="35" spans="3:3" x14ac:dyDescent="0.3">
      <c r="C35" s="38"/>
    </row>
    <row r="36" spans="3:3" x14ac:dyDescent="0.3">
      <c r="C36" s="38"/>
    </row>
    <row r="37" spans="3:3" x14ac:dyDescent="0.3">
      <c r="C37" s="38"/>
    </row>
    <row r="38" spans="3:3" x14ac:dyDescent="0.3">
      <c r="C38" s="38"/>
    </row>
    <row r="39" spans="3:3" x14ac:dyDescent="0.3">
      <c r="C39" s="38"/>
    </row>
    <row r="40" spans="3:3" x14ac:dyDescent="0.3">
      <c r="C40" s="38"/>
    </row>
    <row r="41" spans="3:3" x14ac:dyDescent="0.3">
      <c r="C41" s="38"/>
    </row>
    <row r="42" spans="3:3" x14ac:dyDescent="0.3">
      <c r="C42" s="38"/>
    </row>
  </sheetData>
  <mergeCells count="4">
    <mergeCell ref="A1:E1"/>
    <mergeCell ref="A2:B2"/>
    <mergeCell ref="A17:E17"/>
    <mergeCell ref="A18:B18"/>
  </mergeCells>
  <phoneticPr fontId="45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85" fitToWidth="3" fitToHeight="2" orientation="portrait" r:id="rId1"/>
  <headerFooter alignWithMargins="0">
    <oddHeader>&amp;C&amp;"Times New Roman CE,Félkövér"&amp;12
ÓFALU KÖZSÉG ÖNKORMÁNYZATA
2021. ÉVI KÖLTSÉGVETÉSI ÉVET KÖVETŐ 3 ÉV
 TERVEZETT BEVÉTELEI, KIADÁSAI&amp;R&amp;"Times New Roman CE,Félkövér dőlt" 13. melléklet az 1/2021. (III.3.) önkormányztai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O29"/>
  <sheetViews>
    <sheetView tabSelected="1" view="pageLayout" zoomScaleNormal="100" zoomScaleSheetLayoutView="93" workbookViewId="0">
      <selection activeCell="M6" sqref="M6"/>
    </sheetView>
  </sheetViews>
  <sheetFormatPr defaultRowHeight="15.6" x14ac:dyDescent="0.3"/>
  <cols>
    <col min="1" max="1" width="4.109375" style="292" customWidth="1"/>
    <col min="2" max="2" width="25.5546875" style="291" customWidth="1"/>
    <col min="3" max="4" width="9.5546875" style="291" bestFit="1" customWidth="1"/>
    <col min="5" max="5" width="10.88671875" style="291" bestFit="1" customWidth="1"/>
    <col min="6" max="6" width="10.109375" style="291" bestFit="1" customWidth="1"/>
    <col min="7" max="14" width="11.44140625" style="291" bestFit="1" customWidth="1"/>
    <col min="15" max="15" width="10.88671875" style="292" customWidth="1"/>
    <col min="16" max="256" width="9.109375" style="291"/>
    <col min="257" max="257" width="4.109375" style="291" customWidth="1"/>
    <col min="258" max="258" width="25.5546875" style="291" customWidth="1"/>
    <col min="259" max="260" width="7.6640625" style="291" customWidth="1"/>
    <col min="261" max="261" width="8.109375" style="291" customWidth="1"/>
    <col min="262" max="262" width="7.5546875" style="291" customWidth="1"/>
    <col min="263" max="263" width="7.44140625" style="291" customWidth="1"/>
    <col min="264" max="264" width="7.5546875" style="291" customWidth="1"/>
    <col min="265" max="265" width="7" style="291" customWidth="1"/>
    <col min="266" max="270" width="8.109375" style="291" customWidth="1"/>
    <col min="271" max="271" width="10.88671875" style="291" customWidth="1"/>
    <col min="272" max="512" width="9.109375" style="291"/>
    <col min="513" max="513" width="4.109375" style="291" customWidth="1"/>
    <col min="514" max="514" width="25.5546875" style="291" customWidth="1"/>
    <col min="515" max="516" width="7.6640625" style="291" customWidth="1"/>
    <col min="517" max="517" width="8.109375" style="291" customWidth="1"/>
    <col min="518" max="518" width="7.5546875" style="291" customWidth="1"/>
    <col min="519" max="519" width="7.44140625" style="291" customWidth="1"/>
    <col min="520" max="520" width="7.5546875" style="291" customWidth="1"/>
    <col min="521" max="521" width="7" style="291" customWidth="1"/>
    <col min="522" max="526" width="8.109375" style="291" customWidth="1"/>
    <col min="527" max="527" width="10.88671875" style="291" customWidth="1"/>
    <col min="528" max="768" width="9.109375" style="291"/>
    <col min="769" max="769" width="4.109375" style="291" customWidth="1"/>
    <col min="770" max="770" width="25.5546875" style="291" customWidth="1"/>
    <col min="771" max="772" width="7.6640625" style="291" customWidth="1"/>
    <col min="773" max="773" width="8.109375" style="291" customWidth="1"/>
    <col min="774" max="774" width="7.5546875" style="291" customWidth="1"/>
    <col min="775" max="775" width="7.44140625" style="291" customWidth="1"/>
    <col min="776" max="776" width="7.5546875" style="291" customWidth="1"/>
    <col min="777" max="777" width="7" style="291" customWidth="1"/>
    <col min="778" max="782" width="8.109375" style="291" customWidth="1"/>
    <col min="783" max="783" width="10.88671875" style="291" customWidth="1"/>
    <col min="784" max="1024" width="9.109375" style="291"/>
    <col min="1025" max="1025" width="4.109375" style="291" customWidth="1"/>
    <col min="1026" max="1026" width="25.5546875" style="291" customWidth="1"/>
    <col min="1027" max="1028" width="7.6640625" style="291" customWidth="1"/>
    <col min="1029" max="1029" width="8.109375" style="291" customWidth="1"/>
    <col min="1030" max="1030" width="7.5546875" style="291" customWidth="1"/>
    <col min="1031" max="1031" width="7.44140625" style="291" customWidth="1"/>
    <col min="1032" max="1032" width="7.5546875" style="291" customWidth="1"/>
    <col min="1033" max="1033" width="7" style="291" customWidth="1"/>
    <col min="1034" max="1038" width="8.109375" style="291" customWidth="1"/>
    <col min="1039" max="1039" width="10.88671875" style="291" customWidth="1"/>
    <col min="1040" max="1280" width="9.109375" style="291"/>
    <col min="1281" max="1281" width="4.109375" style="291" customWidth="1"/>
    <col min="1282" max="1282" width="25.5546875" style="291" customWidth="1"/>
    <col min="1283" max="1284" width="7.6640625" style="291" customWidth="1"/>
    <col min="1285" max="1285" width="8.109375" style="291" customWidth="1"/>
    <col min="1286" max="1286" width="7.5546875" style="291" customWidth="1"/>
    <col min="1287" max="1287" width="7.44140625" style="291" customWidth="1"/>
    <col min="1288" max="1288" width="7.5546875" style="291" customWidth="1"/>
    <col min="1289" max="1289" width="7" style="291" customWidth="1"/>
    <col min="1290" max="1294" width="8.109375" style="291" customWidth="1"/>
    <col min="1295" max="1295" width="10.88671875" style="291" customWidth="1"/>
    <col min="1296" max="1536" width="9.109375" style="291"/>
    <col min="1537" max="1537" width="4.109375" style="291" customWidth="1"/>
    <col min="1538" max="1538" width="25.5546875" style="291" customWidth="1"/>
    <col min="1539" max="1540" width="7.6640625" style="291" customWidth="1"/>
    <col min="1541" max="1541" width="8.109375" style="291" customWidth="1"/>
    <col min="1542" max="1542" width="7.5546875" style="291" customWidth="1"/>
    <col min="1543" max="1543" width="7.44140625" style="291" customWidth="1"/>
    <col min="1544" max="1544" width="7.5546875" style="291" customWidth="1"/>
    <col min="1545" max="1545" width="7" style="291" customWidth="1"/>
    <col min="1546" max="1550" width="8.109375" style="291" customWidth="1"/>
    <col min="1551" max="1551" width="10.88671875" style="291" customWidth="1"/>
    <col min="1552" max="1792" width="9.109375" style="291"/>
    <col min="1793" max="1793" width="4.109375" style="291" customWidth="1"/>
    <col min="1794" max="1794" width="25.5546875" style="291" customWidth="1"/>
    <col min="1795" max="1796" width="7.6640625" style="291" customWidth="1"/>
    <col min="1797" max="1797" width="8.109375" style="291" customWidth="1"/>
    <col min="1798" max="1798" width="7.5546875" style="291" customWidth="1"/>
    <col min="1799" max="1799" width="7.44140625" style="291" customWidth="1"/>
    <col min="1800" max="1800" width="7.5546875" style="291" customWidth="1"/>
    <col min="1801" max="1801" width="7" style="291" customWidth="1"/>
    <col min="1802" max="1806" width="8.109375" style="291" customWidth="1"/>
    <col min="1807" max="1807" width="10.88671875" style="291" customWidth="1"/>
    <col min="1808" max="2048" width="9.109375" style="291"/>
    <col min="2049" max="2049" width="4.109375" style="291" customWidth="1"/>
    <col min="2050" max="2050" width="25.5546875" style="291" customWidth="1"/>
    <col min="2051" max="2052" width="7.6640625" style="291" customWidth="1"/>
    <col min="2053" max="2053" width="8.109375" style="291" customWidth="1"/>
    <col min="2054" max="2054" width="7.5546875" style="291" customWidth="1"/>
    <col min="2055" max="2055" width="7.44140625" style="291" customWidth="1"/>
    <col min="2056" max="2056" width="7.5546875" style="291" customWidth="1"/>
    <col min="2057" max="2057" width="7" style="291" customWidth="1"/>
    <col min="2058" max="2062" width="8.109375" style="291" customWidth="1"/>
    <col min="2063" max="2063" width="10.88671875" style="291" customWidth="1"/>
    <col min="2064" max="2304" width="9.109375" style="291"/>
    <col min="2305" max="2305" width="4.109375" style="291" customWidth="1"/>
    <col min="2306" max="2306" width="25.5546875" style="291" customWidth="1"/>
    <col min="2307" max="2308" width="7.6640625" style="291" customWidth="1"/>
    <col min="2309" max="2309" width="8.109375" style="291" customWidth="1"/>
    <col min="2310" max="2310" width="7.5546875" style="291" customWidth="1"/>
    <col min="2311" max="2311" width="7.44140625" style="291" customWidth="1"/>
    <col min="2312" max="2312" width="7.5546875" style="291" customWidth="1"/>
    <col min="2313" max="2313" width="7" style="291" customWidth="1"/>
    <col min="2314" max="2318" width="8.109375" style="291" customWidth="1"/>
    <col min="2319" max="2319" width="10.88671875" style="291" customWidth="1"/>
    <col min="2320" max="2560" width="9.109375" style="291"/>
    <col min="2561" max="2561" width="4.109375" style="291" customWidth="1"/>
    <col min="2562" max="2562" width="25.5546875" style="291" customWidth="1"/>
    <col min="2563" max="2564" width="7.6640625" style="291" customWidth="1"/>
    <col min="2565" max="2565" width="8.109375" style="291" customWidth="1"/>
    <col min="2566" max="2566" width="7.5546875" style="291" customWidth="1"/>
    <col min="2567" max="2567" width="7.44140625" style="291" customWidth="1"/>
    <col min="2568" max="2568" width="7.5546875" style="291" customWidth="1"/>
    <col min="2569" max="2569" width="7" style="291" customWidth="1"/>
    <col min="2570" max="2574" width="8.109375" style="291" customWidth="1"/>
    <col min="2575" max="2575" width="10.88671875" style="291" customWidth="1"/>
    <col min="2576" max="2816" width="9.109375" style="291"/>
    <col min="2817" max="2817" width="4.109375" style="291" customWidth="1"/>
    <col min="2818" max="2818" width="25.5546875" style="291" customWidth="1"/>
    <col min="2819" max="2820" width="7.6640625" style="291" customWidth="1"/>
    <col min="2821" max="2821" width="8.109375" style="291" customWidth="1"/>
    <col min="2822" max="2822" width="7.5546875" style="291" customWidth="1"/>
    <col min="2823" max="2823" width="7.44140625" style="291" customWidth="1"/>
    <col min="2824" max="2824" width="7.5546875" style="291" customWidth="1"/>
    <col min="2825" max="2825" width="7" style="291" customWidth="1"/>
    <col min="2826" max="2830" width="8.109375" style="291" customWidth="1"/>
    <col min="2831" max="2831" width="10.88671875" style="291" customWidth="1"/>
    <col min="2832" max="3072" width="9.109375" style="291"/>
    <col min="3073" max="3073" width="4.109375" style="291" customWidth="1"/>
    <col min="3074" max="3074" width="25.5546875" style="291" customWidth="1"/>
    <col min="3075" max="3076" width="7.6640625" style="291" customWidth="1"/>
    <col min="3077" max="3077" width="8.109375" style="291" customWidth="1"/>
    <col min="3078" max="3078" width="7.5546875" style="291" customWidth="1"/>
    <col min="3079" max="3079" width="7.44140625" style="291" customWidth="1"/>
    <col min="3080" max="3080" width="7.5546875" style="291" customWidth="1"/>
    <col min="3081" max="3081" width="7" style="291" customWidth="1"/>
    <col min="3082" max="3086" width="8.109375" style="291" customWidth="1"/>
    <col min="3087" max="3087" width="10.88671875" style="291" customWidth="1"/>
    <col min="3088" max="3328" width="9.109375" style="291"/>
    <col min="3329" max="3329" width="4.109375" style="291" customWidth="1"/>
    <col min="3330" max="3330" width="25.5546875" style="291" customWidth="1"/>
    <col min="3331" max="3332" width="7.6640625" style="291" customWidth="1"/>
    <col min="3333" max="3333" width="8.109375" style="291" customWidth="1"/>
    <col min="3334" max="3334" width="7.5546875" style="291" customWidth="1"/>
    <col min="3335" max="3335" width="7.44140625" style="291" customWidth="1"/>
    <col min="3336" max="3336" width="7.5546875" style="291" customWidth="1"/>
    <col min="3337" max="3337" width="7" style="291" customWidth="1"/>
    <col min="3338" max="3342" width="8.109375" style="291" customWidth="1"/>
    <col min="3343" max="3343" width="10.88671875" style="291" customWidth="1"/>
    <col min="3344" max="3584" width="9.109375" style="291"/>
    <col min="3585" max="3585" width="4.109375" style="291" customWidth="1"/>
    <col min="3586" max="3586" width="25.5546875" style="291" customWidth="1"/>
    <col min="3587" max="3588" width="7.6640625" style="291" customWidth="1"/>
    <col min="3589" max="3589" width="8.109375" style="291" customWidth="1"/>
    <col min="3590" max="3590" width="7.5546875" style="291" customWidth="1"/>
    <col min="3591" max="3591" width="7.44140625" style="291" customWidth="1"/>
    <col min="3592" max="3592" width="7.5546875" style="291" customWidth="1"/>
    <col min="3593" max="3593" width="7" style="291" customWidth="1"/>
    <col min="3594" max="3598" width="8.109375" style="291" customWidth="1"/>
    <col min="3599" max="3599" width="10.88671875" style="291" customWidth="1"/>
    <col min="3600" max="3840" width="9.109375" style="291"/>
    <col min="3841" max="3841" width="4.109375" style="291" customWidth="1"/>
    <col min="3842" max="3842" width="25.5546875" style="291" customWidth="1"/>
    <col min="3843" max="3844" width="7.6640625" style="291" customWidth="1"/>
    <col min="3845" max="3845" width="8.109375" style="291" customWidth="1"/>
    <col min="3846" max="3846" width="7.5546875" style="291" customWidth="1"/>
    <col min="3847" max="3847" width="7.44140625" style="291" customWidth="1"/>
    <col min="3848" max="3848" width="7.5546875" style="291" customWidth="1"/>
    <col min="3849" max="3849" width="7" style="291" customWidth="1"/>
    <col min="3850" max="3854" width="8.109375" style="291" customWidth="1"/>
    <col min="3855" max="3855" width="10.88671875" style="291" customWidth="1"/>
    <col min="3856" max="4096" width="9.109375" style="291"/>
    <col min="4097" max="4097" width="4.109375" style="291" customWidth="1"/>
    <col min="4098" max="4098" width="25.5546875" style="291" customWidth="1"/>
    <col min="4099" max="4100" width="7.6640625" style="291" customWidth="1"/>
    <col min="4101" max="4101" width="8.109375" style="291" customWidth="1"/>
    <col min="4102" max="4102" width="7.5546875" style="291" customWidth="1"/>
    <col min="4103" max="4103" width="7.44140625" style="291" customWidth="1"/>
    <col min="4104" max="4104" width="7.5546875" style="291" customWidth="1"/>
    <col min="4105" max="4105" width="7" style="291" customWidth="1"/>
    <col min="4106" max="4110" width="8.109375" style="291" customWidth="1"/>
    <col min="4111" max="4111" width="10.88671875" style="291" customWidth="1"/>
    <col min="4112" max="4352" width="9.109375" style="291"/>
    <col min="4353" max="4353" width="4.109375" style="291" customWidth="1"/>
    <col min="4354" max="4354" width="25.5546875" style="291" customWidth="1"/>
    <col min="4355" max="4356" width="7.6640625" style="291" customWidth="1"/>
    <col min="4357" max="4357" width="8.109375" style="291" customWidth="1"/>
    <col min="4358" max="4358" width="7.5546875" style="291" customWidth="1"/>
    <col min="4359" max="4359" width="7.44140625" style="291" customWidth="1"/>
    <col min="4360" max="4360" width="7.5546875" style="291" customWidth="1"/>
    <col min="4361" max="4361" width="7" style="291" customWidth="1"/>
    <col min="4362" max="4366" width="8.109375" style="291" customWidth="1"/>
    <col min="4367" max="4367" width="10.88671875" style="291" customWidth="1"/>
    <col min="4368" max="4608" width="9.109375" style="291"/>
    <col min="4609" max="4609" width="4.109375" style="291" customWidth="1"/>
    <col min="4610" max="4610" width="25.5546875" style="291" customWidth="1"/>
    <col min="4611" max="4612" width="7.6640625" style="291" customWidth="1"/>
    <col min="4613" max="4613" width="8.109375" style="291" customWidth="1"/>
    <col min="4614" max="4614" width="7.5546875" style="291" customWidth="1"/>
    <col min="4615" max="4615" width="7.44140625" style="291" customWidth="1"/>
    <col min="4616" max="4616" width="7.5546875" style="291" customWidth="1"/>
    <col min="4617" max="4617" width="7" style="291" customWidth="1"/>
    <col min="4618" max="4622" width="8.109375" style="291" customWidth="1"/>
    <col min="4623" max="4623" width="10.88671875" style="291" customWidth="1"/>
    <col min="4624" max="4864" width="9.109375" style="291"/>
    <col min="4865" max="4865" width="4.109375" style="291" customWidth="1"/>
    <col min="4866" max="4866" width="25.5546875" style="291" customWidth="1"/>
    <col min="4867" max="4868" width="7.6640625" style="291" customWidth="1"/>
    <col min="4869" max="4869" width="8.109375" style="291" customWidth="1"/>
    <col min="4870" max="4870" width="7.5546875" style="291" customWidth="1"/>
    <col min="4871" max="4871" width="7.44140625" style="291" customWidth="1"/>
    <col min="4872" max="4872" width="7.5546875" style="291" customWidth="1"/>
    <col min="4873" max="4873" width="7" style="291" customWidth="1"/>
    <col min="4874" max="4878" width="8.109375" style="291" customWidth="1"/>
    <col min="4879" max="4879" width="10.88671875" style="291" customWidth="1"/>
    <col min="4880" max="5120" width="9.109375" style="291"/>
    <col min="5121" max="5121" width="4.109375" style="291" customWidth="1"/>
    <col min="5122" max="5122" width="25.5546875" style="291" customWidth="1"/>
    <col min="5123" max="5124" width="7.6640625" style="291" customWidth="1"/>
    <col min="5125" max="5125" width="8.109375" style="291" customWidth="1"/>
    <col min="5126" max="5126" width="7.5546875" style="291" customWidth="1"/>
    <col min="5127" max="5127" width="7.44140625" style="291" customWidth="1"/>
    <col min="5128" max="5128" width="7.5546875" style="291" customWidth="1"/>
    <col min="5129" max="5129" width="7" style="291" customWidth="1"/>
    <col min="5130" max="5134" width="8.109375" style="291" customWidth="1"/>
    <col min="5135" max="5135" width="10.88671875" style="291" customWidth="1"/>
    <col min="5136" max="5376" width="9.109375" style="291"/>
    <col min="5377" max="5377" width="4.109375" style="291" customWidth="1"/>
    <col min="5378" max="5378" width="25.5546875" style="291" customWidth="1"/>
    <col min="5379" max="5380" width="7.6640625" style="291" customWidth="1"/>
    <col min="5381" max="5381" width="8.109375" style="291" customWidth="1"/>
    <col min="5382" max="5382" width="7.5546875" style="291" customWidth="1"/>
    <col min="5383" max="5383" width="7.44140625" style="291" customWidth="1"/>
    <col min="5384" max="5384" width="7.5546875" style="291" customWidth="1"/>
    <col min="5385" max="5385" width="7" style="291" customWidth="1"/>
    <col min="5386" max="5390" width="8.109375" style="291" customWidth="1"/>
    <col min="5391" max="5391" width="10.88671875" style="291" customWidth="1"/>
    <col min="5392" max="5632" width="9.109375" style="291"/>
    <col min="5633" max="5633" width="4.109375" style="291" customWidth="1"/>
    <col min="5634" max="5634" width="25.5546875" style="291" customWidth="1"/>
    <col min="5635" max="5636" width="7.6640625" style="291" customWidth="1"/>
    <col min="5637" max="5637" width="8.109375" style="291" customWidth="1"/>
    <col min="5638" max="5638" width="7.5546875" style="291" customWidth="1"/>
    <col min="5639" max="5639" width="7.44140625" style="291" customWidth="1"/>
    <col min="5640" max="5640" width="7.5546875" style="291" customWidth="1"/>
    <col min="5641" max="5641" width="7" style="291" customWidth="1"/>
    <col min="5642" max="5646" width="8.109375" style="291" customWidth="1"/>
    <col min="5647" max="5647" width="10.88671875" style="291" customWidth="1"/>
    <col min="5648" max="5888" width="9.109375" style="291"/>
    <col min="5889" max="5889" width="4.109375" style="291" customWidth="1"/>
    <col min="5890" max="5890" width="25.5546875" style="291" customWidth="1"/>
    <col min="5891" max="5892" width="7.6640625" style="291" customWidth="1"/>
    <col min="5893" max="5893" width="8.109375" style="291" customWidth="1"/>
    <col min="5894" max="5894" width="7.5546875" style="291" customWidth="1"/>
    <col min="5895" max="5895" width="7.44140625" style="291" customWidth="1"/>
    <col min="5896" max="5896" width="7.5546875" style="291" customWidth="1"/>
    <col min="5897" max="5897" width="7" style="291" customWidth="1"/>
    <col min="5898" max="5902" width="8.109375" style="291" customWidth="1"/>
    <col min="5903" max="5903" width="10.88671875" style="291" customWidth="1"/>
    <col min="5904" max="6144" width="9.109375" style="291"/>
    <col min="6145" max="6145" width="4.109375" style="291" customWidth="1"/>
    <col min="6146" max="6146" width="25.5546875" style="291" customWidth="1"/>
    <col min="6147" max="6148" width="7.6640625" style="291" customWidth="1"/>
    <col min="6149" max="6149" width="8.109375" style="291" customWidth="1"/>
    <col min="6150" max="6150" width="7.5546875" style="291" customWidth="1"/>
    <col min="6151" max="6151" width="7.44140625" style="291" customWidth="1"/>
    <col min="6152" max="6152" width="7.5546875" style="291" customWidth="1"/>
    <col min="6153" max="6153" width="7" style="291" customWidth="1"/>
    <col min="6154" max="6158" width="8.109375" style="291" customWidth="1"/>
    <col min="6159" max="6159" width="10.88671875" style="291" customWidth="1"/>
    <col min="6160" max="6400" width="9.109375" style="291"/>
    <col min="6401" max="6401" width="4.109375" style="291" customWidth="1"/>
    <col min="6402" max="6402" width="25.5546875" style="291" customWidth="1"/>
    <col min="6403" max="6404" width="7.6640625" style="291" customWidth="1"/>
    <col min="6405" max="6405" width="8.109375" style="291" customWidth="1"/>
    <col min="6406" max="6406" width="7.5546875" style="291" customWidth="1"/>
    <col min="6407" max="6407" width="7.44140625" style="291" customWidth="1"/>
    <col min="6408" max="6408" width="7.5546875" style="291" customWidth="1"/>
    <col min="6409" max="6409" width="7" style="291" customWidth="1"/>
    <col min="6410" max="6414" width="8.109375" style="291" customWidth="1"/>
    <col min="6415" max="6415" width="10.88671875" style="291" customWidth="1"/>
    <col min="6416" max="6656" width="9.109375" style="291"/>
    <col min="6657" max="6657" width="4.109375" style="291" customWidth="1"/>
    <col min="6658" max="6658" width="25.5546875" style="291" customWidth="1"/>
    <col min="6659" max="6660" width="7.6640625" style="291" customWidth="1"/>
    <col min="6661" max="6661" width="8.109375" style="291" customWidth="1"/>
    <col min="6662" max="6662" width="7.5546875" style="291" customWidth="1"/>
    <col min="6663" max="6663" width="7.44140625" style="291" customWidth="1"/>
    <col min="6664" max="6664" width="7.5546875" style="291" customWidth="1"/>
    <col min="6665" max="6665" width="7" style="291" customWidth="1"/>
    <col min="6666" max="6670" width="8.109375" style="291" customWidth="1"/>
    <col min="6671" max="6671" width="10.88671875" style="291" customWidth="1"/>
    <col min="6672" max="6912" width="9.109375" style="291"/>
    <col min="6913" max="6913" width="4.109375" style="291" customWidth="1"/>
    <col min="6914" max="6914" width="25.5546875" style="291" customWidth="1"/>
    <col min="6915" max="6916" width="7.6640625" style="291" customWidth="1"/>
    <col min="6917" max="6917" width="8.109375" style="291" customWidth="1"/>
    <col min="6918" max="6918" width="7.5546875" style="291" customWidth="1"/>
    <col min="6919" max="6919" width="7.44140625" style="291" customWidth="1"/>
    <col min="6920" max="6920" width="7.5546875" style="291" customWidth="1"/>
    <col min="6921" max="6921" width="7" style="291" customWidth="1"/>
    <col min="6922" max="6926" width="8.109375" style="291" customWidth="1"/>
    <col min="6927" max="6927" width="10.88671875" style="291" customWidth="1"/>
    <col min="6928" max="7168" width="9.109375" style="291"/>
    <col min="7169" max="7169" width="4.109375" style="291" customWidth="1"/>
    <col min="7170" max="7170" width="25.5546875" style="291" customWidth="1"/>
    <col min="7171" max="7172" width="7.6640625" style="291" customWidth="1"/>
    <col min="7173" max="7173" width="8.109375" style="291" customWidth="1"/>
    <col min="7174" max="7174" width="7.5546875" style="291" customWidth="1"/>
    <col min="7175" max="7175" width="7.44140625" style="291" customWidth="1"/>
    <col min="7176" max="7176" width="7.5546875" style="291" customWidth="1"/>
    <col min="7177" max="7177" width="7" style="291" customWidth="1"/>
    <col min="7178" max="7182" width="8.109375" style="291" customWidth="1"/>
    <col min="7183" max="7183" width="10.88671875" style="291" customWidth="1"/>
    <col min="7184" max="7424" width="9.109375" style="291"/>
    <col min="7425" max="7425" width="4.109375" style="291" customWidth="1"/>
    <col min="7426" max="7426" width="25.5546875" style="291" customWidth="1"/>
    <col min="7427" max="7428" width="7.6640625" style="291" customWidth="1"/>
    <col min="7429" max="7429" width="8.109375" style="291" customWidth="1"/>
    <col min="7430" max="7430" width="7.5546875" style="291" customWidth="1"/>
    <col min="7431" max="7431" width="7.44140625" style="291" customWidth="1"/>
    <col min="7432" max="7432" width="7.5546875" style="291" customWidth="1"/>
    <col min="7433" max="7433" width="7" style="291" customWidth="1"/>
    <col min="7434" max="7438" width="8.109375" style="291" customWidth="1"/>
    <col min="7439" max="7439" width="10.88671875" style="291" customWidth="1"/>
    <col min="7440" max="7680" width="9.109375" style="291"/>
    <col min="7681" max="7681" width="4.109375" style="291" customWidth="1"/>
    <col min="7682" max="7682" width="25.5546875" style="291" customWidth="1"/>
    <col min="7683" max="7684" width="7.6640625" style="291" customWidth="1"/>
    <col min="7685" max="7685" width="8.109375" style="291" customWidth="1"/>
    <col min="7686" max="7686" width="7.5546875" style="291" customWidth="1"/>
    <col min="7687" max="7687" width="7.44140625" style="291" customWidth="1"/>
    <col min="7688" max="7688" width="7.5546875" style="291" customWidth="1"/>
    <col min="7689" max="7689" width="7" style="291" customWidth="1"/>
    <col min="7690" max="7694" width="8.109375" style="291" customWidth="1"/>
    <col min="7695" max="7695" width="10.88671875" style="291" customWidth="1"/>
    <col min="7696" max="7936" width="9.109375" style="291"/>
    <col min="7937" max="7937" width="4.109375" style="291" customWidth="1"/>
    <col min="7938" max="7938" width="25.5546875" style="291" customWidth="1"/>
    <col min="7939" max="7940" width="7.6640625" style="291" customWidth="1"/>
    <col min="7941" max="7941" width="8.109375" style="291" customWidth="1"/>
    <col min="7942" max="7942" width="7.5546875" style="291" customWidth="1"/>
    <col min="7943" max="7943" width="7.44140625" style="291" customWidth="1"/>
    <col min="7944" max="7944" width="7.5546875" style="291" customWidth="1"/>
    <col min="7945" max="7945" width="7" style="291" customWidth="1"/>
    <col min="7946" max="7950" width="8.109375" style="291" customWidth="1"/>
    <col min="7951" max="7951" width="10.88671875" style="291" customWidth="1"/>
    <col min="7952" max="8192" width="9.109375" style="291"/>
    <col min="8193" max="8193" width="4.109375" style="291" customWidth="1"/>
    <col min="8194" max="8194" width="25.5546875" style="291" customWidth="1"/>
    <col min="8195" max="8196" width="7.6640625" style="291" customWidth="1"/>
    <col min="8197" max="8197" width="8.109375" style="291" customWidth="1"/>
    <col min="8198" max="8198" width="7.5546875" style="291" customWidth="1"/>
    <col min="8199" max="8199" width="7.44140625" style="291" customWidth="1"/>
    <col min="8200" max="8200" width="7.5546875" style="291" customWidth="1"/>
    <col min="8201" max="8201" width="7" style="291" customWidth="1"/>
    <col min="8202" max="8206" width="8.109375" style="291" customWidth="1"/>
    <col min="8207" max="8207" width="10.88671875" style="291" customWidth="1"/>
    <col min="8208" max="8448" width="9.109375" style="291"/>
    <col min="8449" max="8449" width="4.109375" style="291" customWidth="1"/>
    <col min="8450" max="8450" width="25.5546875" style="291" customWidth="1"/>
    <col min="8451" max="8452" width="7.6640625" style="291" customWidth="1"/>
    <col min="8453" max="8453" width="8.109375" style="291" customWidth="1"/>
    <col min="8454" max="8454" width="7.5546875" style="291" customWidth="1"/>
    <col min="8455" max="8455" width="7.44140625" style="291" customWidth="1"/>
    <col min="8456" max="8456" width="7.5546875" style="291" customWidth="1"/>
    <col min="8457" max="8457" width="7" style="291" customWidth="1"/>
    <col min="8458" max="8462" width="8.109375" style="291" customWidth="1"/>
    <col min="8463" max="8463" width="10.88671875" style="291" customWidth="1"/>
    <col min="8464" max="8704" width="9.109375" style="291"/>
    <col min="8705" max="8705" width="4.109375" style="291" customWidth="1"/>
    <col min="8706" max="8706" width="25.5546875" style="291" customWidth="1"/>
    <col min="8707" max="8708" width="7.6640625" style="291" customWidth="1"/>
    <col min="8709" max="8709" width="8.109375" style="291" customWidth="1"/>
    <col min="8710" max="8710" width="7.5546875" style="291" customWidth="1"/>
    <col min="8711" max="8711" width="7.44140625" style="291" customWidth="1"/>
    <col min="8712" max="8712" width="7.5546875" style="291" customWidth="1"/>
    <col min="8713" max="8713" width="7" style="291" customWidth="1"/>
    <col min="8714" max="8718" width="8.109375" style="291" customWidth="1"/>
    <col min="8719" max="8719" width="10.88671875" style="291" customWidth="1"/>
    <col min="8720" max="8960" width="9.109375" style="291"/>
    <col min="8961" max="8961" width="4.109375" style="291" customWidth="1"/>
    <col min="8962" max="8962" width="25.5546875" style="291" customWidth="1"/>
    <col min="8963" max="8964" width="7.6640625" style="291" customWidth="1"/>
    <col min="8965" max="8965" width="8.109375" style="291" customWidth="1"/>
    <col min="8966" max="8966" width="7.5546875" style="291" customWidth="1"/>
    <col min="8967" max="8967" width="7.44140625" style="291" customWidth="1"/>
    <col min="8968" max="8968" width="7.5546875" style="291" customWidth="1"/>
    <col min="8969" max="8969" width="7" style="291" customWidth="1"/>
    <col min="8970" max="8974" width="8.109375" style="291" customWidth="1"/>
    <col min="8975" max="8975" width="10.88671875" style="291" customWidth="1"/>
    <col min="8976" max="9216" width="9.109375" style="291"/>
    <col min="9217" max="9217" width="4.109375" style="291" customWidth="1"/>
    <col min="9218" max="9218" width="25.5546875" style="291" customWidth="1"/>
    <col min="9219" max="9220" width="7.6640625" style="291" customWidth="1"/>
    <col min="9221" max="9221" width="8.109375" style="291" customWidth="1"/>
    <col min="9222" max="9222" width="7.5546875" style="291" customWidth="1"/>
    <col min="9223" max="9223" width="7.44140625" style="291" customWidth="1"/>
    <col min="9224" max="9224" width="7.5546875" style="291" customWidth="1"/>
    <col min="9225" max="9225" width="7" style="291" customWidth="1"/>
    <col min="9226" max="9230" width="8.109375" style="291" customWidth="1"/>
    <col min="9231" max="9231" width="10.88671875" style="291" customWidth="1"/>
    <col min="9232" max="9472" width="9.109375" style="291"/>
    <col min="9473" max="9473" width="4.109375" style="291" customWidth="1"/>
    <col min="9474" max="9474" width="25.5546875" style="291" customWidth="1"/>
    <col min="9475" max="9476" width="7.6640625" style="291" customWidth="1"/>
    <col min="9477" max="9477" width="8.109375" style="291" customWidth="1"/>
    <col min="9478" max="9478" width="7.5546875" style="291" customWidth="1"/>
    <col min="9479" max="9479" width="7.44140625" style="291" customWidth="1"/>
    <col min="9480" max="9480" width="7.5546875" style="291" customWidth="1"/>
    <col min="9481" max="9481" width="7" style="291" customWidth="1"/>
    <col min="9482" max="9486" width="8.109375" style="291" customWidth="1"/>
    <col min="9487" max="9487" width="10.88671875" style="291" customWidth="1"/>
    <col min="9488" max="9728" width="9.109375" style="291"/>
    <col min="9729" max="9729" width="4.109375" style="291" customWidth="1"/>
    <col min="9730" max="9730" width="25.5546875" style="291" customWidth="1"/>
    <col min="9731" max="9732" width="7.6640625" style="291" customWidth="1"/>
    <col min="9733" max="9733" width="8.109375" style="291" customWidth="1"/>
    <col min="9734" max="9734" width="7.5546875" style="291" customWidth="1"/>
    <col min="9735" max="9735" width="7.44140625" style="291" customWidth="1"/>
    <col min="9736" max="9736" width="7.5546875" style="291" customWidth="1"/>
    <col min="9737" max="9737" width="7" style="291" customWidth="1"/>
    <col min="9738" max="9742" width="8.109375" style="291" customWidth="1"/>
    <col min="9743" max="9743" width="10.88671875" style="291" customWidth="1"/>
    <col min="9744" max="9984" width="9.109375" style="291"/>
    <col min="9985" max="9985" width="4.109375" style="291" customWidth="1"/>
    <col min="9986" max="9986" width="25.5546875" style="291" customWidth="1"/>
    <col min="9987" max="9988" width="7.6640625" style="291" customWidth="1"/>
    <col min="9989" max="9989" width="8.109375" style="291" customWidth="1"/>
    <col min="9990" max="9990" width="7.5546875" style="291" customWidth="1"/>
    <col min="9991" max="9991" width="7.44140625" style="291" customWidth="1"/>
    <col min="9992" max="9992" width="7.5546875" style="291" customWidth="1"/>
    <col min="9993" max="9993" width="7" style="291" customWidth="1"/>
    <col min="9994" max="9998" width="8.109375" style="291" customWidth="1"/>
    <col min="9999" max="9999" width="10.88671875" style="291" customWidth="1"/>
    <col min="10000" max="10240" width="9.109375" style="291"/>
    <col min="10241" max="10241" width="4.109375" style="291" customWidth="1"/>
    <col min="10242" max="10242" width="25.5546875" style="291" customWidth="1"/>
    <col min="10243" max="10244" width="7.6640625" style="291" customWidth="1"/>
    <col min="10245" max="10245" width="8.109375" style="291" customWidth="1"/>
    <col min="10246" max="10246" width="7.5546875" style="291" customWidth="1"/>
    <col min="10247" max="10247" width="7.44140625" style="291" customWidth="1"/>
    <col min="10248" max="10248" width="7.5546875" style="291" customWidth="1"/>
    <col min="10249" max="10249" width="7" style="291" customWidth="1"/>
    <col min="10250" max="10254" width="8.109375" style="291" customWidth="1"/>
    <col min="10255" max="10255" width="10.88671875" style="291" customWidth="1"/>
    <col min="10256" max="10496" width="9.109375" style="291"/>
    <col min="10497" max="10497" width="4.109375" style="291" customWidth="1"/>
    <col min="10498" max="10498" width="25.5546875" style="291" customWidth="1"/>
    <col min="10499" max="10500" width="7.6640625" style="291" customWidth="1"/>
    <col min="10501" max="10501" width="8.109375" style="291" customWidth="1"/>
    <col min="10502" max="10502" width="7.5546875" style="291" customWidth="1"/>
    <col min="10503" max="10503" width="7.44140625" style="291" customWidth="1"/>
    <col min="10504" max="10504" width="7.5546875" style="291" customWidth="1"/>
    <col min="10505" max="10505" width="7" style="291" customWidth="1"/>
    <col min="10506" max="10510" width="8.109375" style="291" customWidth="1"/>
    <col min="10511" max="10511" width="10.88671875" style="291" customWidth="1"/>
    <col min="10512" max="10752" width="9.109375" style="291"/>
    <col min="10753" max="10753" width="4.109375" style="291" customWidth="1"/>
    <col min="10754" max="10754" width="25.5546875" style="291" customWidth="1"/>
    <col min="10755" max="10756" width="7.6640625" style="291" customWidth="1"/>
    <col min="10757" max="10757" width="8.109375" style="291" customWidth="1"/>
    <col min="10758" max="10758" width="7.5546875" style="291" customWidth="1"/>
    <col min="10759" max="10759" width="7.44140625" style="291" customWidth="1"/>
    <col min="10760" max="10760" width="7.5546875" style="291" customWidth="1"/>
    <col min="10761" max="10761" width="7" style="291" customWidth="1"/>
    <col min="10762" max="10766" width="8.109375" style="291" customWidth="1"/>
    <col min="10767" max="10767" width="10.88671875" style="291" customWidth="1"/>
    <col min="10768" max="11008" width="9.109375" style="291"/>
    <col min="11009" max="11009" width="4.109375" style="291" customWidth="1"/>
    <col min="11010" max="11010" width="25.5546875" style="291" customWidth="1"/>
    <col min="11011" max="11012" width="7.6640625" style="291" customWidth="1"/>
    <col min="11013" max="11013" width="8.109375" style="291" customWidth="1"/>
    <col min="11014" max="11014" width="7.5546875" style="291" customWidth="1"/>
    <col min="11015" max="11015" width="7.44140625" style="291" customWidth="1"/>
    <col min="11016" max="11016" width="7.5546875" style="291" customWidth="1"/>
    <col min="11017" max="11017" width="7" style="291" customWidth="1"/>
    <col min="11018" max="11022" width="8.109375" style="291" customWidth="1"/>
    <col min="11023" max="11023" width="10.88671875" style="291" customWidth="1"/>
    <col min="11024" max="11264" width="9.109375" style="291"/>
    <col min="11265" max="11265" width="4.109375" style="291" customWidth="1"/>
    <col min="11266" max="11266" width="25.5546875" style="291" customWidth="1"/>
    <col min="11267" max="11268" width="7.6640625" style="291" customWidth="1"/>
    <col min="11269" max="11269" width="8.109375" style="291" customWidth="1"/>
    <col min="11270" max="11270" width="7.5546875" style="291" customWidth="1"/>
    <col min="11271" max="11271" width="7.44140625" style="291" customWidth="1"/>
    <col min="11272" max="11272" width="7.5546875" style="291" customWidth="1"/>
    <col min="11273" max="11273" width="7" style="291" customWidth="1"/>
    <col min="11274" max="11278" width="8.109375" style="291" customWidth="1"/>
    <col min="11279" max="11279" width="10.88671875" style="291" customWidth="1"/>
    <col min="11280" max="11520" width="9.109375" style="291"/>
    <col min="11521" max="11521" width="4.109375" style="291" customWidth="1"/>
    <col min="11522" max="11522" width="25.5546875" style="291" customWidth="1"/>
    <col min="11523" max="11524" width="7.6640625" style="291" customWidth="1"/>
    <col min="11525" max="11525" width="8.109375" style="291" customWidth="1"/>
    <col min="11526" max="11526" width="7.5546875" style="291" customWidth="1"/>
    <col min="11527" max="11527" width="7.44140625" style="291" customWidth="1"/>
    <col min="11528" max="11528" width="7.5546875" style="291" customWidth="1"/>
    <col min="11529" max="11529" width="7" style="291" customWidth="1"/>
    <col min="11530" max="11534" width="8.109375" style="291" customWidth="1"/>
    <col min="11535" max="11535" width="10.88671875" style="291" customWidth="1"/>
    <col min="11536" max="11776" width="9.109375" style="291"/>
    <col min="11777" max="11777" width="4.109375" style="291" customWidth="1"/>
    <col min="11778" max="11778" width="25.5546875" style="291" customWidth="1"/>
    <col min="11779" max="11780" width="7.6640625" style="291" customWidth="1"/>
    <col min="11781" max="11781" width="8.109375" style="291" customWidth="1"/>
    <col min="11782" max="11782" width="7.5546875" style="291" customWidth="1"/>
    <col min="11783" max="11783" width="7.44140625" style="291" customWidth="1"/>
    <col min="11784" max="11784" width="7.5546875" style="291" customWidth="1"/>
    <col min="11785" max="11785" width="7" style="291" customWidth="1"/>
    <col min="11786" max="11790" width="8.109375" style="291" customWidth="1"/>
    <col min="11791" max="11791" width="10.88671875" style="291" customWidth="1"/>
    <col min="11792" max="12032" width="9.109375" style="291"/>
    <col min="12033" max="12033" width="4.109375" style="291" customWidth="1"/>
    <col min="12034" max="12034" width="25.5546875" style="291" customWidth="1"/>
    <col min="12035" max="12036" width="7.6640625" style="291" customWidth="1"/>
    <col min="12037" max="12037" width="8.109375" style="291" customWidth="1"/>
    <col min="12038" max="12038" width="7.5546875" style="291" customWidth="1"/>
    <col min="12039" max="12039" width="7.44140625" style="291" customWidth="1"/>
    <col min="12040" max="12040" width="7.5546875" style="291" customWidth="1"/>
    <col min="12041" max="12041" width="7" style="291" customWidth="1"/>
    <col min="12042" max="12046" width="8.109375" style="291" customWidth="1"/>
    <col min="12047" max="12047" width="10.88671875" style="291" customWidth="1"/>
    <col min="12048" max="12288" width="9.109375" style="291"/>
    <col min="12289" max="12289" width="4.109375" style="291" customWidth="1"/>
    <col min="12290" max="12290" width="25.5546875" style="291" customWidth="1"/>
    <col min="12291" max="12292" width="7.6640625" style="291" customWidth="1"/>
    <col min="12293" max="12293" width="8.109375" style="291" customWidth="1"/>
    <col min="12294" max="12294" width="7.5546875" style="291" customWidth="1"/>
    <col min="12295" max="12295" width="7.44140625" style="291" customWidth="1"/>
    <col min="12296" max="12296" width="7.5546875" style="291" customWidth="1"/>
    <col min="12297" max="12297" width="7" style="291" customWidth="1"/>
    <col min="12298" max="12302" width="8.109375" style="291" customWidth="1"/>
    <col min="12303" max="12303" width="10.88671875" style="291" customWidth="1"/>
    <col min="12304" max="12544" width="9.109375" style="291"/>
    <col min="12545" max="12545" width="4.109375" style="291" customWidth="1"/>
    <col min="12546" max="12546" width="25.5546875" style="291" customWidth="1"/>
    <col min="12547" max="12548" width="7.6640625" style="291" customWidth="1"/>
    <col min="12549" max="12549" width="8.109375" style="291" customWidth="1"/>
    <col min="12550" max="12550" width="7.5546875" style="291" customWidth="1"/>
    <col min="12551" max="12551" width="7.44140625" style="291" customWidth="1"/>
    <col min="12552" max="12552" width="7.5546875" style="291" customWidth="1"/>
    <col min="12553" max="12553" width="7" style="291" customWidth="1"/>
    <col min="12554" max="12558" width="8.109375" style="291" customWidth="1"/>
    <col min="12559" max="12559" width="10.88671875" style="291" customWidth="1"/>
    <col min="12560" max="12800" width="9.109375" style="291"/>
    <col min="12801" max="12801" width="4.109375" style="291" customWidth="1"/>
    <col min="12802" max="12802" width="25.5546875" style="291" customWidth="1"/>
    <col min="12803" max="12804" width="7.6640625" style="291" customWidth="1"/>
    <col min="12805" max="12805" width="8.109375" style="291" customWidth="1"/>
    <col min="12806" max="12806" width="7.5546875" style="291" customWidth="1"/>
    <col min="12807" max="12807" width="7.44140625" style="291" customWidth="1"/>
    <col min="12808" max="12808" width="7.5546875" style="291" customWidth="1"/>
    <col min="12809" max="12809" width="7" style="291" customWidth="1"/>
    <col min="12810" max="12814" width="8.109375" style="291" customWidth="1"/>
    <col min="12815" max="12815" width="10.88671875" style="291" customWidth="1"/>
    <col min="12816" max="13056" width="9.109375" style="291"/>
    <col min="13057" max="13057" width="4.109375" style="291" customWidth="1"/>
    <col min="13058" max="13058" width="25.5546875" style="291" customWidth="1"/>
    <col min="13059" max="13060" width="7.6640625" style="291" customWidth="1"/>
    <col min="13061" max="13061" width="8.109375" style="291" customWidth="1"/>
    <col min="13062" max="13062" width="7.5546875" style="291" customWidth="1"/>
    <col min="13063" max="13063" width="7.44140625" style="291" customWidth="1"/>
    <col min="13064" max="13064" width="7.5546875" style="291" customWidth="1"/>
    <col min="13065" max="13065" width="7" style="291" customWidth="1"/>
    <col min="13066" max="13070" width="8.109375" style="291" customWidth="1"/>
    <col min="13071" max="13071" width="10.88671875" style="291" customWidth="1"/>
    <col min="13072" max="13312" width="9.109375" style="291"/>
    <col min="13313" max="13313" width="4.109375" style="291" customWidth="1"/>
    <col min="13314" max="13314" width="25.5546875" style="291" customWidth="1"/>
    <col min="13315" max="13316" width="7.6640625" style="291" customWidth="1"/>
    <col min="13317" max="13317" width="8.109375" style="291" customWidth="1"/>
    <col min="13318" max="13318" width="7.5546875" style="291" customWidth="1"/>
    <col min="13319" max="13319" width="7.44140625" style="291" customWidth="1"/>
    <col min="13320" max="13320" width="7.5546875" style="291" customWidth="1"/>
    <col min="13321" max="13321" width="7" style="291" customWidth="1"/>
    <col min="13322" max="13326" width="8.109375" style="291" customWidth="1"/>
    <col min="13327" max="13327" width="10.88671875" style="291" customWidth="1"/>
    <col min="13328" max="13568" width="9.109375" style="291"/>
    <col min="13569" max="13569" width="4.109375" style="291" customWidth="1"/>
    <col min="13570" max="13570" width="25.5546875" style="291" customWidth="1"/>
    <col min="13571" max="13572" width="7.6640625" style="291" customWidth="1"/>
    <col min="13573" max="13573" width="8.109375" style="291" customWidth="1"/>
    <col min="13574" max="13574" width="7.5546875" style="291" customWidth="1"/>
    <col min="13575" max="13575" width="7.44140625" style="291" customWidth="1"/>
    <col min="13576" max="13576" width="7.5546875" style="291" customWidth="1"/>
    <col min="13577" max="13577" width="7" style="291" customWidth="1"/>
    <col min="13578" max="13582" width="8.109375" style="291" customWidth="1"/>
    <col min="13583" max="13583" width="10.88671875" style="291" customWidth="1"/>
    <col min="13584" max="13824" width="9.109375" style="291"/>
    <col min="13825" max="13825" width="4.109375" style="291" customWidth="1"/>
    <col min="13826" max="13826" width="25.5546875" style="291" customWidth="1"/>
    <col min="13827" max="13828" width="7.6640625" style="291" customWidth="1"/>
    <col min="13829" max="13829" width="8.109375" style="291" customWidth="1"/>
    <col min="13830" max="13830" width="7.5546875" style="291" customWidth="1"/>
    <col min="13831" max="13831" width="7.44140625" style="291" customWidth="1"/>
    <col min="13832" max="13832" width="7.5546875" style="291" customWidth="1"/>
    <col min="13833" max="13833" width="7" style="291" customWidth="1"/>
    <col min="13834" max="13838" width="8.109375" style="291" customWidth="1"/>
    <col min="13839" max="13839" width="10.88671875" style="291" customWidth="1"/>
    <col min="13840" max="14080" width="9.109375" style="291"/>
    <col min="14081" max="14081" width="4.109375" style="291" customWidth="1"/>
    <col min="14082" max="14082" width="25.5546875" style="291" customWidth="1"/>
    <col min="14083" max="14084" width="7.6640625" style="291" customWidth="1"/>
    <col min="14085" max="14085" width="8.109375" style="291" customWidth="1"/>
    <col min="14086" max="14086" width="7.5546875" style="291" customWidth="1"/>
    <col min="14087" max="14087" width="7.44140625" style="291" customWidth="1"/>
    <col min="14088" max="14088" width="7.5546875" style="291" customWidth="1"/>
    <col min="14089" max="14089" width="7" style="291" customWidth="1"/>
    <col min="14090" max="14094" width="8.109375" style="291" customWidth="1"/>
    <col min="14095" max="14095" width="10.88671875" style="291" customWidth="1"/>
    <col min="14096" max="14336" width="9.109375" style="291"/>
    <col min="14337" max="14337" width="4.109375" style="291" customWidth="1"/>
    <col min="14338" max="14338" width="25.5546875" style="291" customWidth="1"/>
    <col min="14339" max="14340" width="7.6640625" style="291" customWidth="1"/>
    <col min="14341" max="14341" width="8.109375" style="291" customWidth="1"/>
    <col min="14342" max="14342" width="7.5546875" style="291" customWidth="1"/>
    <col min="14343" max="14343" width="7.44140625" style="291" customWidth="1"/>
    <col min="14344" max="14344" width="7.5546875" style="291" customWidth="1"/>
    <col min="14345" max="14345" width="7" style="291" customWidth="1"/>
    <col min="14346" max="14350" width="8.109375" style="291" customWidth="1"/>
    <col min="14351" max="14351" width="10.88671875" style="291" customWidth="1"/>
    <col min="14352" max="14592" width="9.109375" style="291"/>
    <col min="14593" max="14593" width="4.109375" style="291" customWidth="1"/>
    <col min="14594" max="14594" width="25.5546875" style="291" customWidth="1"/>
    <col min="14595" max="14596" width="7.6640625" style="291" customWidth="1"/>
    <col min="14597" max="14597" width="8.109375" style="291" customWidth="1"/>
    <col min="14598" max="14598" width="7.5546875" style="291" customWidth="1"/>
    <col min="14599" max="14599" width="7.44140625" style="291" customWidth="1"/>
    <col min="14600" max="14600" width="7.5546875" style="291" customWidth="1"/>
    <col min="14601" max="14601" width="7" style="291" customWidth="1"/>
    <col min="14602" max="14606" width="8.109375" style="291" customWidth="1"/>
    <col min="14607" max="14607" width="10.88671875" style="291" customWidth="1"/>
    <col min="14608" max="14848" width="9.109375" style="291"/>
    <col min="14849" max="14849" width="4.109375" style="291" customWidth="1"/>
    <col min="14850" max="14850" width="25.5546875" style="291" customWidth="1"/>
    <col min="14851" max="14852" width="7.6640625" style="291" customWidth="1"/>
    <col min="14853" max="14853" width="8.109375" style="291" customWidth="1"/>
    <col min="14854" max="14854" width="7.5546875" style="291" customWidth="1"/>
    <col min="14855" max="14855" width="7.44140625" style="291" customWidth="1"/>
    <col min="14856" max="14856" width="7.5546875" style="291" customWidth="1"/>
    <col min="14857" max="14857" width="7" style="291" customWidth="1"/>
    <col min="14858" max="14862" width="8.109375" style="291" customWidth="1"/>
    <col min="14863" max="14863" width="10.88671875" style="291" customWidth="1"/>
    <col min="14864" max="15104" width="9.109375" style="291"/>
    <col min="15105" max="15105" width="4.109375" style="291" customWidth="1"/>
    <col min="15106" max="15106" width="25.5546875" style="291" customWidth="1"/>
    <col min="15107" max="15108" width="7.6640625" style="291" customWidth="1"/>
    <col min="15109" max="15109" width="8.109375" style="291" customWidth="1"/>
    <col min="15110" max="15110" width="7.5546875" style="291" customWidth="1"/>
    <col min="15111" max="15111" width="7.44140625" style="291" customWidth="1"/>
    <col min="15112" max="15112" width="7.5546875" style="291" customWidth="1"/>
    <col min="15113" max="15113" width="7" style="291" customWidth="1"/>
    <col min="15114" max="15118" width="8.109375" style="291" customWidth="1"/>
    <col min="15119" max="15119" width="10.88671875" style="291" customWidth="1"/>
    <col min="15120" max="15360" width="9.109375" style="291"/>
    <col min="15361" max="15361" width="4.109375" style="291" customWidth="1"/>
    <col min="15362" max="15362" width="25.5546875" style="291" customWidth="1"/>
    <col min="15363" max="15364" width="7.6640625" style="291" customWidth="1"/>
    <col min="15365" max="15365" width="8.109375" style="291" customWidth="1"/>
    <col min="15366" max="15366" width="7.5546875" style="291" customWidth="1"/>
    <col min="15367" max="15367" width="7.44140625" style="291" customWidth="1"/>
    <col min="15368" max="15368" width="7.5546875" style="291" customWidth="1"/>
    <col min="15369" max="15369" width="7" style="291" customWidth="1"/>
    <col min="15370" max="15374" width="8.109375" style="291" customWidth="1"/>
    <col min="15375" max="15375" width="10.88671875" style="291" customWidth="1"/>
    <col min="15376" max="15616" width="9.109375" style="291"/>
    <col min="15617" max="15617" width="4.109375" style="291" customWidth="1"/>
    <col min="15618" max="15618" width="25.5546875" style="291" customWidth="1"/>
    <col min="15619" max="15620" width="7.6640625" style="291" customWidth="1"/>
    <col min="15621" max="15621" width="8.109375" style="291" customWidth="1"/>
    <col min="15622" max="15622" width="7.5546875" style="291" customWidth="1"/>
    <col min="15623" max="15623" width="7.44140625" style="291" customWidth="1"/>
    <col min="15624" max="15624" width="7.5546875" style="291" customWidth="1"/>
    <col min="15625" max="15625" width="7" style="291" customWidth="1"/>
    <col min="15626" max="15630" width="8.109375" style="291" customWidth="1"/>
    <col min="15631" max="15631" width="10.88671875" style="291" customWidth="1"/>
    <col min="15632" max="15872" width="9.109375" style="291"/>
    <col min="15873" max="15873" width="4.109375" style="291" customWidth="1"/>
    <col min="15874" max="15874" width="25.5546875" style="291" customWidth="1"/>
    <col min="15875" max="15876" width="7.6640625" style="291" customWidth="1"/>
    <col min="15877" max="15877" width="8.109375" style="291" customWidth="1"/>
    <col min="15878" max="15878" width="7.5546875" style="291" customWidth="1"/>
    <col min="15879" max="15879" width="7.44140625" style="291" customWidth="1"/>
    <col min="15880" max="15880" width="7.5546875" style="291" customWidth="1"/>
    <col min="15881" max="15881" width="7" style="291" customWidth="1"/>
    <col min="15882" max="15886" width="8.109375" style="291" customWidth="1"/>
    <col min="15887" max="15887" width="10.88671875" style="291" customWidth="1"/>
    <col min="15888" max="16128" width="9.109375" style="291"/>
    <col min="16129" max="16129" width="4.109375" style="291" customWidth="1"/>
    <col min="16130" max="16130" width="25.5546875" style="291" customWidth="1"/>
    <col min="16131" max="16132" width="7.6640625" style="291" customWidth="1"/>
    <col min="16133" max="16133" width="8.109375" style="291" customWidth="1"/>
    <col min="16134" max="16134" width="7.5546875" style="291" customWidth="1"/>
    <col min="16135" max="16135" width="7.44140625" style="291" customWidth="1"/>
    <col min="16136" max="16136" width="7.5546875" style="291" customWidth="1"/>
    <col min="16137" max="16137" width="7" style="291" customWidth="1"/>
    <col min="16138" max="16142" width="8.109375" style="291" customWidth="1"/>
    <col min="16143" max="16143" width="10.88671875" style="291" customWidth="1"/>
    <col min="16144" max="16384" width="9.109375" style="291"/>
  </cols>
  <sheetData>
    <row r="1" spans="1:15" ht="31.5" customHeight="1" x14ac:dyDescent="0.3">
      <c r="A1" s="651" t="s">
        <v>975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</row>
    <row r="2" spans="1:15" ht="16.2" thickBot="1" x14ac:dyDescent="0.35">
      <c r="O2" s="4" t="s">
        <v>638</v>
      </c>
    </row>
    <row r="3" spans="1:15" s="292" customFormat="1" ht="26.1" customHeight="1" thickBot="1" x14ac:dyDescent="0.35">
      <c r="A3" s="293" t="s">
        <v>260</v>
      </c>
      <c r="B3" s="294" t="s">
        <v>162</v>
      </c>
      <c r="C3" s="294" t="s">
        <v>416</v>
      </c>
      <c r="D3" s="294" t="s">
        <v>417</v>
      </c>
      <c r="E3" s="294" t="s">
        <v>418</v>
      </c>
      <c r="F3" s="294" t="s">
        <v>419</v>
      </c>
      <c r="G3" s="294" t="s">
        <v>420</v>
      </c>
      <c r="H3" s="294" t="s">
        <v>421</v>
      </c>
      <c r="I3" s="294" t="s">
        <v>422</v>
      </c>
      <c r="J3" s="294" t="s">
        <v>423</v>
      </c>
      <c r="K3" s="294" t="s">
        <v>424</v>
      </c>
      <c r="L3" s="294" t="s">
        <v>425</v>
      </c>
      <c r="M3" s="294" t="s">
        <v>426</v>
      </c>
      <c r="N3" s="294" t="s">
        <v>427</v>
      </c>
      <c r="O3" s="295" t="s">
        <v>258</v>
      </c>
    </row>
    <row r="4" spans="1:15" s="297" customFormat="1" ht="15" customHeight="1" thickBot="1" x14ac:dyDescent="0.35">
      <c r="A4" s="296"/>
      <c r="B4" s="644" t="s">
        <v>160</v>
      </c>
      <c r="C4" s="645"/>
      <c r="D4" s="645"/>
      <c r="E4" s="645"/>
      <c r="F4" s="645"/>
      <c r="G4" s="645"/>
      <c r="H4" s="645"/>
      <c r="I4" s="645"/>
      <c r="J4" s="645"/>
      <c r="K4" s="645"/>
      <c r="L4" s="645"/>
      <c r="M4" s="645"/>
      <c r="N4" s="645"/>
      <c r="O4" s="646"/>
    </row>
    <row r="5" spans="1:15" s="297" customFormat="1" ht="21.9" customHeight="1" x14ac:dyDescent="0.3">
      <c r="A5" s="298" t="s">
        <v>5</v>
      </c>
      <c r="B5" s="299" t="s">
        <v>442</v>
      </c>
      <c r="C5" s="300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05">
        <f t="shared" ref="O5:O26" si="0">SUM(C5:N5)</f>
        <v>0</v>
      </c>
    </row>
    <row r="6" spans="1:15" s="297" customFormat="1" ht="21.9" customHeight="1" x14ac:dyDescent="0.3">
      <c r="A6" s="302" t="s">
        <v>18</v>
      </c>
      <c r="B6" s="303" t="s">
        <v>163</v>
      </c>
      <c r="C6" s="300">
        <v>2852956</v>
      </c>
      <c r="D6" s="300">
        <v>2852956</v>
      </c>
      <c r="E6" s="300">
        <v>2852956</v>
      </c>
      <c r="F6" s="300">
        <v>2852956</v>
      </c>
      <c r="G6" s="300">
        <v>2852956</v>
      </c>
      <c r="H6" s="300">
        <v>2852956</v>
      </c>
      <c r="I6" s="300">
        <v>2852956</v>
      </c>
      <c r="J6" s="300">
        <v>2852956</v>
      </c>
      <c r="K6" s="300">
        <v>2852956</v>
      </c>
      <c r="L6" s="300">
        <v>2852956</v>
      </c>
      <c r="M6" s="300">
        <v>2852956</v>
      </c>
      <c r="N6" s="300">
        <v>2852959</v>
      </c>
      <c r="O6" s="305">
        <f t="shared" si="0"/>
        <v>34235475</v>
      </c>
    </row>
    <row r="7" spans="1:15" s="306" customFormat="1" ht="21.9" customHeight="1" x14ac:dyDescent="0.3">
      <c r="A7" s="302" t="s">
        <v>30</v>
      </c>
      <c r="B7" s="303" t="s">
        <v>444</v>
      </c>
      <c r="C7" s="304"/>
      <c r="D7" s="304"/>
      <c r="E7" s="304"/>
      <c r="F7" s="304"/>
      <c r="G7" s="304"/>
      <c r="H7" s="304">
        <v>4000000</v>
      </c>
      <c r="I7" s="304"/>
      <c r="J7" s="304"/>
      <c r="K7" s="304"/>
      <c r="L7" s="304"/>
      <c r="M7" s="304"/>
      <c r="N7" s="304"/>
      <c r="O7" s="305">
        <f t="shared" si="0"/>
        <v>4000000</v>
      </c>
    </row>
    <row r="8" spans="1:15" s="306" customFormat="1" ht="21.9" customHeight="1" x14ac:dyDescent="0.3">
      <c r="A8" s="302" t="s">
        <v>140</v>
      </c>
      <c r="B8" s="307" t="s">
        <v>430</v>
      </c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9">
        <f t="shared" si="0"/>
        <v>0</v>
      </c>
    </row>
    <row r="9" spans="1:15" s="306" customFormat="1" ht="21.9" customHeight="1" x14ac:dyDescent="0.3">
      <c r="A9" s="302" t="s">
        <v>44</v>
      </c>
      <c r="B9" s="310" t="s">
        <v>167</v>
      </c>
      <c r="C9" s="308"/>
      <c r="E9" s="308">
        <v>1250000</v>
      </c>
      <c r="F9" s="308"/>
      <c r="G9" s="308"/>
      <c r="H9" s="308"/>
      <c r="I9" s="308"/>
      <c r="J9" s="308"/>
      <c r="K9" s="308">
        <v>1250000</v>
      </c>
      <c r="L9" s="308"/>
      <c r="M9" s="308"/>
      <c r="N9" s="308"/>
      <c r="O9" s="305">
        <f t="shared" si="0"/>
        <v>2500000</v>
      </c>
    </row>
    <row r="10" spans="1:15" s="306" customFormat="1" ht="21.9" customHeight="1" x14ac:dyDescent="0.3">
      <c r="A10" s="302" t="s">
        <v>66</v>
      </c>
      <c r="B10" s="310" t="s">
        <v>305</v>
      </c>
      <c r="C10" s="304">
        <v>833333</v>
      </c>
      <c r="D10" s="304">
        <v>833333</v>
      </c>
      <c r="E10" s="304">
        <v>833333</v>
      </c>
      <c r="F10" s="304">
        <v>833333</v>
      </c>
      <c r="G10" s="304">
        <v>833333</v>
      </c>
      <c r="H10" s="304">
        <v>833333</v>
      </c>
      <c r="I10" s="304">
        <v>833333</v>
      </c>
      <c r="J10" s="304">
        <v>833333</v>
      </c>
      <c r="K10" s="304">
        <v>833333</v>
      </c>
      <c r="L10" s="304">
        <v>833333</v>
      </c>
      <c r="M10" s="304">
        <v>833333</v>
      </c>
      <c r="N10" s="304">
        <v>833337</v>
      </c>
      <c r="O10" s="305">
        <f t="shared" si="0"/>
        <v>10000000</v>
      </c>
    </row>
    <row r="11" spans="1:15" s="306" customFormat="1" ht="21.9" customHeight="1" x14ac:dyDescent="0.3">
      <c r="A11" s="302" t="s">
        <v>147</v>
      </c>
      <c r="B11" s="310" t="s">
        <v>215</v>
      </c>
      <c r="C11" s="304"/>
      <c r="D11" s="304"/>
      <c r="E11" s="304"/>
      <c r="F11" s="304"/>
      <c r="G11" s="304"/>
      <c r="H11" s="304"/>
      <c r="I11" s="304">
        <v>4000000</v>
      </c>
      <c r="J11" s="304"/>
      <c r="K11" s="304"/>
      <c r="L11" s="304"/>
      <c r="M11" s="304"/>
      <c r="N11" s="304"/>
      <c r="O11" s="305">
        <f t="shared" si="0"/>
        <v>4000000</v>
      </c>
    </row>
    <row r="12" spans="1:15" s="306" customFormat="1" ht="21.9" customHeight="1" x14ac:dyDescent="0.3">
      <c r="A12" s="302" t="s">
        <v>84</v>
      </c>
      <c r="B12" s="310" t="s">
        <v>168</v>
      </c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5">
        <f t="shared" si="0"/>
        <v>0</v>
      </c>
    </row>
    <row r="13" spans="1:15" s="306" customFormat="1" ht="21.9" customHeight="1" x14ac:dyDescent="0.3">
      <c r="A13" s="302" t="s">
        <v>86</v>
      </c>
      <c r="B13" s="303" t="s">
        <v>249</v>
      </c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305">
        <f t="shared" si="0"/>
        <v>0</v>
      </c>
    </row>
    <row r="14" spans="1:15" s="306" customFormat="1" ht="21.9" customHeight="1" thickBot="1" x14ac:dyDescent="0.35">
      <c r="A14" s="302" t="s">
        <v>153</v>
      </c>
      <c r="B14" s="310" t="s">
        <v>306</v>
      </c>
      <c r="C14" s="304"/>
      <c r="D14" s="304"/>
      <c r="E14" s="304"/>
      <c r="F14" s="304"/>
      <c r="G14" s="304"/>
      <c r="H14" s="304"/>
      <c r="I14" s="304">
        <v>17463141</v>
      </c>
      <c r="J14" s="304">
        <v>17463141</v>
      </c>
      <c r="K14" s="304">
        <v>17463141</v>
      </c>
      <c r="L14" s="304">
        <v>17463141</v>
      </c>
      <c r="M14" s="304">
        <v>17463141</v>
      </c>
      <c r="N14" s="304">
        <v>17463139</v>
      </c>
      <c r="O14" s="305">
        <f t="shared" si="0"/>
        <v>104778844</v>
      </c>
    </row>
    <row r="15" spans="1:15" s="297" customFormat="1" ht="21.9" customHeight="1" thickBot="1" x14ac:dyDescent="0.35">
      <c r="A15" s="296" t="s">
        <v>171</v>
      </c>
      <c r="B15" s="311" t="s">
        <v>431</v>
      </c>
      <c r="C15" s="312">
        <f t="shared" ref="C15" si="1">SUM(C5:C14)</f>
        <v>3686289</v>
      </c>
      <c r="D15" s="312">
        <f>SUM(D5:D14,C27)</f>
        <v>2198022</v>
      </c>
      <c r="E15" s="312">
        <f t="shared" ref="E15:I15" si="2">SUM(E5:E14,D27)</f>
        <v>1959755</v>
      </c>
      <c r="F15" s="312">
        <f>SUM(F5:F14,E27)</f>
        <v>471488</v>
      </c>
      <c r="G15" s="312">
        <f t="shared" si="2"/>
        <v>-1016779</v>
      </c>
      <c r="H15" s="312">
        <f t="shared" si="2"/>
        <v>1494954</v>
      </c>
      <c r="I15" s="312">
        <f t="shared" si="2"/>
        <v>21469828</v>
      </c>
      <c r="J15" s="312">
        <f>SUM(J5:J14,I27)</f>
        <v>21208094</v>
      </c>
      <c r="K15" s="312">
        <f>SUM(K5:K14,J27)</f>
        <v>22196360</v>
      </c>
      <c r="L15" s="312">
        <f>SUM(L5:L14,K27)</f>
        <v>21934626</v>
      </c>
      <c r="M15" s="312">
        <f>SUM(M5:M14,L27)</f>
        <v>21672892</v>
      </c>
      <c r="N15" s="312">
        <f>SUM(N5:N14,M27)</f>
        <v>21411163</v>
      </c>
      <c r="O15" s="313">
        <f>SUM(O5:O14)</f>
        <v>159514319</v>
      </c>
    </row>
    <row r="16" spans="1:15" s="297" customFormat="1" ht="21.9" customHeight="1" thickBot="1" x14ac:dyDescent="0.35">
      <c r="A16" s="296"/>
      <c r="B16" s="644" t="s">
        <v>161</v>
      </c>
      <c r="C16" s="645"/>
      <c r="D16" s="645"/>
      <c r="E16" s="645"/>
      <c r="F16" s="645"/>
      <c r="G16" s="645"/>
      <c r="H16" s="645"/>
      <c r="I16" s="645"/>
      <c r="J16" s="645"/>
      <c r="K16" s="645"/>
      <c r="L16" s="645"/>
      <c r="M16" s="645"/>
      <c r="N16" s="645"/>
      <c r="O16" s="646"/>
    </row>
    <row r="17" spans="1:15" s="306" customFormat="1" ht="21.9" customHeight="1" x14ac:dyDescent="0.3">
      <c r="A17" s="314" t="s">
        <v>172</v>
      </c>
      <c r="B17" s="315" t="s">
        <v>164</v>
      </c>
      <c r="C17" s="308">
        <v>1666667</v>
      </c>
      <c r="D17" s="308">
        <v>1666667</v>
      </c>
      <c r="E17" s="308">
        <v>1666667</v>
      </c>
      <c r="F17" s="308">
        <v>1666667</v>
      </c>
      <c r="G17" s="308">
        <v>1666667</v>
      </c>
      <c r="H17" s="308">
        <v>1666667</v>
      </c>
      <c r="I17" s="308">
        <v>1666667</v>
      </c>
      <c r="J17" s="308">
        <v>1666667</v>
      </c>
      <c r="K17" s="308">
        <v>1666667</v>
      </c>
      <c r="L17" s="308">
        <v>1666667</v>
      </c>
      <c r="M17" s="308">
        <v>1666667</v>
      </c>
      <c r="N17" s="308">
        <v>1666663</v>
      </c>
      <c r="O17" s="309">
        <f t="shared" si="0"/>
        <v>20000000</v>
      </c>
    </row>
    <row r="18" spans="1:15" s="306" customFormat="1" ht="21.9" customHeight="1" x14ac:dyDescent="0.3">
      <c r="A18" s="302" t="s">
        <v>173</v>
      </c>
      <c r="B18" s="303" t="s">
        <v>130</v>
      </c>
      <c r="C18" s="304">
        <v>258333</v>
      </c>
      <c r="D18" s="304">
        <v>258333</v>
      </c>
      <c r="E18" s="304">
        <v>258333</v>
      </c>
      <c r="F18" s="304">
        <v>258333</v>
      </c>
      <c r="G18" s="304">
        <v>258333</v>
      </c>
      <c r="H18" s="304">
        <v>258333</v>
      </c>
      <c r="I18" s="304">
        <v>258333</v>
      </c>
      <c r="J18" s="304">
        <v>258333</v>
      </c>
      <c r="K18" s="304">
        <v>258333</v>
      </c>
      <c r="L18" s="304">
        <v>258333</v>
      </c>
      <c r="M18" s="304">
        <v>258333</v>
      </c>
      <c r="N18" s="304">
        <v>258337</v>
      </c>
      <c r="O18" s="305">
        <f t="shared" si="0"/>
        <v>3100000</v>
      </c>
    </row>
    <row r="19" spans="1:15" s="306" customFormat="1" ht="21.9" customHeight="1" x14ac:dyDescent="0.3">
      <c r="A19" s="302" t="s">
        <v>176</v>
      </c>
      <c r="B19" s="310" t="s">
        <v>414</v>
      </c>
      <c r="C19" s="304">
        <v>2264139</v>
      </c>
      <c r="D19" s="304">
        <v>2264139</v>
      </c>
      <c r="E19" s="304">
        <v>2264139</v>
      </c>
      <c r="F19" s="304">
        <v>2264139</v>
      </c>
      <c r="G19" s="304">
        <v>2264139</v>
      </c>
      <c r="H19" s="304">
        <v>2264139</v>
      </c>
      <c r="I19" s="304">
        <v>2264139</v>
      </c>
      <c r="J19" s="304">
        <v>2264139</v>
      </c>
      <c r="K19" s="304">
        <v>2264139</v>
      </c>
      <c r="L19" s="304">
        <v>2264139</v>
      </c>
      <c r="M19" s="304">
        <v>2264139</v>
      </c>
      <c r="N19" s="304">
        <v>2264139</v>
      </c>
      <c r="O19" s="305">
        <f t="shared" si="0"/>
        <v>27169668</v>
      </c>
    </row>
    <row r="20" spans="1:15" s="306" customFormat="1" ht="21.9" customHeight="1" x14ac:dyDescent="0.3">
      <c r="A20" s="302" t="s">
        <v>179</v>
      </c>
      <c r="B20" s="310" t="s">
        <v>445</v>
      </c>
      <c r="C20" s="304">
        <v>750000</v>
      </c>
      <c r="D20" s="304">
        <v>750000</v>
      </c>
      <c r="E20" s="304">
        <v>750000</v>
      </c>
      <c r="F20" s="304">
        <v>750000</v>
      </c>
      <c r="G20" s="304">
        <v>750000</v>
      </c>
      <c r="H20" s="304">
        <v>750000</v>
      </c>
      <c r="I20" s="304">
        <v>750000</v>
      </c>
      <c r="J20" s="304">
        <v>750000</v>
      </c>
      <c r="K20" s="304">
        <v>750000</v>
      </c>
      <c r="L20" s="304">
        <v>750000</v>
      </c>
      <c r="M20" s="304">
        <v>750000</v>
      </c>
      <c r="N20" s="304">
        <v>750000</v>
      </c>
      <c r="O20" s="305">
        <f t="shared" si="0"/>
        <v>9000000</v>
      </c>
    </row>
    <row r="21" spans="1:15" s="306" customFormat="1" ht="21.9" customHeight="1" x14ac:dyDescent="0.3">
      <c r="A21" s="302" t="s">
        <v>182</v>
      </c>
      <c r="B21" s="310" t="s">
        <v>133</v>
      </c>
      <c r="C21" s="304">
        <v>235417</v>
      </c>
      <c r="D21" s="304">
        <v>235417</v>
      </c>
      <c r="E21" s="304">
        <v>235417</v>
      </c>
      <c r="F21" s="304">
        <v>235417</v>
      </c>
      <c r="G21" s="304">
        <v>235417</v>
      </c>
      <c r="H21" s="304">
        <v>235417</v>
      </c>
      <c r="I21" s="304">
        <v>235417</v>
      </c>
      <c r="J21" s="304">
        <v>235417</v>
      </c>
      <c r="K21" s="304">
        <v>235417</v>
      </c>
      <c r="L21" s="304">
        <v>235417</v>
      </c>
      <c r="M21" s="304">
        <v>235417</v>
      </c>
      <c r="N21" s="304">
        <v>235413</v>
      </c>
      <c r="O21" s="305">
        <f t="shared" si="0"/>
        <v>2825000</v>
      </c>
    </row>
    <row r="22" spans="1:15" s="306" customFormat="1" ht="21.9" customHeight="1" x14ac:dyDescent="0.3">
      <c r="A22" s="302" t="s">
        <v>185</v>
      </c>
      <c r="B22" s="310" t="s">
        <v>134</v>
      </c>
      <c r="C22" s="304"/>
      <c r="D22" s="304"/>
      <c r="E22" s="304"/>
      <c r="F22" s="304"/>
      <c r="G22" s="304"/>
      <c r="H22" s="304"/>
      <c r="I22" s="304">
        <v>16236608</v>
      </c>
      <c r="J22" s="304">
        <v>16236608</v>
      </c>
      <c r="K22" s="304">
        <v>16236608</v>
      </c>
      <c r="L22" s="304">
        <v>16236608</v>
      </c>
      <c r="M22" s="304">
        <v>16236608</v>
      </c>
      <c r="N22" s="304">
        <v>16236611</v>
      </c>
      <c r="O22" s="305">
        <f t="shared" si="0"/>
        <v>97419651</v>
      </c>
    </row>
    <row r="23" spans="1:15" s="306" customFormat="1" ht="21.9" customHeight="1" x14ac:dyDescent="0.3">
      <c r="A23" s="302" t="s">
        <v>188</v>
      </c>
      <c r="B23" s="303" t="s">
        <v>136</v>
      </c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5">
        <f t="shared" si="0"/>
        <v>0</v>
      </c>
    </row>
    <row r="24" spans="1:15" s="306" customFormat="1" ht="21.9" customHeight="1" x14ac:dyDescent="0.3">
      <c r="A24" s="302" t="s">
        <v>191</v>
      </c>
      <c r="B24" s="310" t="s">
        <v>138</v>
      </c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5">
        <f t="shared" si="0"/>
        <v>0</v>
      </c>
    </row>
    <row r="25" spans="1:15" s="306" customFormat="1" ht="21.9" customHeight="1" thickBot="1" x14ac:dyDescent="0.35">
      <c r="A25" s="302" t="s">
        <v>194</v>
      </c>
      <c r="B25" s="310" t="s">
        <v>307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5">
        <f t="shared" si="0"/>
        <v>0</v>
      </c>
    </row>
    <row r="26" spans="1:15" s="297" customFormat="1" ht="21.9" customHeight="1" thickBot="1" x14ac:dyDescent="0.35">
      <c r="A26" s="316" t="s">
        <v>197</v>
      </c>
      <c r="B26" s="311" t="s">
        <v>433</v>
      </c>
      <c r="C26" s="312">
        <f t="shared" ref="C26:N26" si="3">SUM(C17:C25)</f>
        <v>5174556</v>
      </c>
      <c r="D26" s="312">
        <f t="shared" si="3"/>
        <v>5174556</v>
      </c>
      <c r="E26" s="312">
        <f t="shared" si="3"/>
        <v>5174556</v>
      </c>
      <c r="F26" s="312">
        <f t="shared" si="3"/>
        <v>5174556</v>
      </c>
      <c r="G26" s="312">
        <f t="shared" si="3"/>
        <v>5174556</v>
      </c>
      <c r="H26" s="312">
        <f t="shared" si="3"/>
        <v>5174556</v>
      </c>
      <c r="I26" s="312">
        <f t="shared" si="3"/>
        <v>21411164</v>
      </c>
      <c r="J26" s="312">
        <f t="shared" si="3"/>
        <v>21411164</v>
      </c>
      <c r="K26" s="312">
        <f t="shared" si="3"/>
        <v>21411164</v>
      </c>
      <c r="L26" s="312">
        <f t="shared" si="3"/>
        <v>21411164</v>
      </c>
      <c r="M26" s="312">
        <f t="shared" si="3"/>
        <v>21411164</v>
      </c>
      <c r="N26" s="312">
        <f t="shared" si="3"/>
        <v>21411163</v>
      </c>
      <c r="O26" s="313">
        <f t="shared" si="0"/>
        <v>159514319</v>
      </c>
    </row>
    <row r="27" spans="1:15" ht="21.9" customHeight="1" thickBot="1" x14ac:dyDescent="0.35">
      <c r="A27" s="316" t="s">
        <v>199</v>
      </c>
      <c r="B27" s="317" t="s">
        <v>446</v>
      </c>
      <c r="C27" s="318">
        <f t="shared" ref="C27:N27" si="4">C15-C26</f>
        <v>-1488267</v>
      </c>
      <c r="D27" s="318">
        <f t="shared" si="4"/>
        <v>-2976534</v>
      </c>
      <c r="E27" s="318">
        <f t="shared" si="4"/>
        <v>-3214801</v>
      </c>
      <c r="F27" s="318">
        <f t="shared" si="4"/>
        <v>-4703068</v>
      </c>
      <c r="G27" s="318">
        <f t="shared" si="4"/>
        <v>-6191335</v>
      </c>
      <c r="H27" s="318">
        <f t="shared" si="4"/>
        <v>-3679602</v>
      </c>
      <c r="I27" s="318">
        <f t="shared" si="4"/>
        <v>58664</v>
      </c>
      <c r="J27" s="318">
        <f t="shared" si="4"/>
        <v>-203070</v>
      </c>
      <c r="K27" s="318">
        <f t="shared" si="4"/>
        <v>785196</v>
      </c>
      <c r="L27" s="318">
        <f t="shared" si="4"/>
        <v>523462</v>
      </c>
      <c r="M27" s="318">
        <f t="shared" si="4"/>
        <v>261728</v>
      </c>
      <c r="N27" s="318">
        <f t="shared" si="4"/>
        <v>0</v>
      </c>
      <c r="O27" s="333" t="s">
        <v>443</v>
      </c>
    </row>
    <row r="28" spans="1:15" x14ac:dyDescent="0.3">
      <c r="A28" s="320"/>
    </row>
    <row r="29" spans="1:15" x14ac:dyDescent="0.3">
      <c r="B29" s="321"/>
      <c r="C29" s="322"/>
      <c r="D29" s="322"/>
    </row>
  </sheetData>
  <mergeCells count="3">
    <mergeCell ref="A1:O1"/>
    <mergeCell ref="B4:O4"/>
    <mergeCell ref="B16:O16"/>
  </mergeCells>
  <printOptions horizontalCentered="1"/>
  <pageMargins left="0.27559055118110237" right="0.27559055118110237" top="0.82677165354330717" bottom="0.98425196850393704" header="0.47244094488188981" footer="0.78740157480314965"/>
  <pageSetup paperSize="9" scale="77" orientation="landscape" r:id="rId1"/>
  <headerFooter alignWithMargins="0">
    <oddHeader>&amp;R&amp;"Times New Roman CE,Félkövér dőlt" 14. melléklet az 1/2021. (III.8.) önkormányztai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147"/>
  <sheetViews>
    <sheetView view="pageLayout" zoomScaleNormal="120" zoomScaleSheetLayoutView="130" workbookViewId="0">
      <selection activeCell="D111" sqref="D111"/>
    </sheetView>
  </sheetViews>
  <sheetFormatPr defaultColWidth="9.109375" defaultRowHeight="15.6" x14ac:dyDescent="0.3"/>
  <cols>
    <col min="1" max="2" width="8.109375" style="38" customWidth="1"/>
    <col min="3" max="3" width="65.88671875" style="38" customWidth="1"/>
    <col min="4" max="4" width="16.5546875" style="90" bestFit="1" customWidth="1"/>
    <col min="5" max="16384" width="9.109375" style="38"/>
  </cols>
  <sheetData>
    <row r="1" spans="1:4" ht="15.9" customHeight="1" x14ac:dyDescent="0.3">
      <c r="A1" s="585" t="s">
        <v>1</v>
      </c>
      <c r="B1" s="585"/>
      <c r="C1" s="585"/>
      <c r="D1" s="585"/>
    </row>
    <row r="2" spans="1:4" ht="15.9" customHeight="1" thickBot="1" x14ac:dyDescent="0.35">
      <c r="A2" s="584" t="s">
        <v>697</v>
      </c>
      <c r="B2" s="584"/>
      <c r="C2" s="584"/>
      <c r="D2" s="39" t="s">
        <v>634</v>
      </c>
    </row>
    <row r="3" spans="1:4" ht="38.1" customHeight="1" thickBot="1" x14ac:dyDescent="0.35">
      <c r="A3" s="40" t="s">
        <v>2</v>
      </c>
      <c r="B3" s="150" t="s">
        <v>319</v>
      </c>
      <c r="C3" s="41" t="s">
        <v>3</v>
      </c>
      <c r="D3" s="42" t="s">
        <v>727</v>
      </c>
    </row>
    <row r="4" spans="1:4" s="46" customFormat="1" ht="12" customHeight="1" thickBot="1" x14ac:dyDescent="0.25">
      <c r="A4" s="452">
        <v>1</v>
      </c>
      <c r="B4" s="69">
        <v>2</v>
      </c>
      <c r="C4" s="44">
        <v>3</v>
      </c>
      <c r="D4" s="45">
        <v>4</v>
      </c>
    </row>
    <row r="5" spans="1:4" s="49" customFormat="1" ht="12" customHeight="1" thickBot="1" x14ac:dyDescent="0.3">
      <c r="A5" s="47" t="s">
        <v>5</v>
      </c>
      <c r="B5" s="249" t="s">
        <v>344</v>
      </c>
      <c r="C5" s="48" t="s">
        <v>6</v>
      </c>
      <c r="D5" s="28">
        <f>+D6+D7+D8+D9+D10+D11</f>
        <v>34235475</v>
      </c>
    </row>
    <row r="6" spans="1:4" s="49" customFormat="1" ht="12" customHeight="1" x14ac:dyDescent="0.25">
      <c r="A6" s="50" t="s">
        <v>7</v>
      </c>
      <c r="B6" s="250" t="s">
        <v>345</v>
      </c>
      <c r="C6" s="51" t="s">
        <v>8</v>
      </c>
      <c r="D6" s="52">
        <v>22097643</v>
      </c>
    </row>
    <row r="7" spans="1:4" s="49" customFormat="1" ht="12" customHeight="1" x14ac:dyDescent="0.25">
      <c r="A7" s="53" t="s">
        <v>9</v>
      </c>
      <c r="B7" s="251" t="s">
        <v>346</v>
      </c>
      <c r="C7" s="54" t="s">
        <v>10</v>
      </c>
      <c r="D7" s="55"/>
    </row>
    <row r="8" spans="1:4" s="49" customFormat="1" ht="12" customHeight="1" x14ac:dyDescent="0.25">
      <c r="A8" s="53" t="s">
        <v>11</v>
      </c>
      <c r="B8" s="251" t="s">
        <v>347</v>
      </c>
      <c r="C8" s="54" t="s">
        <v>447</v>
      </c>
      <c r="D8" s="55">
        <v>9867832</v>
      </c>
    </row>
    <row r="9" spans="1:4" s="49" customFormat="1" ht="12" customHeight="1" x14ac:dyDescent="0.25">
      <c r="A9" s="53" t="s">
        <v>13</v>
      </c>
      <c r="B9" s="251" t="s">
        <v>348</v>
      </c>
      <c r="C9" s="54" t="s">
        <v>14</v>
      </c>
      <c r="D9" s="55">
        <v>2270000</v>
      </c>
    </row>
    <row r="10" spans="1:4" s="49" customFormat="1" ht="12" customHeight="1" x14ac:dyDescent="0.25">
      <c r="A10" s="53" t="s">
        <v>15</v>
      </c>
      <c r="B10" s="251" t="s">
        <v>349</v>
      </c>
      <c r="C10" s="54" t="s">
        <v>448</v>
      </c>
      <c r="D10" s="55"/>
    </row>
    <row r="11" spans="1:4" s="49" customFormat="1" ht="12" customHeight="1" thickBot="1" x14ac:dyDescent="0.3">
      <c r="A11" s="56" t="s">
        <v>17</v>
      </c>
      <c r="B11" s="252" t="s">
        <v>350</v>
      </c>
      <c r="C11" s="57" t="s">
        <v>449</v>
      </c>
      <c r="D11" s="55">
        <v>0</v>
      </c>
    </row>
    <row r="12" spans="1:4" s="49" customFormat="1" ht="12" customHeight="1" thickBot="1" x14ac:dyDescent="0.3">
      <c r="A12" s="47" t="s">
        <v>18</v>
      </c>
      <c r="B12" s="249"/>
      <c r="C12" s="58" t="s">
        <v>19</v>
      </c>
      <c r="D12" s="28">
        <f>+D13+D14+D15+D16+D17</f>
        <v>4000000</v>
      </c>
    </row>
    <row r="13" spans="1:4" s="49" customFormat="1" ht="12" customHeight="1" x14ac:dyDescent="0.25">
      <c r="A13" s="50" t="s">
        <v>20</v>
      </c>
      <c r="B13" s="250" t="s">
        <v>351</v>
      </c>
      <c r="C13" s="51" t="s">
        <v>21</v>
      </c>
      <c r="D13" s="52"/>
    </row>
    <row r="14" spans="1:4" s="49" customFormat="1" ht="12" customHeight="1" x14ac:dyDescent="0.25">
      <c r="A14" s="53" t="s">
        <v>22</v>
      </c>
      <c r="B14" s="251" t="s">
        <v>352</v>
      </c>
      <c r="C14" s="54" t="s">
        <v>23</v>
      </c>
      <c r="D14" s="55"/>
    </row>
    <row r="15" spans="1:4" s="49" customFormat="1" ht="12" customHeight="1" x14ac:dyDescent="0.25">
      <c r="A15" s="53" t="s">
        <v>24</v>
      </c>
      <c r="B15" s="251" t="s">
        <v>353</v>
      </c>
      <c r="C15" s="54" t="s">
        <v>25</v>
      </c>
      <c r="D15" s="55"/>
    </row>
    <row r="16" spans="1:4" s="49" customFormat="1" ht="12" customHeight="1" x14ac:dyDescent="0.25">
      <c r="A16" s="53" t="s">
        <v>26</v>
      </c>
      <c r="B16" s="251" t="s">
        <v>354</v>
      </c>
      <c r="C16" s="54" t="s">
        <v>27</v>
      </c>
      <c r="D16" s="55"/>
    </row>
    <row r="17" spans="1:4" s="49" customFormat="1" ht="12" customHeight="1" x14ac:dyDescent="0.25">
      <c r="A17" s="53" t="s">
        <v>28</v>
      </c>
      <c r="B17" s="251" t="s">
        <v>355</v>
      </c>
      <c r="C17" s="54" t="s">
        <v>29</v>
      </c>
      <c r="D17" s="55">
        <v>4000000</v>
      </c>
    </row>
    <row r="18" spans="1:4" s="49" customFormat="1" ht="12" customHeight="1" thickBot="1" x14ac:dyDescent="0.3">
      <c r="A18" s="56" t="s">
        <v>655</v>
      </c>
      <c r="B18" s="251" t="s">
        <v>355</v>
      </c>
      <c r="C18" s="346" t="s">
        <v>656</v>
      </c>
      <c r="D18" s="59"/>
    </row>
    <row r="19" spans="1:4" s="49" customFormat="1" ht="12" customHeight="1" thickBot="1" x14ac:dyDescent="0.3">
      <c r="A19" s="47" t="s">
        <v>30</v>
      </c>
      <c r="B19" s="249" t="s">
        <v>356</v>
      </c>
      <c r="C19" s="48" t="s">
        <v>31</v>
      </c>
      <c r="D19" s="28">
        <f>+D20+D21+D22+D23+D24</f>
        <v>0</v>
      </c>
    </row>
    <row r="20" spans="1:4" s="49" customFormat="1" ht="12" customHeight="1" x14ac:dyDescent="0.25">
      <c r="A20" s="50" t="s">
        <v>32</v>
      </c>
      <c r="B20" s="250" t="s">
        <v>357</v>
      </c>
      <c r="C20" s="51" t="s">
        <v>33</v>
      </c>
      <c r="D20" s="52"/>
    </row>
    <row r="21" spans="1:4" s="49" customFormat="1" ht="12" customHeight="1" x14ac:dyDescent="0.25">
      <c r="A21" s="53" t="s">
        <v>34</v>
      </c>
      <c r="B21" s="251" t="s">
        <v>358</v>
      </c>
      <c r="C21" s="54" t="s">
        <v>35</v>
      </c>
      <c r="D21" s="55"/>
    </row>
    <row r="22" spans="1:4" s="49" customFormat="1" ht="12" customHeight="1" x14ac:dyDescent="0.25">
      <c r="A22" s="53" t="s">
        <v>36</v>
      </c>
      <c r="B22" s="251" t="s">
        <v>359</v>
      </c>
      <c r="C22" s="54" t="s">
        <v>37</v>
      </c>
      <c r="D22" s="55"/>
    </row>
    <row r="23" spans="1:4" s="49" customFormat="1" ht="12" customHeight="1" x14ac:dyDescent="0.25">
      <c r="A23" s="53" t="s">
        <v>38</v>
      </c>
      <c r="B23" s="251" t="s">
        <v>360</v>
      </c>
      <c r="C23" s="54" t="s">
        <v>39</v>
      </c>
      <c r="D23" s="55"/>
    </row>
    <row r="24" spans="1:4" s="49" customFormat="1" ht="12" customHeight="1" x14ac:dyDescent="0.25">
      <c r="A24" s="53" t="s">
        <v>40</v>
      </c>
      <c r="B24" s="251" t="s">
        <v>361</v>
      </c>
      <c r="C24" s="54" t="s">
        <v>41</v>
      </c>
      <c r="D24" s="55"/>
    </row>
    <row r="25" spans="1:4" s="349" customFormat="1" ht="12" customHeight="1" thickBot="1" x14ac:dyDescent="0.35">
      <c r="A25" s="53" t="s">
        <v>657</v>
      </c>
      <c r="B25" s="251" t="s">
        <v>361</v>
      </c>
      <c r="C25" s="347" t="s">
        <v>658</v>
      </c>
      <c r="D25" s="348"/>
    </row>
    <row r="26" spans="1:4" s="49" customFormat="1" ht="12" customHeight="1" thickBot="1" x14ac:dyDescent="0.3">
      <c r="A26" s="47" t="s">
        <v>42</v>
      </c>
      <c r="B26" s="249" t="s">
        <v>362</v>
      </c>
      <c r="C26" s="48" t="s">
        <v>43</v>
      </c>
      <c r="D26" s="35">
        <f>SUM(D27:D33)</f>
        <v>2500000</v>
      </c>
    </row>
    <row r="27" spans="1:4" s="49" customFormat="1" ht="12" customHeight="1" x14ac:dyDescent="0.25">
      <c r="A27" s="50" t="s">
        <v>704</v>
      </c>
      <c r="B27" s="250" t="s">
        <v>363</v>
      </c>
      <c r="C27" s="51" t="s">
        <v>453</v>
      </c>
      <c r="D27" s="60"/>
    </row>
    <row r="28" spans="1:4" s="49" customFormat="1" ht="12" customHeight="1" x14ac:dyDescent="0.25">
      <c r="A28" s="50" t="s">
        <v>705</v>
      </c>
      <c r="B28" s="250" t="s">
        <v>476</v>
      </c>
      <c r="C28" s="51" t="s">
        <v>475</v>
      </c>
      <c r="D28" s="60"/>
    </row>
    <row r="29" spans="1:4" s="49" customFormat="1" ht="12" customHeight="1" x14ac:dyDescent="0.25">
      <c r="A29" s="50" t="s">
        <v>706</v>
      </c>
      <c r="B29" s="251" t="s">
        <v>450</v>
      </c>
      <c r="C29" s="54" t="s">
        <v>454</v>
      </c>
      <c r="D29" s="60">
        <v>2500000</v>
      </c>
    </row>
    <row r="30" spans="1:4" s="49" customFormat="1" ht="12" customHeight="1" x14ac:dyDescent="0.25">
      <c r="A30" s="50" t="s">
        <v>707</v>
      </c>
      <c r="B30" s="251" t="s">
        <v>451</v>
      </c>
      <c r="C30" s="54" t="s">
        <v>455</v>
      </c>
      <c r="D30" s="55"/>
    </row>
    <row r="31" spans="1:4" s="49" customFormat="1" ht="12" customHeight="1" x14ac:dyDescent="0.25">
      <c r="A31" s="50" t="s">
        <v>708</v>
      </c>
      <c r="B31" s="251" t="s">
        <v>364</v>
      </c>
      <c r="C31" s="54" t="s">
        <v>456</v>
      </c>
      <c r="D31" s="55"/>
    </row>
    <row r="32" spans="1:4" s="49" customFormat="1" ht="12" customHeight="1" x14ac:dyDescent="0.25">
      <c r="A32" s="50" t="s">
        <v>709</v>
      </c>
      <c r="B32" s="252" t="s">
        <v>365</v>
      </c>
      <c r="C32" s="57" t="s">
        <v>457</v>
      </c>
      <c r="D32" s="55"/>
    </row>
    <row r="33" spans="1:4" s="49" customFormat="1" ht="12" customHeight="1" thickBot="1" x14ac:dyDescent="0.3">
      <c r="A33" s="50" t="s">
        <v>710</v>
      </c>
      <c r="B33" s="252" t="s">
        <v>366</v>
      </c>
      <c r="C33" s="57" t="s">
        <v>452</v>
      </c>
      <c r="D33" s="59"/>
    </row>
    <row r="34" spans="1:4" s="49" customFormat="1" ht="12" customHeight="1" thickBot="1" x14ac:dyDescent="0.3">
      <c r="A34" s="47" t="s">
        <v>44</v>
      </c>
      <c r="B34" s="249" t="s">
        <v>367</v>
      </c>
      <c r="C34" s="48" t="s">
        <v>45</v>
      </c>
      <c r="D34" s="28">
        <f>SUM(D35:D45)</f>
        <v>10000000</v>
      </c>
    </row>
    <row r="35" spans="1:4" s="49" customFormat="1" ht="12" customHeight="1" x14ac:dyDescent="0.25">
      <c r="A35" s="50" t="s">
        <v>46</v>
      </c>
      <c r="B35" s="250" t="s">
        <v>368</v>
      </c>
      <c r="C35" s="51" t="s">
        <v>47</v>
      </c>
      <c r="D35" s="52">
        <v>0</v>
      </c>
    </row>
    <row r="36" spans="1:4" s="49" customFormat="1" ht="12" customHeight="1" x14ac:dyDescent="0.25">
      <c r="A36" s="53" t="s">
        <v>48</v>
      </c>
      <c r="B36" s="251" t="s">
        <v>369</v>
      </c>
      <c r="C36" s="54" t="s">
        <v>49</v>
      </c>
      <c r="D36" s="55">
        <v>10000000</v>
      </c>
    </row>
    <row r="37" spans="1:4" s="49" customFormat="1" ht="12" customHeight="1" x14ac:dyDescent="0.25">
      <c r="A37" s="53" t="s">
        <v>50</v>
      </c>
      <c r="B37" s="251" t="s">
        <v>370</v>
      </c>
      <c r="C37" s="54" t="s">
        <v>51</v>
      </c>
      <c r="D37" s="55">
        <v>0</v>
      </c>
    </row>
    <row r="38" spans="1:4" s="49" customFormat="1" ht="12" customHeight="1" x14ac:dyDescent="0.25">
      <c r="A38" s="53" t="s">
        <v>52</v>
      </c>
      <c r="B38" s="251" t="s">
        <v>371</v>
      </c>
      <c r="C38" s="54" t="s">
        <v>53</v>
      </c>
      <c r="D38" s="55"/>
    </row>
    <row r="39" spans="1:4" s="49" customFormat="1" ht="12" customHeight="1" x14ac:dyDescent="0.25">
      <c r="A39" s="53" t="s">
        <v>54</v>
      </c>
      <c r="B39" s="251" t="s">
        <v>372</v>
      </c>
      <c r="C39" s="54" t="s">
        <v>55</v>
      </c>
      <c r="D39" s="55">
        <v>0</v>
      </c>
    </row>
    <row r="40" spans="1:4" s="49" customFormat="1" ht="12" customHeight="1" x14ac:dyDescent="0.25">
      <c r="A40" s="53" t="s">
        <v>56</v>
      </c>
      <c r="B40" s="251" t="s">
        <v>373</v>
      </c>
      <c r="C40" s="54" t="s">
        <v>57</v>
      </c>
      <c r="D40" s="55">
        <v>0</v>
      </c>
    </row>
    <row r="41" spans="1:4" s="49" customFormat="1" ht="12" customHeight="1" x14ac:dyDescent="0.25">
      <c r="A41" s="53" t="s">
        <v>58</v>
      </c>
      <c r="B41" s="251" t="s">
        <v>374</v>
      </c>
      <c r="C41" s="54" t="s">
        <v>59</v>
      </c>
      <c r="D41" s="55">
        <v>0</v>
      </c>
    </row>
    <row r="42" spans="1:4" s="49" customFormat="1" ht="12" customHeight="1" x14ac:dyDescent="0.25">
      <c r="A42" s="53" t="s">
        <v>60</v>
      </c>
      <c r="B42" s="251" t="s">
        <v>375</v>
      </c>
      <c r="C42" s="54" t="s">
        <v>61</v>
      </c>
      <c r="D42" s="55">
        <v>0</v>
      </c>
    </row>
    <row r="43" spans="1:4" s="49" customFormat="1" ht="12" customHeight="1" x14ac:dyDescent="0.25">
      <c r="A43" s="53" t="s">
        <v>62</v>
      </c>
      <c r="B43" s="251" t="s">
        <v>376</v>
      </c>
      <c r="C43" s="54" t="s">
        <v>63</v>
      </c>
      <c r="D43" s="61">
        <v>0</v>
      </c>
    </row>
    <row r="44" spans="1:4" s="49" customFormat="1" ht="12" customHeight="1" x14ac:dyDescent="0.25">
      <c r="A44" s="56" t="s">
        <v>64</v>
      </c>
      <c r="B44" s="251" t="s">
        <v>377</v>
      </c>
      <c r="C44" s="350" t="s">
        <v>659</v>
      </c>
      <c r="D44" s="62"/>
    </row>
    <row r="45" spans="1:4" s="49" customFormat="1" ht="12" customHeight="1" thickBot="1" x14ac:dyDescent="0.3">
      <c r="A45" s="56" t="s">
        <v>660</v>
      </c>
      <c r="B45" s="251" t="s">
        <v>661</v>
      </c>
      <c r="C45" s="57" t="s">
        <v>65</v>
      </c>
      <c r="D45" s="62"/>
    </row>
    <row r="46" spans="1:4" s="49" customFormat="1" ht="12" customHeight="1" thickBot="1" x14ac:dyDescent="0.3">
      <c r="A46" s="47" t="s">
        <v>66</v>
      </c>
      <c r="B46" s="249" t="s">
        <v>378</v>
      </c>
      <c r="C46" s="48" t="s">
        <v>67</v>
      </c>
      <c r="D46" s="28">
        <f>SUM(D47:D51)</f>
        <v>0</v>
      </c>
    </row>
    <row r="47" spans="1:4" s="49" customFormat="1" ht="12" customHeight="1" x14ac:dyDescent="0.25">
      <c r="A47" s="50" t="s">
        <v>68</v>
      </c>
      <c r="B47" s="250" t="s">
        <v>379</v>
      </c>
      <c r="C47" s="51" t="s">
        <v>69</v>
      </c>
      <c r="D47" s="63"/>
    </row>
    <row r="48" spans="1:4" s="49" customFormat="1" ht="12" customHeight="1" x14ac:dyDescent="0.25">
      <c r="A48" s="53" t="s">
        <v>70</v>
      </c>
      <c r="B48" s="251" t="s">
        <v>380</v>
      </c>
      <c r="C48" s="54" t="s">
        <v>71</v>
      </c>
      <c r="D48" s="61"/>
    </row>
    <row r="49" spans="1:4" s="49" customFormat="1" ht="12" customHeight="1" x14ac:dyDescent="0.25">
      <c r="A49" s="53" t="s">
        <v>72</v>
      </c>
      <c r="B49" s="251" t="s">
        <v>381</v>
      </c>
      <c r="C49" s="54" t="s">
        <v>73</v>
      </c>
      <c r="D49" s="61"/>
    </row>
    <row r="50" spans="1:4" s="49" customFormat="1" ht="12" customHeight="1" x14ac:dyDescent="0.25">
      <c r="A50" s="53" t="s">
        <v>74</v>
      </c>
      <c r="B50" s="251" t="s">
        <v>382</v>
      </c>
      <c r="C50" s="54" t="s">
        <v>75</v>
      </c>
      <c r="D50" s="61"/>
    </row>
    <row r="51" spans="1:4" s="49" customFormat="1" ht="12" customHeight="1" thickBot="1" x14ac:dyDescent="0.3">
      <c r="A51" s="56" t="s">
        <v>76</v>
      </c>
      <c r="B51" s="251" t="s">
        <v>383</v>
      </c>
      <c r="C51" s="57" t="s">
        <v>77</v>
      </c>
      <c r="D51" s="62"/>
    </row>
    <row r="52" spans="1:4" s="49" customFormat="1" ht="12" customHeight="1" thickBot="1" x14ac:dyDescent="0.3">
      <c r="A52" s="47" t="s">
        <v>78</v>
      </c>
      <c r="B52" s="249" t="s">
        <v>384</v>
      </c>
      <c r="C52" s="48" t="s">
        <v>79</v>
      </c>
      <c r="D52" s="28">
        <f>SUM(D53:D53)</f>
        <v>0</v>
      </c>
    </row>
    <row r="53" spans="1:4" s="49" customFormat="1" ht="12" customHeight="1" x14ac:dyDescent="0.25">
      <c r="A53" s="50" t="s">
        <v>80</v>
      </c>
      <c r="B53" s="250" t="s">
        <v>385</v>
      </c>
      <c r="C53" s="51" t="s">
        <v>459</v>
      </c>
      <c r="D53" s="52"/>
    </row>
    <row r="54" spans="1:4" s="49" customFormat="1" ht="12" customHeight="1" x14ac:dyDescent="0.25">
      <c r="A54" s="50" t="s">
        <v>81</v>
      </c>
      <c r="B54" s="251" t="s">
        <v>386</v>
      </c>
      <c r="C54" s="54" t="s">
        <v>460</v>
      </c>
      <c r="D54" s="52"/>
    </row>
    <row r="55" spans="1:4" s="49" customFormat="1" ht="13.5" customHeight="1" x14ac:dyDescent="0.25">
      <c r="A55" s="50" t="s">
        <v>82</v>
      </c>
      <c r="B55" s="251" t="s">
        <v>387</v>
      </c>
      <c r="C55" s="54" t="s">
        <v>471</v>
      </c>
      <c r="D55" s="52"/>
    </row>
    <row r="56" spans="1:4" s="49" customFormat="1" ht="12" customHeight="1" x14ac:dyDescent="0.25">
      <c r="A56" s="56" t="s">
        <v>83</v>
      </c>
      <c r="B56" s="252" t="s">
        <v>461</v>
      </c>
      <c r="C56" s="57" t="s">
        <v>462</v>
      </c>
      <c r="D56" s="59"/>
    </row>
    <row r="57" spans="1:4" s="49" customFormat="1" ht="12" customHeight="1" x14ac:dyDescent="0.25">
      <c r="A57" s="56" t="s">
        <v>711</v>
      </c>
      <c r="B57" s="252" t="s">
        <v>458</v>
      </c>
      <c r="C57" s="57" t="s">
        <v>463</v>
      </c>
      <c r="D57" s="59"/>
    </row>
    <row r="58" spans="1:4" s="49" customFormat="1" ht="12" customHeight="1" thickBot="1" x14ac:dyDescent="0.3">
      <c r="A58" s="56" t="s">
        <v>662</v>
      </c>
      <c r="B58" s="252" t="s">
        <v>458</v>
      </c>
      <c r="C58" s="346" t="s">
        <v>663</v>
      </c>
      <c r="D58" s="59"/>
    </row>
    <row r="59" spans="1:4" s="49" customFormat="1" ht="12" customHeight="1" thickBot="1" x14ac:dyDescent="0.3">
      <c r="A59" s="47" t="s">
        <v>84</v>
      </c>
      <c r="B59" s="249" t="s">
        <v>388</v>
      </c>
      <c r="C59" s="58" t="s">
        <v>85</v>
      </c>
      <c r="D59" s="28">
        <f>SUM(D60:D65)</f>
        <v>4000000</v>
      </c>
    </row>
    <row r="60" spans="1:4" s="49" customFormat="1" ht="12" customHeight="1" x14ac:dyDescent="0.25">
      <c r="A60" s="50" t="s">
        <v>712</v>
      </c>
      <c r="B60" s="250" t="s">
        <v>389</v>
      </c>
      <c r="C60" s="51" t="s">
        <v>464</v>
      </c>
      <c r="D60" s="61"/>
    </row>
    <row r="61" spans="1:4" s="49" customFormat="1" ht="12" customHeight="1" x14ac:dyDescent="0.25">
      <c r="A61" s="50" t="s">
        <v>713</v>
      </c>
      <c r="B61" s="250" t="s">
        <v>390</v>
      </c>
      <c r="C61" s="54" t="s">
        <v>465</v>
      </c>
      <c r="D61" s="61"/>
    </row>
    <row r="62" spans="1:4" s="49" customFormat="1" ht="11.25" customHeight="1" x14ac:dyDescent="0.25">
      <c r="A62" s="50" t="s">
        <v>714</v>
      </c>
      <c r="B62" s="250" t="s">
        <v>391</v>
      </c>
      <c r="C62" s="54" t="s">
        <v>472</v>
      </c>
      <c r="D62" s="61"/>
    </row>
    <row r="63" spans="1:4" s="49" customFormat="1" ht="12" customHeight="1" x14ac:dyDescent="0.25">
      <c r="A63" s="50" t="s">
        <v>715</v>
      </c>
      <c r="B63" s="256" t="s">
        <v>467</v>
      </c>
      <c r="C63" s="57" t="s">
        <v>466</v>
      </c>
      <c r="D63" s="61"/>
    </row>
    <row r="64" spans="1:4" s="49" customFormat="1" ht="12" customHeight="1" x14ac:dyDescent="0.25">
      <c r="A64" s="50" t="s">
        <v>716</v>
      </c>
      <c r="B64" s="252" t="s">
        <v>469</v>
      </c>
      <c r="C64" s="57" t="s">
        <v>468</v>
      </c>
      <c r="D64" s="61">
        <v>4000000</v>
      </c>
    </row>
    <row r="65" spans="1:4" s="49" customFormat="1" ht="12" customHeight="1" thickBot="1" x14ac:dyDescent="0.3">
      <c r="A65" s="50" t="s">
        <v>717</v>
      </c>
      <c r="B65" s="252" t="s">
        <v>469</v>
      </c>
      <c r="C65" s="346" t="s">
        <v>664</v>
      </c>
      <c r="D65" s="61"/>
    </row>
    <row r="66" spans="1:4" s="49" customFormat="1" ht="12" customHeight="1" thickBot="1" x14ac:dyDescent="0.3">
      <c r="A66" s="47" t="s">
        <v>86</v>
      </c>
      <c r="B66" s="249"/>
      <c r="C66" s="48" t="s">
        <v>87</v>
      </c>
      <c r="D66" s="35">
        <f>+D5+D12+D19+D26+D34+D46+D52+D59</f>
        <v>54735475</v>
      </c>
    </row>
    <row r="67" spans="1:4" s="49" customFormat="1" ht="12" customHeight="1" thickBot="1" x14ac:dyDescent="0.3">
      <c r="A67" s="47" t="s">
        <v>153</v>
      </c>
      <c r="B67" s="249" t="s">
        <v>393</v>
      </c>
      <c r="C67" s="58" t="s">
        <v>89</v>
      </c>
      <c r="D67" s="28">
        <f>SUM(D68:D70)</f>
        <v>0</v>
      </c>
    </row>
    <row r="68" spans="1:4" s="49" customFormat="1" ht="12" customHeight="1" x14ac:dyDescent="0.25">
      <c r="A68" s="50" t="s">
        <v>90</v>
      </c>
      <c r="B68" s="250" t="s">
        <v>394</v>
      </c>
      <c r="C68" s="51" t="s">
        <v>91</v>
      </c>
      <c r="D68" s="61"/>
    </row>
    <row r="69" spans="1:4" s="49" customFormat="1" ht="12" customHeight="1" x14ac:dyDescent="0.25">
      <c r="A69" s="53" t="s">
        <v>92</v>
      </c>
      <c r="B69" s="250" t="s">
        <v>395</v>
      </c>
      <c r="C69" s="54" t="s">
        <v>93</v>
      </c>
      <c r="D69" s="61"/>
    </row>
    <row r="70" spans="1:4" s="49" customFormat="1" ht="12" customHeight="1" thickBot="1" x14ac:dyDescent="0.3">
      <c r="A70" s="56" t="s">
        <v>94</v>
      </c>
      <c r="B70" s="250" t="s">
        <v>396</v>
      </c>
      <c r="C70" s="64" t="s">
        <v>95</v>
      </c>
      <c r="D70" s="61"/>
    </row>
    <row r="71" spans="1:4" s="49" customFormat="1" ht="12" customHeight="1" thickBot="1" x14ac:dyDescent="0.3">
      <c r="A71" s="47" t="s">
        <v>171</v>
      </c>
      <c r="B71" s="249" t="s">
        <v>397</v>
      </c>
      <c r="C71" s="58" t="s">
        <v>97</v>
      </c>
      <c r="D71" s="28">
        <f>SUM(D72:D75)</f>
        <v>0</v>
      </c>
    </row>
    <row r="72" spans="1:4" s="49" customFormat="1" ht="12" customHeight="1" x14ac:dyDescent="0.25">
      <c r="A72" s="50" t="s">
        <v>98</v>
      </c>
      <c r="B72" s="250" t="s">
        <v>398</v>
      </c>
      <c r="C72" s="51" t="s">
        <v>99</v>
      </c>
      <c r="D72" s="61"/>
    </row>
    <row r="73" spans="1:4" s="49" customFormat="1" ht="12" customHeight="1" x14ac:dyDescent="0.25">
      <c r="A73" s="53" t="s">
        <v>100</v>
      </c>
      <c r="B73" s="250" t="s">
        <v>399</v>
      </c>
      <c r="C73" s="54" t="s">
        <v>101</v>
      </c>
      <c r="D73" s="61"/>
    </row>
    <row r="74" spans="1:4" s="49" customFormat="1" ht="12" customHeight="1" x14ac:dyDescent="0.25">
      <c r="A74" s="53" t="s">
        <v>102</v>
      </c>
      <c r="B74" s="250" t="s">
        <v>400</v>
      </c>
      <c r="C74" s="54" t="s">
        <v>103</v>
      </c>
      <c r="D74" s="61"/>
    </row>
    <row r="75" spans="1:4" s="49" customFormat="1" ht="12" customHeight="1" thickBot="1" x14ac:dyDescent="0.3">
      <c r="A75" s="56" t="s">
        <v>104</v>
      </c>
      <c r="B75" s="250" t="s">
        <v>401</v>
      </c>
      <c r="C75" s="57" t="s">
        <v>105</v>
      </c>
      <c r="D75" s="61"/>
    </row>
    <row r="76" spans="1:4" s="49" customFormat="1" ht="12" customHeight="1" thickBot="1" x14ac:dyDescent="0.3">
      <c r="A76" s="47" t="s">
        <v>172</v>
      </c>
      <c r="B76" s="249" t="s">
        <v>402</v>
      </c>
      <c r="C76" s="58" t="s">
        <v>107</v>
      </c>
      <c r="D76" s="28">
        <f>SUM(D77:D78)</f>
        <v>104778844</v>
      </c>
    </row>
    <row r="77" spans="1:4" s="49" customFormat="1" ht="12" customHeight="1" x14ac:dyDescent="0.25">
      <c r="A77" s="50" t="s">
        <v>108</v>
      </c>
      <c r="B77" s="250" t="s">
        <v>403</v>
      </c>
      <c r="C77" s="51" t="s">
        <v>109</v>
      </c>
      <c r="D77" s="61">
        <v>104778844</v>
      </c>
    </row>
    <row r="78" spans="1:4" s="49" customFormat="1" ht="12" customHeight="1" thickBot="1" x14ac:dyDescent="0.3">
      <c r="A78" s="56" t="s">
        <v>110</v>
      </c>
      <c r="B78" s="250" t="s">
        <v>404</v>
      </c>
      <c r="C78" s="57" t="s">
        <v>111</v>
      </c>
      <c r="D78" s="61"/>
    </row>
    <row r="79" spans="1:4" s="49" customFormat="1" ht="12" customHeight="1" thickBot="1" x14ac:dyDescent="0.3">
      <c r="A79" s="47" t="s">
        <v>173</v>
      </c>
      <c r="B79" s="249"/>
      <c r="C79" s="58" t="s">
        <v>670</v>
      </c>
      <c r="D79" s="28">
        <f>SUM(D80:D83)</f>
        <v>0</v>
      </c>
    </row>
    <row r="80" spans="1:4" s="49" customFormat="1" ht="12" customHeight="1" x14ac:dyDescent="0.25">
      <c r="A80" s="50" t="s">
        <v>718</v>
      </c>
      <c r="B80" s="250" t="s">
        <v>405</v>
      </c>
      <c r="C80" s="51" t="s">
        <v>114</v>
      </c>
      <c r="D80" s="61"/>
    </row>
    <row r="81" spans="1:4" s="49" customFormat="1" ht="12" customHeight="1" x14ac:dyDescent="0.25">
      <c r="A81" s="53" t="s">
        <v>719</v>
      </c>
      <c r="B81" s="251" t="s">
        <v>406</v>
      </c>
      <c r="C81" s="54" t="s">
        <v>115</v>
      </c>
      <c r="D81" s="61"/>
    </row>
    <row r="82" spans="1:4" s="49" customFormat="1" ht="12" customHeight="1" x14ac:dyDescent="0.25">
      <c r="A82" s="56" t="s">
        <v>720</v>
      </c>
      <c r="B82" s="252" t="s">
        <v>470</v>
      </c>
      <c r="C82" s="57" t="s">
        <v>606</v>
      </c>
      <c r="D82" s="61"/>
    </row>
    <row r="83" spans="1:4" s="49" customFormat="1" ht="12" customHeight="1" thickBot="1" x14ac:dyDescent="0.3">
      <c r="A83" s="56" t="s">
        <v>721</v>
      </c>
      <c r="B83" s="252" t="s">
        <v>669</v>
      </c>
      <c r="C83" s="57" t="s">
        <v>668</v>
      </c>
      <c r="D83" s="61"/>
    </row>
    <row r="84" spans="1:4" s="49" customFormat="1" ht="12" customHeight="1" thickBot="1" x14ac:dyDescent="0.3">
      <c r="A84" s="47" t="s">
        <v>176</v>
      </c>
      <c r="B84" s="249" t="s">
        <v>407</v>
      </c>
      <c r="C84" s="58" t="s">
        <v>117</v>
      </c>
      <c r="D84" s="28">
        <f>SUM(D85:D88)</f>
        <v>0</v>
      </c>
    </row>
    <row r="85" spans="1:4" s="49" customFormat="1" ht="12" customHeight="1" x14ac:dyDescent="0.25">
      <c r="A85" s="50" t="s">
        <v>722</v>
      </c>
      <c r="B85" s="250" t="s">
        <v>408</v>
      </c>
      <c r="C85" s="51" t="s">
        <v>607</v>
      </c>
      <c r="D85" s="61"/>
    </row>
    <row r="86" spans="1:4" s="49" customFormat="1" ht="12" customHeight="1" x14ac:dyDescent="0.25">
      <c r="A86" s="50" t="s">
        <v>723</v>
      </c>
      <c r="B86" s="250" t="s">
        <v>409</v>
      </c>
      <c r="C86" s="54" t="s">
        <v>608</v>
      </c>
      <c r="D86" s="61"/>
    </row>
    <row r="87" spans="1:4" s="49" customFormat="1" ht="12" customHeight="1" x14ac:dyDescent="0.25">
      <c r="A87" s="50" t="s">
        <v>724</v>
      </c>
      <c r="B87" s="250" t="s">
        <v>410</v>
      </c>
      <c r="C87" s="54" t="s">
        <v>609</v>
      </c>
      <c r="D87" s="61"/>
    </row>
    <row r="88" spans="1:4" s="49" customFormat="1" ht="12" customHeight="1" thickBot="1" x14ac:dyDescent="0.3">
      <c r="A88" s="50" t="s">
        <v>725</v>
      </c>
      <c r="B88" s="250" t="s">
        <v>411</v>
      </c>
      <c r="C88" s="57" t="s">
        <v>610</v>
      </c>
      <c r="D88" s="61"/>
    </row>
    <row r="89" spans="1:4" s="49" customFormat="1" ht="13.5" customHeight="1" thickBot="1" x14ac:dyDescent="0.3">
      <c r="A89" s="47" t="s">
        <v>726</v>
      </c>
      <c r="B89" s="249" t="s">
        <v>412</v>
      </c>
      <c r="C89" s="58" t="s">
        <v>121</v>
      </c>
      <c r="D89" s="65"/>
    </row>
    <row r="90" spans="1:4" s="49" customFormat="1" ht="13.5" customHeight="1" thickBot="1" x14ac:dyDescent="0.3">
      <c r="A90" s="47" t="s">
        <v>182</v>
      </c>
      <c r="B90" s="249"/>
      <c r="C90" s="58" t="s">
        <v>630</v>
      </c>
      <c r="D90" s="65"/>
    </row>
    <row r="91" spans="1:4" s="49" customFormat="1" ht="15.75" customHeight="1" thickBot="1" x14ac:dyDescent="0.3">
      <c r="A91" s="47" t="s">
        <v>185</v>
      </c>
      <c r="B91" s="249" t="s">
        <v>392</v>
      </c>
      <c r="C91" s="66" t="s">
        <v>123</v>
      </c>
      <c r="D91" s="35">
        <f>+D67+D71+D76+D79+D84+D89</f>
        <v>104778844</v>
      </c>
    </row>
    <row r="92" spans="1:4" s="49" customFormat="1" ht="16.5" customHeight="1" thickBot="1" x14ac:dyDescent="0.3">
      <c r="A92" s="47" t="s">
        <v>188</v>
      </c>
      <c r="B92" s="253"/>
      <c r="C92" s="67" t="s">
        <v>125</v>
      </c>
      <c r="D92" s="35">
        <f>+D66+D91</f>
        <v>159514319</v>
      </c>
    </row>
    <row r="93" spans="1:4" s="49" customFormat="1" x14ac:dyDescent="0.25">
      <c r="A93" s="91"/>
      <c r="B93" s="68"/>
      <c r="C93" s="92"/>
      <c r="D93" s="93"/>
    </row>
    <row r="94" spans="1:4" ht="16.5" customHeight="1" x14ac:dyDescent="0.3">
      <c r="A94" s="585" t="s">
        <v>126</v>
      </c>
      <c r="B94" s="585"/>
      <c r="C94" s="585"/>
      <c r="D94" s="585"/>
    </row>
    <row r="95" spans="1:4" ht="16.5" customHeight="1" thickBot="1" x14ac:dyDescent="0.35">
      <c r="A95" s="586" t="s">
        <v>700</v>
      </c>
      <c r="B95" s="586"/>
      <c r="C95" s="586"/>
      <c r="D95" s="39" t="s">
        <v>634</v>
      </c>
    </row>
    <row r="96" spans="1:4" ht="38.1" customHeight="1" thickBot="1" x14ac:dyDescent="0.35">
      <c r="A96" s="40" t="s">
        <v>2</v>
      </c>
      <c r="B96" s="150" t="s">
        <v>319</v>
      </c>
      <c r="C96" s="41" t="s">
        <v>127</v>
      </c>
      <c r="D96" s="42" t="s">
        <v>727</v>
      </c>
    </row>
    <row r="97" spans="1:4" s="46" customFormat="1" ht="12" customHeight="1" thickBot="1" x14ac:dyDescent="0.25">
      <c r="A97" s="453">
        <v>1</v>
      </c>
      <c r="B97" s="69">
        <v>2</v>
      </c>
      <c r="C97" s="69">
        <v>3</v>
      </c>
      <c r="D97" s="70">
        <v>4</v>
      </c>
    </row>
    <row r="98" spans="1:4" ht="12" customHeight="1" thickBot="1" x14ac:dyDescent="0.35">
      <c r="A98" s="71" t="s">
        <v>5</v>
      </c>
      <c r="B98" s="254"/>
      <c r="C98" s="72" t="s">
        <v>128</v>
      </c>
      <c r="D98" s="73">
        <f>SUM(D99:D103)</f>
        <v>62094668</v>
      </c>
    </row>
    <row r="99" spans="1:4" ht="12" customHeight="1" x14ac:dyDescent="0.3">
      <c r="A99" s="74" t="s">
        <v>7</v>
      </c>
      <c r="B99" s="255" t="s">
        <v>320</v>
      </c>
      <c r="C99" s="75" t="s">
        <v>129</v>
      </c>
      <c r="D99" s="76">
        <v>20000000</v>
      </c>
    </row>
    <row r="100" spans="1:4" ht="12" customHeight="1" x14ac:dyDescent="0.3">
      <c r="A100" s="53" t="s">
        <v>9</v>
      </c>
      <c r="B100" s="251" t="s">
        <v>321</v>
      </c>
      <c r="C100" s="11" t="s">
        <v>130</v>
      </c>
      <c r="D100" s="55">
        <v>3100000</v>
      </c>
    </row>
    <row r="101" spans="1:4" ht="12" customHeight="1" x14ac:dyDescent="0.3">
      <c r="A101" s="53" t="s">
        <v>11</v>
      </c>
      <c r="B101" s="251" t="s">
        <v>322</v>
      </c>
      <c r="C101" s="11" t="s">
        <v>131</v>
      </c>
      <c r="D101" s="59">
        <v>27169668</v>
      </c>
    </row>
    <row r="102" spans="1:4" ht="12" customHeight="1" x14ac:dyDescent="0.3">
      <c r="A102" s="53" t="s">
        <v>13</v>
      </c>
      <c r="B102" s="251" t="s">
        <v>323</v>
      </c>
      <c r="C102" s="77" t="s">
        <v>132</v>
      </c>
      <c r="D102" s="59">
        <v>9000000</v>
      </c>
    </row>
    <row r="103" spans="1:4" ht="12" customHeight="1" thickBot="1" x14ac:dyDescent="0.35">
      <c r="A103" s="53" t="s">
        <v>15</v>
      </c>
      <c r="B103" s="258" t="s">
        <v>324</v>
      </c>
      <c r="C103" s="78" t="s">
        <v>133</v>
      </c>
      <c r="D103" s="59">
        <v>2825000</v>
      </c>
    </row>
    <row r="104" spans="1:4" ht="12" customHeight="1" thickBot="1" x14ac:dyDescent="0.35">
      <c r="A104" s="47" t="s">
        <v>18</v>
      </c>
      <c r="B104" s="249" t="s">
        <v>651</v>
      </c>
      <c r="C104" s="15" t="s">
        <v>611</v>
      </c>
      <c r="D104" s="28">
        <f>+D105+D107+D106</f>
        <v>0</v>
      </c>
    </row>
    <row r="105" spans="1:4" ht="12" customHeight="1" x14ac:dyDescent="0.3">
      <c r="A105" s="50" t="s">
        <v>20</v>
      </c>
      <c r="B105" s="250" t="s">
        <v>651</v>
      </c>
      <c r="C105" s="13" t="s">
        <v>139</v>
      </c>
      <c r="D105" s="52"/>
    </row>
    <row r="106" spans="1:4" ht="12" customHeight="1" x14ac:dyDescent="0.3">
      <c r="A106" s="50" t="s">
        <v>22</v>
      </c>
      <c r="B106" s="256" t="s">
        <v>651</v>
      </c>
      <c r="C106" s="278" t="s">
        <v>474</v>
      </c>
      <c r="D106" s="247"/>
    </row>
    <row r="107" spans="1:4" ht="12" customHeight="1" thickBot="1" x14ac:dyDescent="0.35">
      <c r="A107" s="50" t="s">
        <v>24</v>
      </c>
      <c r="B107" s="252" t="s">
        <v>651</v>
      </c>
      <c r="C107" s="81" t="s">
        <v>473</v>
      </c>
      <c r="D107" s="59"/>
    </row>
    <row r="108" spans="1:4" ht="12" customHeight="1" thickBot="1" x14ac:dyDescent="0.35">
      <c r="A108" s="47" t="s">
        <v>30</v>
      </c>
      <c r="B108" s="249"/>
      <c r="C108" s="80" t="s">
        <v>613</v>
      </c>
      <c r="D108" s="28">
        <f>+D109+D111+D113</f>
        <v>97419651</v>
      </c>
    </row>
    <row r="109" spans="1:4" ht="12" customHeight="1" x14ac:dyDescent="0.3">
      <c r="A109" s="50" t="s">
        <v>32</v>
      </c>
      <c r="B109" s="250" t="s">
        <v>325</v>
      </c>
      <c r="C109" s="11" t="s">
        <v>134</v>
      </c>
      <c r="D109" s="52">
        <v>97419651</v>
      </c>
    </row>
    <row r="110" spans="1:4" ht="12" customHeight="1" x14ac:dyDescent="0.3">
      <c r="A110" s="50" t="s">
        <v>34</v>
      </c>
      <c r="B110" s="259" t="s">
        <v>325</v>
      </c>
      <c r="C110" s="81" t="s">
        <v>135</v>
      </c>
      <c r="D110" s="52"/>
    </row>
    <row r="111" spans="1:4" ht="12" customHeight="1" x14ac:dyDescent="0.3">
      <c r="A111" s="50" t="s">
        <v>36</v>
      </c>
      <c r="B111" s="259" t="s">
        <v>326</v>
      </c>
      <c r="C111" s="81" t="s">
        <v>136</v>
      </c>
      <c r="D111" s="55"/>
    </row>
    <row r="112" spans="1:4" ht="12" customHeight="1" x14ac:dyDescent="0.3">
      <c r="A112" s="50" t="s">
        <v>38</v>
      </c>
      <c r="B112" s="259" t="s">
        <v>326</v>
      </c>
      <c r="C112" s="81" t="s">
        <v>137</v>
      </c>
      <c r="D112" s="31"/>
    </row>
    <row r="113" spans="1:4" ht="12" customHeight="1" thickBot="1" x14ac:dyDescent="0.35">
      <c r="A113" s="50" t="s">
        <v>40</v>
      </c>
      <c r="B113" s="256" t="s">
        <v>327</v>
      </c>
      <c r="C113" s="82" t="s">
        <v>138</v>
      </c>
      <c r="D113" s="31"/>
    </row>
    <row r="114" spans="1:4" ht="12" customHeight="1" thickBot="1" x14ac:dyDescent="0.35">
      <c r="A114" s="47" t="s">
        <v>140</v>
      </c>
      <c r="B114" s="249"/>
      <c r="C114" s="15" t="s">
        <v>141</v>
      </c>
      <c r="D114" s="28">
        <f>+D98+D108+D104</f>
        <v>159514319</v>
      </c>
    </row>
    <row r="115" spans="1:4" ht="12" customHeight="1" thickBot="1" x14ac:dyDescent="0.35">
      <c r="A115" s="47" t="s">
        <v>44</v>
      </c>
      <c r="B115" s="249"/>
      <c r="C115" s="15" t="s">
        <v>142</v>
      </c>
      <c r="D115" s="28">
        <f>+D116+D117+D118</f>
        <v>0</v>
      </c>
    </row>
    <row r="116" spans="1:4" ht="12" customHeight="1" x14ac:dyDescent="0.3">
      <c r="A116" s="50" t="s">
        <v>46</v>
      </c>
      <c r="B116" s="250" t="s">
        <v>328</v>
      </c>
      <c r="C116" s="13" t="s">
        <v>143</v>
      </c>
      <c r="D116" s="31"/>
    </row>
    <row r="117" spans="1:4" ht="12" customHeight="1" x14ac:dyDescent="0.3">
      <c r="A117" s="50" t="s">
        <v>48</v>
      </c>
      <c r="B117" s="250" t="s">
        <v>329</v>
      </c>
      <c r="C117" s="13" t="s">
        <v>144</v>
      </c>
      <c r="D117" s="31"/>
    </row>
    <row r="118" spans="1:4" ht="12" customHeight="1" thickBot="1" x14ac:dyDescent="0.35">
      <c r="A118" s="79" t="s">
        <v>50</v>
      </c>
      <c r="B118" s="256" t="s">
        <v>330</v>
      </c>
      <c r="C118" s="34" t="s">
        <v>145</v>
      </c>
      <c r="D118" s="31"/>
    </row>
    <row r="119" spans="1:4" ht="12" customHeight="1" thickBot="1" x14ac:dyDescent="0.35">
      <c r="A119" s="47" t="s">
        <v>66</v>
      </c>
      <c r="B119" s="249" t="s">
        <v>331</v>
      </c>
      <c r="C119" s="15" t="s">
        <v>146</v>
      </c>
      <c r="D119" s="28">
        <f>SUM(D120:D123)</f>
        <v>0</v>
      </c>
    </row>
    <row r="120" spans="1:4" ht="12" customHeight="1" x14ac:dyDescent="0.3">
      <c r="A120" s="50" t="s">
        <v>68</v>
      </c>
      <c r="B120" s="250" t="s">
        <v>332</v>
      </c>
      <c r="C120" s="13" t="s">
        <v>614</v>
      </c>
      <c r="D120" s="31"/>
    </row>
    <row r="121" spans="1:4" ht="12" customHeight="1" x14ac:dyDescent="0.3">
      <c r="A121" s="50" t="s">
        <v>70</v>
      </c>
      <c r="B121" s="250" t="s">
        <v>333</v>
      </c>
      <c r="C121" s="13" t="s">
        <v>615</v>
      </c>
      <c r="D121" s="31"/>
    </row>
    <row r="122" spans="1:4" ht="12" customHeight="1" x14ac:dyDescent="0.3">
      <c r="A122" s="50" t="s">
        <v>72</v>
      </c>
      <c r="B122" s="250" t="s">
        <v>334</v>
      </c>
      <c r="C122" s="13" t="s">
        <v>616</v>
      </c>
      <c r="D122" s="31"/>
    </row>
    <row r="123" spans="1:4" ht="12" customHeight="1" thickBot="1" x14ac:dyDescent="0.35">
      <c r="A123" s="50" t="s">
        <v>74</v>
      </c>
      <c r="B123" s="250" t="s">
        <v>667</v>
      </c>
      <c r="C123" s="13" t="s">
        <v>618</v>
      </c>
      <c r="D123" s="31"/>
    </row>
    <row r="124" spans="1:4" ht="12" customHeight="1" thickBot="1" x14ac:dyDescent="0.35">
      <c r="A124" s="47" t="s">
        <v>147</v>
      </c>
      <c r="B124" s="249"/>
      <c r="C124" s="15" t="s">
        <v>148</v>
      </c>
      <c r="D124" s="35">
        <f>SUM(D125:D129)</f>
        <v>0</v>
      </c>
    </row>
    <row r="125" spans="1:4" ht="12" customHeight="1" x14ac:dyDescent="0.3">
      <c r="A125" s="50" t="s">
        <v>80</v>
      </c>
      <c r="B125" s="250" t="s">
        <v>335</v>
      </c>
      <c r="C125" s="13" t="s">
        <v>149</v>
      </c>
      <c r="D125" s="31"/>
    </row>
    <row r="126" spans="1:4" ht="12" customHeight="1" x14ac:dyDescent="0.3">
      <c r="A126" s="50" t="s">
        <v>81</v>
      </c>
      <c r="B126" s="250" t="s">
        <v>336</v>
      </c>
      <c r="C126" s="13" t="s">
        <v>150</v>
      </c>
      <c r="D126" s="31"/>
    </row>
    <row r="127" spans="1:4" ht="12" customHeight="1" x14ac:dyDescent="0.3">
      <c r="A127" s="50" t="s">
        <v>82</v>
      </c>
      <c r="B127" s="250" t="s">
        <v>337</v>
      </c>
      <c r="C127" s="13" t="s">
        <v>620</v>
      </c>
      <c r="D127" s="31"/>
    </row>
    <row r="128" spans="1:4" ht="12" customHeight="1" x14ac:dyDescent="0.3">
      <c r="A128" s="50" t="s">
        <v>83</v>
      </c>
      <c r="B128" s="250" t="s">
        <v>338</v>
      </c>
      <c r="C128" s="13" t="s">
        <v>230</v>
      </c>
      <c r="D128" s="31"/>
    </row>
    <row r="129" spans="1:9" ht="12" customHeight="1" thickBot="1" x14ac:dyDescent="0.35">
      <c r="A129" s="50" t="s">
        <v>711</v>
      </c>
      <c r="B129" s="256" t="s">
        <v>636</v>
      </c>
      <c r="C129" s="34" t="s">
        <v>635</v>
      </c>
      <c r="D129" s="260"/>
    </row>
    <row r="130" spans="1:9" ht="12" customHeight="1" thickBot="1" x14ac:dyDescent="0.35">
      <c r="A130" s="47" t="s">
        <v>84</v>
      </c>
      <c r="B130" s="249" t="s">
        <v>339</v>
      </c>
      <c r="C130" s="15" t="s">
        <v>151</v>
      </c>
      <c r="D130" s="84">
        <f>+D131+D132+D134+D135</f>
        <v>0</v>
      </c>
    </row>
    <row r="131" spans="1:9" ht="12" customHeight="1" x14ac:dyDescent="0.3">
      <c r="A131" s="50" t="s">
        <v>712</v>
      </c>
      <c r="B131" s="250" t="s">
        <v>340</v>
      </c>
      <c r="C131" s="13" t="s">
        <v>621</v>
      </c>
      <c r="D131" s="31"/>
    </row>
    <row r="132" spans="1:9" ht="12" customHeight="1" x14ac:dyDescent="0.3">
      <c r="A132" s="50" t="s">
        <v>713</v>
      </c>
      <c r="B132" s="250" t="s">
        <v>341</v>
      </c>
      <c r="C132" s="13" t="s">
        <v>622</v>
      </c>
      <c r="D132" s="31"/>
    </row>
    <row r="133" spans="1:9" ht="12" customHeight="1" x14ac:dyDescent="0.3">
      <c r="A133" s="50" t="s">
        <v>714</v>
      </c>
      <c r="B133" s="250" t="s">
        <v>342</v>
      </c>
      <c r="C133" s="13" t="s">
        <v>623</v>
      </c>
      <c r="D133" s="31"/>
    </row>
    <row r="134" spans="1:9" ht="12" customHeight="1" x14ac:dyDescent="0.3">
      <c r="A134" s="50" t="s">
        <v>715</v>
      </c>
      <c r="B134" s="250" t="s">
        <v>343</v>
      </c>
      <c r="C134" s="13" t="s">
        <v>624</v>
      </c>
      <c r="D134" s="31"/>
    </row>
    <row r="135" spans="1:9" ht="12" customHeight="1" thickBot="1" x14ac:dyDescent="0.35">
      <c r="A135" s="79" t="s">
        <v>716</v>
      </c>
      <c r="B135" s="250" t="s">
        <v>637</v>
      </c>
      <c r="C135" s="34" t="s">
        <v>625</v>
      </c>
      <c r="D135" s="83"/>
    </row>
    <row r="136" spans="1:9" ht="12" customHeight="1" thickBot="1" x14ac:dyDescent="0.35">
      <c r="A136" s="340" t="s">
        <v>86</v>
      </c>
      <c r="B136" s="341" t="s">
        <v>631</v>
      </c>
      <c r="C136" s="15" t="s">
        <v>626</v>
      </c>
      <c r="D136" s="324"/>
    </row>
    <row r="137" spans="1:9" ht="12" customHeight="1" thickBot="1" x14ac:dyDescent="0.35">
      <c r="A137" s="340" t="s">
        <v>153</v>
      </c>
      <c r="B137" s="341" t="s">
        <v>632</v>
      </c>
      <c r="C137" s="15" t="s">
        <v>627</v>
      </c>
      <c r="D137" s="324"/>
    </row>
    <row r="138" spans="1:9" ht="15" customHeight="1" thickBot="1" x14ac:dyDescent="0.35">
      <c r="A138" s="47" t="s">
        <v>171</v>
      </c>
      <c r="B138" s="249" t="s">
        <v>633</v>
      </c>
      <c r="C138" s="15" t="s">
        <v>629</v>
      </c>
      <c r="D138" s="85">
        <f>+D115+D119+D124+D130</f>
        <v>0</v>
      </c>
      <c r="F138" s="86"/>
      <c r="G138" s="87"/>
      <c r="H138" s="87"/>
      <c r="I138" s="87"/>
    </row>
    <row r="139" spans="1:9" s="49" customFormat="1" ht="12.9" customHeight="1" thickBot="1" x14ac:dyDescent="0.3">
      <c r="A139" s="88" t="s">
        <v>172</v>
      </c>
      <c r="B139" s="257"/>
      <c r="C139" s="89" t="s">
        <v>628</v>
      </c>
      <c r="D139" s="85">
        <f>+D114+D138</f>
        <v>159514319</v>
      </c>
    </row>
    <row r="140" spans="1:9" ht="7.5" customHeight="1" x14ac:dyDescent="0.3"/>
    <row r="141" spans="1:9" x14ac:dyDescent="0.3">
      <c r="A141" s="587" t="s">
        <v>155</v>
      </c>
      <c r="B141" s="587"/>
      <c r="C141" s="587"/>
      <c r="D141" s="587"/>
    </row>
    <row r="142" spans="1:9" ht="15" customHeight="1" thickBot="1" x14ac:dyDescent="0.35">
      <c r="A142" s="584" t="s">
        <v>699</v>
      </c>
      <c r="B142" s="584"/>
      <c r="C142" s="584"/>
      <c r="D142" s="39" t="s">
        <v>634</v>
      </c>
    </row>
    <row r="143" spans="1:9" ht="24.75" customHeight="1" thickBot="1" x14ac:dyDescent="0.35">
      <c r="A143" s="71" t="s">
        <v>5</v>
      </c>
      <c r="B143" s="254"/>
      <c r="C143" s="80" t="s">
        <v>156</v>
      </c>
      <c r="D143" s="28">
        <f>+D66-D114</f>
        <v>-104778844</v>
      </c>
    </row>
    <row r="144" spans="1:9" ht="24.75" customHeight="1" thickBot="1" x14ac:dyDescent="0.35">
      <c r="A144" s="455" t="s">
        <v>18</v>
      </c>
      <c r="B144" s="454"/>
      <c r="C144" s="80" t="s">
        <v>157</v>
      </c>
      <c r="D144" s="28">
        <f>+D91-D138</f>
        <v>104778844</v>
      </c>
    </row>
    <row r="146" spans="4:4" x14ac:dyDescent="0.3">
      <c r="D146" s="248">
        <f>D139-D92</f>
        <v>0</v>
      </c>
    </row>
    <row r="147" spans="4:4" x14ac:dyDescent="0.3">
      <c r="D147" s="248">
        <f>D139-D92</f>
        <v>0</v>
      </c>
    </row>
  </sheetData>
  <mergeCells count="6">
    <mergeCell ref="A142:C142"/>
    <mergeCell ref="A1:D1"/>
    <mergeCell ref="A2:C2"/>
    <mergeCell ref="A94:D94"/>
    <mergeCell ref="A95:C95"/>
    <mergeCell ref="A141:D141"/>
  </mergeCells>
  <phoneticPr fontId="31" type="noConversion"/>
  <printOptions horizontalCentered="1"/>
  <pageMargins left="0.23622047244094491" right="0.23622047244094491" top="0.82677165354330717" bottom="0.74803149606299213" header="0.31496062992125984" footer="0.31496062992125984"/>
  <pageSetup paperSize="9" scale="89" orientation="portrait" r:id="rId1"/>
  <headerFooter alignWithMargins="0">
    <oddHeader xml:space="preserve">&amp;C&amp;"Times New Roman CE,Félkövér"&amp;12
ÓFALU KÖZSÉG ÖNKORMÁNYZATA
 2021. ÉVI KÖLTSÉGVETÉS KÖTELEZŐ FELADATAINAK ÖSSZEVONT MÉRLEGE&amp;R&amp;"Times New Roman CE,Félkövér dőlt" 1. melléklet az 1/2021. (III.4.) önkormányztai rendelethez
</oddHeader>
  </headerFooter>
  <rowBreaks count="2" manualBreakCount="2">
    <brk id="66" max="3" man="1"/>
    <brk id="93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146"/>
  <sheetViews>
    <sheetView view="pageLayout" zoomScaleNormal="120" zoomScaleSheetLayoutView="130" workbookViewId="0">
      <selection activeCell="C32" sqref="C32"/>
    </sheetView>
  </sheetViews>
  <sheetFormatPr defaultColWidth="9.109375" defaultRowHeight="15.6" x14ac:dyDescent="0.3"/>
  <cols>
    <col min="1" max="2" width="8.109375" style="38" customWidth="1"/>
    <col min="3" max="3" width="65.88671875" style="38" customWidth="1"/>
    <col min="4" max="4" width="16.5546875" style="90" customWidth="1"/>
    <col min="5" max="16384" width="9.109375" style="38"/>
  </cols>
  <sheetData>
    <row r="1" spans="1:4" ht="15.9" customHeight="1" x14ac:dyDescent="0.3">
      <c r="A1" s="585" t="s">
        <v>1</v>
      </c>
      <c r="B1" s="585"/>
      <c r="C1" s="585"/>
      <c r="D1" s="585"/>
    </row>
    <row r="2" spans="1:4" ht="15.9" customHeight="1" thickBot="1" x14ac:dyDescent="0.35">
      <c r="A2" s="584" t="s">
        <v>697</v>
      </c>
      <c r="B2" s="584"/>
      <c r="C2" s="584"/>
      <c r="D2" s="39" t="s">
        <v>634</v>
      </c>
    </row>
    <row r="3" spans="1:4" ht="38.1" customHeight="1" thickBot="1" x14ac:dyDescent="0.35">
      <c r="A3" s="40" t="s">
        <v>2</v>
      </c>
      <c r="B3" s="150" t="s">
        <v>319</v>
      </c>
      <c r="C3" s="41" t="s">
        <v>3</v>
      </c>
      <c r="D3" s="42" t="s">
        <v>727</v>
      </c>
    </row>
    <row r="4" spans="1:4" s="46" customFormat="1" ht="12" customHeight="1" thickBot="1" x14ac:dyDescent="0.25">
      <c r="A4" s="452">
        <v>1</v>
      </c>
      <c r="B4" s="69">
        <v>2</v>
      </c>
      <c r="C4" s="44">
        <v>3</v>
      </c>
      <c r="D4" s="45">
        <v>4</v>
      </c>
    </row>
    <row r="5" spans="1:4" s="49" customFormat="1" ht="12" customHeight="1" thickBot="1" x14ac:dyDescent="0.3">
      <c r="A5" s="47" t="s">
        <v>5</v>
      </c>
      <c r="B5" s="249" t="s">
        <v>344</v>
      </c>
      <c r="C5" s="48" t="s">
        <v>6</v>
      </c>
      <c r="D5" s="28">
        <f>+D6+D7+D8+D9+D10+D11</f>
        <v>0</v>
      </c>
    </row>
    <row r="6" spans="1:4" s="49" customFormat="1" ht="12" customHeight="1" x14ac:dyDescent="0.25">
      <c r="A6" s="50" t="s">
        <v>7</v>
      </c>
      <c r="B6" s="250" t="s">
        <v>345</v>
      </c>
      <c r="C6" s="51" t="s">
        <v>8</v>
      </c>
      <c r="D6" s="52"/>
    </row>
    <row r="7" spans="1:4" s="49" customFormat="1" ht="12" customHeight="1" x14ac:dyDescent="0.25">
      <c r="A7" s="53" t="s">
        <v>9</v>
      </c>
      <c r="B7" s="251" t="s">
        <v>346</v>
      </c>
      <c r="C7" s="54" t="s">
        <v>10</v>
      </c>
      <c r="D7" s="55"/>
    </row>
    <row r="8" spans="1:4" s="49" customFormat="1" ht="12" customHeight="1" x14ac:dyDescent="0.25">
      <c r="A8" s="53" t="s">
        <v>11</v>
      </c>
      <c r="B8" s="251" t="s">
        <v>347</v>
      </c>
      <c r="C8" s="54" t="s">
        <v>447</v>
      </c>
      <c r="D8" s="55"/>
    </row>
    <row r="9" spans="1:4" s="49" customFormat="1" ht="12" customHeight="1" x14ac:dyDescent="0.25">
      <c r="A9" s="53" t="s">
        <v>13</v>
      </c>
      <c r="B9" s="251" t="s">
        <v>348</v>
      </c>
      <c r="C9" s="54" t="s">
        <v>14</v>
      </c>
      <c r="D9" s="55"/>
    </row>
    <row r="10" spans="1:4" s="49" customFormat="1" ht="12" customHeight="1" x14ac:dyDescent="0.25">
      <c r="A10" s="53" t="s">
        <v>15</v>
      </c>
      <c r="B10" s="251" t="s">
        <v>349</v>
      </c>
      <c r="C10" s="54" t="s">
        <v>448</v>
      </c>
      <c r="D10" s="55"/>
    </row>
    <row r="11" spans="1:4" s="49" customFormat="1" ht="12" customHeight="1" thickBot="1" x14ac:dyDescent="0.3">
      <c r="A11" s="56" t="s">
        <v>17</v>
      </c>
      <c r="B11" s="252" t="s">
        <v>350</v>
      </c>
      <c r="C11" s="57" t="s">
        <v>449</v>
      </c>
      <c r="D11" s="55"/>
    </row>
    <row r="12" spans="1:4" s="49" customFormat="1" ht="12" customHeight="1" thickBot="1" x14ac:dyDescent="0.3">
      <c r="A12" s="47" t="s">
        <v>18</v>
      </c>
      <c r="B12" s="249"/>
      <c r="C12" s="58" t="s">
        <v>19</v>
      </c>
      <c r="D12" s="28">
        <f>+D13+D14+D15+D16+D17</f>
        <v>0</v>
      </c>
    </row>
    <row r="13" spans="1:4" s="49" customFormat="1" ht="12" customHeight="1" x14ac:dyDescent="0.25">
      <c r="A13" s="50" t="s">
        <v>20</v>
      </c>
      <c r="B13" s="250" t="s">
        <v>351</v>
      </c>
      <c r="C13" s="51" t="s">
        <v>21</v>
      </c>
      <c r="D13" s="52"/>
    </row>
    <row r="14" spans="1:4" s="49" customFormat="1" ht="12" customHeight="1" x14ac:dyDescent="0.25">
      <c r="A14" s="53" t="s">
        <v>22</v>
      </c>
      <c r="B14" s="251" t="s">
        <v>352</v>
      </c>
      <c r="C14" s="54" t="s">
        <v>23</v>
      </c>
      <c r="D14" s="55"/>
    </row>
    <row r="15" spans="1:4" s="49" customFormat="1" ht="12" customHeight="1" x14ac:dyDescent="0.25">
      <c r="A15" s="53" t="s">
        <v>24</v>
      </c>
      <c r="B15" s="251" t="s">
        <v>353</v>
      </c>
      <c r="C15" s="54" t="s">
        <v>25</v>
      </c>
      <c r="D15" s="55"/>
    </row>
    <row r="16" spans="1:4" s="49" customFormat="1" ht="12" customHeight="1" x14ac:dyDescent="0.25">
      <c r="A16" s="53" t="s">
        <v>26</v>
      </c>
      <c r="B16" s="251" t="s">
        <v>354</v>
      </c>
      <c r="C16" s="54" t="s">
        <v>27</v>
      </c>
      <c r="D16" s="55"/>
    </row>
    <row r="17" spans="1:4" s="49" customFormat="1" ht="12" customHeight="1" x14ac:dyDescent="0.25">
      <c r="A17" s="53" t="s">
        <v>28</v>
      </c>
      <c r="B17" s="251" t="s">
        <v>355</v>
      </c>
      <c r="C17" s="54" t="s">
        <v>29</v>
      </c>
      <c r="D17" s="55"/>
    </row>
    <row r="18" spans="1:4" s="49" customFormat="1" ht="12" customHeight="1" thickBot="1" x14ac:dyDescent="0.3">
      <c r="A18" s="56" t="s">
        <v>655</v>
      </c>
      <c r="B18" s="251" t="s">
        <v>355</v>
      </c>
      <c r="C18" s="346" t="s">
        <v>656</v>
      </c>
      <c r="D18" s="59"/>
    </row>
    <row r="19" spans="1:4" s="49" customFormat="1" ht="12" customHeight="1" thickBot="1" x14ac:dyDescent="0.3">
      <c r="A19" s="47" t="s">
        <v>30</v>
      </c>
      <c r="B19" s="249" t="s">
        <v>356</v>
      </c>
      <c r="C19" s="48" t="s">
        <v>31</v>
      </c>
      <c r="D19" s="28">
        <f>+D20+D21+D22+D23+D24</f>
        <v>0</v>
      </c>
    </row>
    <row r="20" spans="1:4" s="49" customFormat="1" ht="12" customHeight="1" x14ac:dyDescent="0.25">
      <c r="A20" s="50" t="s">
        <v>32</v>
      </c>
      <c r="B20" s="250" t="s">
        <v>357</v>
      </c>
      <c r="C20" s="51" t="s">
        <v>33</v>
      </c>
      <c r="D20" s="52"/>
    </row>
    <row r="21" spans="1:4" s="49" customFormat="1" ht="12" customHeight="1" x14ac:dyDescent="0.25">
      <c r="A21" s="53" t="s">
        <v>34</v>
      </c>
      <c r="B21" s="251" t="s">
        <v>358</v>
      </c>
      <c r="C21" s="54" t="s">
        <v>35</v>
      </c>
      <c r="D21" s="55"/>
    </row>
    <row r="22" spans="1:4" s="49" customFormat="1" ht="12" customHeight="1" x14ac:dyDescent="0.25">
      <c r="A22" s="53" t="s">
        <v>36</v>
      </c>
      <c r="B22" s="251" t="s">
        <v>359</v>
      </c>
      <c r="C22" s="54" t="s">
        <v>37</v>
      </c>
      <c r="D22" s="55"/>
    </row>
    <row r="23" spans="1:4" s="49" customFormat="1" ht="12" customHeight="1" x14ac:dyDescent="0.25">
      <c r="A23" s="53" t="s">
        <v>38</v>
      </c>
      <c r="B23" s="251" t="s">
        <v>360</v>
      </c>
      <c r="C23" s="54" t="s">
        <v>39</v>
      </c>
      <c r="D23" s="55"/>
    </row>
    <row r="24" spans="1:4" s="49" customFormat="1" ht="12" customHeight="1" x14ac:dyDescent="0.25">
      <c r="A24" s="53" t="s">
        <v>40</v>
      </c>
      <c r="B24" s="251" t="s">
        <v>361</v>
      </c>
      <c r="C24" s="54" t="s">
        <v>41</v>
      </c>
      <c r="D24" s="55"/>
    </row>
    <row r="25" spans="1:4" s="349" customFormat="1" ht="12" customHeight="1" thickBot="1" x14ac:dyDescent="0.35">
      <c r="A25" s="53" t="s">
        <v>657</v>
      </c>
      <c r="B25" s="251" t="s">
        <v>361</v>
      </c>
      <c r="C25" s="347" t="s">
        <v>658</v>
      </c>
      <c r="D25" s="348"/>
    </row>
    <row r="26" spans="1:4" s="49" customFormat="1" ht="12" customHeight="1" thickBot="1" x14ac:dyDescent="0.3">
      <c r="A26" s="47" t="s">
        <v>42</v>
      </c>
      <c r="B26" s="249" t="s">
        <v>362</v>
      </c>
      <c r="C26" s="48" t="s">
        <v>43</v>
      </c>
      <c r="D26" s="35">
        <f>SUM(D27:D33)</f>
        <v>0</v>
      </c>
    </row>
    <row r="27" spans="1:4" s="49" customFormat="1" ht="12" customHeight="1" x14ac:dyDescent="0.25">
      <c r="A27" s="50" t="s">
        <v>704</v>
      </c>
      <c r="B27" s="250" t="s">
        <v>363</v>
      </c>
      <c r="C27" s="51" t="s">
        <v>453</v>
      </c>
      <c r="D27" s="60"/>
    </row>
    <row r="28" spans="1:4" s="49" customFormat="1" ht="12" customHeight="1" x14ac:dyDescent="0.25">
      <c r="A28" s="50" t="s">
        <v>705</v>
      </c>
      <c r="B28" s="250" t="s">
        <v>476</v>
      </c>
      <c r="C28" s="51" t="s">
        <v>475</v>
      </c>
      <c r="D28" s="60"/>
    </row>
    <row r="29" spans="1:4" s="49" customFormat="1" ht="12" customHeight="1" x14ac:dyDescent="0.25">
      <c r="A29" s="50" t="s">
        <v>706</v>
      </c>
      <c r="B29" s="251" t="s">
        <v>450</v>
      </c>
      <c r="C29" s="54" t="s">
        <v>454</v>
      </c>
      <c r="D29" s="60"/>
    </row>
    <row r="30" spans="1:4" s="49" customFormat="1" ht="12" customHeight="1" x14ac:dyDescent="0.25">
      <c r="A30" s="50" t="s">
        <v>707</v>
      </c>
      <c r="B30" s="251" t="s">
        <v>451</v>
      </c>
      <c r="C30" s="54" t="s">
        <v>455</v>
      </c>
      <c r="D30" s="55"/>
    </row>
    <row r="31" spans="1:4" s="49" customFormat="1" ht="12" customHeight="1" x14ac:dyDescent="0.25">
      <c r="A31" s="50" t="s">
        <v>708</v>
      </c>
      <c r="B31" s="251" t="s">
        <v>364</v>
      </c>
      <c r="C31" s="54" t="s">
        <v>456</v>
      </c>
      <c r="D31" s="55"/>
    </row>
    <row r="32" spans="1:4" s="49" customFormat="1" ht="12" customHeight="1" x14ac:dyDescent="0.25">
      <c r="A32" s="50" t="s">
        <v>709</v>
      </c>
      <c r="B32" s="252" t="s">
        <v>365</v>
      </c>
      <c r="C32" s="57" t="s">
        <v>457</v>
      </c>
      <c r="D32" s="55"/>
    </row>
    <row r="33" spans="1:4" s="49" customFormat="1" ht="12" customHeight="1" thickBot="1" x14ac:dyDescent="0.3">
      <c r="A33" s="50" t="s">
        <v>710</v>
      </c>
      <c r="B33" s="252" t="s">
        <v>366</v>
      </c>
      <c r="C33" s="57" t="s">
        <v>452</v>
      </c>
      <c r="D33" s="59"/>
    </row>
    <row r="34" spans="1:4" s="49" customFormat="1" ht="12" customHeight="1" thickBot="1" x14ac:dyDescent="0.3">
      <c r="A34" s="47" t="s">
        <v>44</v>
      </c>
      <c r="B34" s="249" t="s">
        <v>367</v>
      </c>
      <c r="C34" s="48" t="s">
        <v>45</v>
      </c>
      <c r="D34" s="28">
        <f>SUM(D35:D45)</f>
        <v>0</v>
      </c>
    </row>
    <row r="35" spans="1:4" s="49" customFormat="1" ht="12" customHeight="1" x14ac:dyDescent="0.25">
      <c r="A35" s="50" t="s">
        <v>46</v>
      </c>
      <c r="B35" s="250" t="s">
        <v>368</v>
      </c>
      <c r="C35" s="51" t="s">
        <v>47</v>
      </c>
      <c r="D35" s="52">
        <v>0</v>
      </c>
    </row>
    <row r="36" spans="1:4" s="49" customFormat="1" ht="12" customHeight="1" x14ac:dyDescent="0.25">
      <c r="A36" s="53" t="s">
        <v>48</v>
      </c>
      <c r="B36" s="251" t="s">
        <v>369</v>
      </c>
      <c r="C36" s="54" t="s">
        <v>49</v>
      </c>
      <c r="D36" s="55">
        <v>0</v>
      </c>
    </row>
    <row r="37" spans="1:4" s="49" customFormat="1" ht="12" customHeight="1" x14ac:dyDescent="0.25">
      <c r="A37" s="53" t="s">
        <v>50</v>
      </c>
      <c r="B37" s="251" t="s">
        <v>370</v>
      </c>
      <c r="C37" s="54" t="s">
        <v>51</v>
      </c>
      <c r="D37" s="55">
        <v>0</v>
      </c>
    </row>
    <row r="38" spans="1:4" s="49" customFormat="1" ht="12" customHeight="1" x14ac:dyDescent="0.25">
      <c r="A38" s="53" t="s">
        <v>52</v>
      </c>
      <c r="B38" s="251" t="s">
        <v>371</v>
      </c>
      <c r="C38" s="54" t="s">
        <v>53</v>
      </c>
      <c r="D38" s="55"/>
    </row>
    <row r="39" spans="1:4" s="49" customFormat="1" ht="12" customHeight="1" x14ac:dyDescent="0.25">
      <c r="A39" s="53" t="s">
        <v>54</v>
      </c>
      <c r="B39" s="251" t="s">
        <v>372</v>
      </c>
      <c r="C39" s="54" t="s">
        <v>55</v>
      </c>
      <c r="D39" s="55"/>
    </row>
    <row r="40" spans="1:4" s="49" customFormat="1" ht="12" customHeight="1" x14ac:dyDescent="0.25">
      <c r="A40" s="53" t="s">
        <v>56</v>
      </c>
      <c r="B40" s="251" t="s">
        <v>373</v>
      </c>
      <c r="C40" s="54" t="s">
        <v>57</v>
      </c>
      <c r="D40" s="55"/>
    </row>
    <row r="41" spans="1:4" s="49" customFormat="1" ht="12" customHeight="1" x14ac:dyDescent="0.25">
      <c r="A41" s="53" t="s">
        <v>58</v>
      </c>
      <c r="B41" s="251" t="s">
        <v>374</v>
      </c>
      <c r="C41" s="54" t="s">
        <v>59</v>
      </c>
      <c r="D41" s="55"/>
    </row>
    <row r="42" spans="1:4" s="49" customFormat="1" ht="12" customHeight="1" x14ac:dyDescent="0.25">
      <c r="A42" s="53" t="s">
        <v>60</v>
      </c>
      <c r="B42" s="251" t="s">
        <v>375</v>
      </c>
      <c r="C42" s="54" t="s">
        <v>61</v>
      </c>
      <c r="D42" s="55"/>
    </row>
    <row r="43" spans="1:4" s="49" customFormat="1" ht="12" customHeight="1" x14ac:dyDescent="0.25">
      <c r="A43" s="53" t="s">
        <v>62</v>
      </c>
      <c r="B43" s="251" t="s">
        <v>376</v>
      </c>
      <c r="C43" s="54" t="s">
        <v>63</v>
      </c>
      <c r="D43" s="61"/>
    </row>
    <row r="44" spans="1:4" s="49" customFormat="1" ht="12" customHeight="1" x14ac:dyDescent="0.25">
      <c r="A44" s="56" t="s">
        <v>64</v>
      </c>
      <c r="B44" s="251" t="s">
        <v>377</v>
      </c>
      <c r="C44" s="350" t="s">
        <v>659</v>
      </c>
      <c r="D44" s="62"/>
    </row>
    <row r="45" spans="1:4" s="49" customFormat="1" ht="12" customHeight="1" thickBot="1" x14ac:dyDescent="0.3">
      <c r="A45" s="56" t="s">
        <v>660</v>
      </c>
      <c r="B45" s="251" t="s">
        <v>661</v>
      </c>
      <c r="C45" s="57" t="s">
        <v>65</v>
      </c>
      <c r="D45" s="62"/>
    </row>
    <row r="46" spans="1:4" s="49" customFormat="1" ht="12" customHeight="1" thickBot="1" x14ac:dyDescent="0.3">
      <c r="A46" s="47" t="s">
        <v>66</v>
      </c>
      <c r="B46" s="249" t="s">
        <v>378</v>
      </c>
      <c r="C46" s="48" t="s">
        <v>67</v>
      </c>
      <c r="D46" s="28">
        <f>SUM(D47:D51)</f>
        <v>0</v>
      </c>
    </row>
    <row r="47" spans="1:4" s="49" customFormat="1" ht="12" customHeight="1" x14ac:dyDescent="0.25">
      <c r="A47" s="50" t="s">
        <v>68</v>
      </c>
      <c r="B47" s="250" t="s">
        <v>379</v>
      </c>
      <c r="C47" s="51" t="s">
        <v>69</v>
      </c>
      <c r="D47" s="63"/>
    </row>
    <row r="48" spans="1:4" s="49" customFormat="1" ht="12" customHeight="1" x14ac:dyDescent="0.25">
      <c r="A48" s="53" t="s">
        <v>70</v>
      </c>
      <c r="B48" s="251" t="s">
        <v>380</v>
      </c>
      <c r="C48" s="54" t="s">
        <v>71</v>
      </c>
      <c r="D48" s="61"/>
    </row>
    <row r="49" spans="1:4" s="49" customFormat="1" ht="12" customHeight="1" x14ac:dyDescent="0.25">
      <c r="A49" s="53" t="s">
        <v>72</v>
      </c>
      <c r="B49" s="251" t="s">
        <v>381</v>
      </c>
      <c r="C49" s="54" t="s">
        <v>73</v>
      </c>
      <c r="D49" s="61"/>
    </row>
    <row r="50" spans="1:4" s="49" customFormat="1" ht="12" customHeight="1" x14ac:dyDescent="0.25">
      <c r="A50" s="53" t="s">
        <v>74</v>
      </c>
      <c r="B50" s="251" t="s">
        <v>382</v>
      </c>
      <c r="C50" s="54" t="s">
        <v>75</v>
      </c>
      <c r="D50" s="61"/>
    </row>
    <row r="51" spans="1:4" s="49" customFormat="1" ht="12" customHeight="1" thickBot="1" x14ac:dyDescent="0.3">
      <c r="A51" s="56" t="s">
        <v>76</v>
      </c>
      <c r="B51" s="251" t="s">
        <v>383</v>
      </c>
      <c r="C51" s="57" t="s">
        <v>77</v>
      </c>
      <c r="D51" s="62"/>
    </row>
    <row r="52" spans="1:4" s="49" customFormat="1" ht="12" customHeight="1" thickBot="1" x14ac:dyDescent="0.3">
      <c r="A52" s="47" t="s">
        <v>78</v>
      </c>
      <c r="B52" s="249" t="s">
        <v>384</v>
      </c>
      <c r="C52" s="48" t="s">
        <v>79</v>
      </c>
      <c r="D52" s="28">
        <f>SUM(D53:D53)</f>
        <v>0</v>
      </c>
    </row>
    <row r="53" spans="1:4" s="49" customFormat="1" ht="12" customHeight="1" x14ac:dyDescent="0.25">
      <c r="A53" s="50" t="s">
        <v>80</v>
      </c>
      <c r="B53" s="250" t="s">
        <v>385</v>
      </c>
      <c r="C53" s="51" t="s">
        <v>459</v>
      </c>
      <c r="D53" s="52"/>
    </row>
    <row r="54" spans="1:4" s="49" customFormat="1" ht="12" customHeight="1" x14ac:dyDescent="0.25">
      <c r="A54" s="50" t="s">
        <v>81</v>
      </c>
      <c r="B54" s="251" t="s">
        <v>386</v>
      </c>
      <c r="C54" s="54" t="s">
        <v>460</v>
      </c>
      <c r="D54" s="52"/>
    </row>
    <row r="55" spans="1:4" s="49" customFormat="1" ht="13.5" customHeight="1" x14ac:dyDescent="0.25">
      <c r="A55" s="50" t="s">
        <v>82</v>
      </c>
      <c r="B55" s="251" t="s">
        <v>387</v>
      </c>
      <c r="C55" s="54" t="s">
        <v>471</v>
      </c>
      <c r="D55" s="52"/>
    </row>
    <row r="56" spans="1:4" s="49" customFormat="1" ht="12" customHeight="1" x14ac:dyDescent="0.25">
      <c r="A56" s="56" t="s">
        <v>83</v>
      </c>
      <c r="B56" s="252" t="s">
        <v>461</v>
      </c>
      <c r="C56" s="57" t="s">
        <v>462</v>
      </c>
      <c r="D56" s="59"/>
    </row>
    <row r="57" spans="1:4" s="49" customFormat="1" ht="12" customHeight="1" x14ac:dyDescent="0.25">
      <c r="A57" s="56" t="s">
        <v>711</v>
      </c>
      <c r="B57" s="252" t="s">
        <v>458</v>
      </c>
      <c r="C57" s="57" t="s">
        <v>463</v>
      </c>
      <c r="D57" s="59"/>
    </row>
    <row r="58" spans="1:4" s="49" customFormat="1" ht="12" customHeight="1" thickBot="1" x14ac:dyDescent="0.3">
      <c r="A58" s="56" t="s">
        <v>662</v>
      </c>
      <c r="B58" s="252" t="s">
        <v>458</v>
      </c>
      <c r="C58" s="346" t="s">
        <v>663</v>
      </c>
      <c r="D58" s="59"/>
    </row>
    <row r="59" spans="1:4" s="49" customFormat="1" ht="12" customHeight="1" thickBot="1" x14ac:dyDescent="0.3">
      <c r="A59" s="47" t="s">
        <v>84</v>
      </c>
      <c r="B59" s="249" t="s">
        <v>388</v>
      </c>
      <c r="C59" s="58" t="s">
        <v>85</v>
      </c>
      <c r="D59" s="28">
        <f>SUM(D60:D60)</f>
        <v>0</v>
      </c>
    </row>
    <row r="60" spans="1:4" s="49" customFormat="1" ht="12" customHeight="1" x14ac:dyDescent="0.25">
      <c r="A60" s="50" t="s">
        <v>712</v>
      </c>
      <c r="B60" s="250" t="s">
        <v>389</v>
      </c>
      <c r="C60" s="51" t="s">
        <v>464</v>
      </c>
      <c r="D60" s="61"/>
    </row>
    <row r="61" spans="1:4" s="49" customFormat="1" ht="12" customHeight="1" x14ac:dyDescent="0.25">
      <c r="A61" s="50" t="s">
        <v>713</v>
      </c>
      <c r="B61" s="250" t="s">
        <v>390</v>
      </c>
      <c r="C61" s="54" t="s">
        <v>465</v>
      </c>
      <c r="D61" s="61"/>
    </row>
    <row r="62" spans="1:4" s="49" customFormat="1" ht="11.25" customHeight="1" x14ac:dyDescent="0.25">
      <c r="A62" s="50" t="s">
        <v>714</v>
      </c>
      <c r="B62" s="250" t="s">
        <v>391</v>
      </c>
      <c r="C62" s="54" t="s">
        <v>472</v>
      </c>
      <c r="D62" s="61"/>
    </row>
    <row r="63" spans="1:4" s="49" customFormat="1" ht="12" customHeight="1" x14ac:dyDescent="0.25">
      <c r="A63" s="50" t="s">
        <v>715</v>
      </c>
      <c r="B63" s="256" t="s">
        <v>467</v>
      </c>
      <c r="C63" s="57" t="s">
        <v>466</v>
      </c>
      <c r="D63" s="61"/>
    </row>
    <row r="64" spans="1:4" s="49" customFormat="1" ht="12" customHeight="1" x14ac:dyDescent="0.25">
      <c r="A64" s="50" t="s">
        <v>716</v>
      </c>
      <c r="B64" s="252" t="s">
        <v>469</v>
      </c>
      <c r="C64" s="57" t="s">
        <v>468</v>
      </c>
      <c r="D64" s="61"/>
    </row>
    <row r="65" spans="1:4" s="49" customFormat="1" ht="12" customHeight="1" thickBot="1" x14ac:dyDescent="0.3">
      <c r="A65" s="50" t="s">
        <v>717</v>
      </c>
      <c r="B65" s="252" t="s">
        <v>469</v>
      </c>
      <c r="C65" s="346" t="s">
        <v>664</v>
      </c>
      <c r="D65" s="61"/>
    </row>
    <row r="66" spans="1:4" s="49" customFormat="1" ht="12" customHeight="1" thickBot="1" x14ac:dyDescent="0.3">
      <c r="A66" s="47" t="s">
        <v>86</v>
      </c>
      <c r="B66" s="249"/>
      <c r="C66" s="48" t="s">
        <v>87</v>
      </c>
      <c r="D66" s="35">
        <f>+D5+D12+D19+D26+D34+D46+D52+D59</f>
        <v>0</v>
      </c>
    </row>
    <row r="67" spans="1:4" s="49" customFormat="1" ht="12" customHeight="1" thickBot="1" x14ac:dyDescent="0.3">
      <c r="A67" s="47" t="s">
        <v>153</v>
      </c>
      <c r="B67" s="249" t="s">
        <v>393</v>
      </c>
      <c r="C67" s="58" t="s">
        <v>89</v>
      </c>
      <c r="D67" s="28">
        <f>SUM(D68:D70)</f>
        <v>0</v>
      </c>
    </row>
    <row r="68" spans="1:4" s="49" customFormat="1" ht="12" customHeight="1" x14ac:dyDescent="0.25">
      <c r="A68" s="50" t="s">
        <v>90</v>
      </c>
      <c r="B68" s="250" t="s">
        <v>394</v>
      </c>
      <c r="C68" s="51" t="s">
        <v>91</v>
      </c>
      <c r="D68" s="61"/>
    </row>
    <row r="69" spans="1:4" s="49" customFormat="1" ht="12" customHeight="1" x14ac:dyDescent="0.25">
      <c r="A69" s="53" t="s">
        <v>92</v>
      </c>
      <c r="B69" s="250" t="s">
        <v>395</v>
      </c>
      <c r="C69" s="54" t="s">
        <v>93</v>
      </c>
      <c r="D69" s="61"/>
    </row>
    <row r="70" spans="1:4" s="49" customFormat="1" ht="12" customHeight="1" thickBot="1" x14ac:dyDescent="0.3">
      <c r="A70" s="56" t="s">
        <v>94</v>
      </c>
      <c r="B70" s="250" t="s">
        <v>396</v>
      </c>
      <c r="C70" s="64" t="s">
        <v>95</v>
      </c>
      <c r="D70" s="61"/>
    </row>
    <row r="71" spans="1:4" s="49" customFormat="1" ht="12" customHeight="1" thickBot="1" x14ac:dyDescent="0.3">
      <c r="A71" s="47" t="s">
        <v>171</v>
      </c>
      <c r="B71" s="249" t="s">
        <v>397</v>
      </c>
      <c r="C71" s="58" t="s">
        <v>97</v>
      </c>
      <c r="D71" s="28">
        <f>SUM(D72:D75)</f>
        <v>0</v>
      </c>
    </row>
    <row r="72" spans="1:4" s="49" customFormat="1" ht="12" customHeight="1" x14ac:dyDescent="0.25">
      <c r="A72" s="50" t="s">
        <v>98</v>
      </c>
      <c r="B72" s="250" t="s">
        <v>398</v>
      </c>
      <c r="C72" s="51" t="s">
        <v>99</v>
      </c>
      <c r="D72" s="61"/>
    </row>
    <row r="73" spans="1:4" s="49" customFormat="1" ht="12" customHeight="1" x14ac:dyDescent="0.25">
      <c r="A73" s="53" t="s">
        <v>100</v>
      </c>
      <c r="B73" s="250" t="s">
        <v>399</v>
      </c>
      <c r="C73" s="54" t="s">
        <v>101</v>
      </c>
      <c r="D73" s="61"/>
    </row>
    <row r="74" spans="1:4" s="49" customFormat="1" ht="12" customHeight="1" x14ac:dyDescent="0.25">
      <c r="A74" s="53" t="s">
        <v>102</v>
      </c>
      <c r="B74" s="250" t="s">
        <v>400</v>
      </c>
      <c r="C74" s="54" t="s">
        <v>103</v>
      </c>
      <c r="D74" s="61"/>
    </row>
    <row r="75" spans="1:4" s="49" customFormat="1" ht="12" customHeight="1" thickBot="1" x14ac:dyDescent="0.3">
      <c r="A75" s="56" t="s">
        <v>104</v>
      </c>
      <c r="B75" s="250" t="s">
        <v>401</v>
      </c>
      <c r="C75" s="57" t="s">
        <v>105</v>
      </c>
      <c r="D75" s="61"/>
    </row>
    <row r="76" spans="1:4" s="49" customFormat="1" ht="12" customHeight="1" thickBot="1" x14ac:dyDescent="0.3">
      <c r="A76" s="47" t="s">
        <v>172</v>
      </c>
      <c r="B76" s="249" t="s">
        <v>402</v>
      </c>
      <c r="C76" s="58" t="s">
        <v>107</v>
      </c>
      <c r="D76" s="28">
        <f>SUM(D77:D78)</f>
        <v>0</v>
      </c>
    </row>
    <row r="77" spans="1:4" s="49" customFormat="1" ht="12" customHeight="1" x14ac:dyDescent="0.25">
      <c r="A77" s="50" t="s">
        <v>108</v>
      </c>
      <c r="B77" s="250" t="s">
        <v>403</v>
      </c>
      <c r="C77" s="51" t="s">
        <v>109</v>
      </c>
      <c r="D77" s="61"/>
    </row>
    <row r="78" spans="1:4" s="49" customFormat="1" ht="12" customHeight="1" thickBot="1" x14ac:dyDescent="0.3">
      <c r="A78" s="56" t="s">
        <v>110</v>
      </c>
      <c r="B78" s="250" t="s">
        <v>404</v>
      </c>
      <c r="C78" s="57" t="s">
        <v>111</v>
      </c>
      <c r="D78" s="61"/>
    </row>
    <row r="79" spans="1:4" s="49" customFormat="1" ht="12" customHeight="1" thickBot="1" x14ac:dyDescent="0.3">
      <c r="A79" s="47" t="s">
        <v>173</v>
      </c>
      <c r="B79" s="249"/>
      <c r="C79" s="58" t="s">
        <v>670</v>
      </c>
      <c r="D79" s="28">
        <f>SUM(D80:D83)</f>
        <v>0</v>
      </c>
    </row>
    <row r="80" spans="1:4" s="49" customFormat="1" ht="12" customHeight="1" x14ac:dyDescent="0.25">
      <c r="A80" s="50" t="s">
        <v>718</v>
      </c>
      <c r="B80" s="250" t="s">
        <v>405</v>
      </c>
      <c r="C80" s="51" t="s">
        <v>114</v>
      </c>
      <c r="D80" s="61"/>
    </row>
    <row r="81" spans="1:4" s="49" customFormat="1" ht="12" customHeight="1" x14ac:dyDescent="0.25">
      <c r="A81" s="53" t="s">
        <v>719</v>
      </c>
      <c r="B81" s="251" t="s">
        <v>406</v>
      </c>
      <c r="C81" s="54" t="s">
        <v>115</v>
      </c>
      <c r="D81" s="61"/>
    </row>
    <row r="82" spans="1:4" s="49" customFormat="1" ht="12" customHeight="1" x14ac:dyDescent="0.25">
      <c r="A82" s="56" t="s">
        <v>720</v>
      </c>
      <c r="B82" s="252" t="s">
        <v>470</v>
      </c>
      <c r="C82" s="57" t="s">
        <v>606</v>
      </c>
      <c r="D82" s="61"/>
    </row>
    <row r="83" spans="1:4" s="49" customFormat="1" ht="12" customHeight="1" thickBot="1" x14ac:dyDescent="0.3">
      <c r="A83" s="56" t="s">
        <v>721</v>
      </c>
      <c r="B83" s="252" t="s">
        <v>669</v>
      </c>
      <c r="C83" s="57" t="s">
        <v>668</v>
      </c>
      <c r="D83" s="61"/>
    </row>
    <row r="84" spans="1:4" s="49" customFormat="1" ht="12" customHeight="1" thickBot="1" x14ac:dyDescent="0.3">
      <c r="A84" s="47" t="s">
        <v>176</v>
      </c>
      <c r="B84" s="249" t="s">
        <v>407</v>
      </c>
      <c r="C84" s="58" t="s">
        <v>117</v>
      </c>
      <c r="D84" s="28">
        <f>SUM(D85:D88)</f>
        <v>0</v>
      </c>
    </row>
    <row r="85" spans="1:4" s="49" customFormat="1" ht="12" customHeight="1" x14ac:dyDescent="0.25">
      <c r="A85" s="50" t="s">
        <v>722</v>
      </c>
      <c r="B85" s="250" t="s">
        <v>408</v>
      </c>
      <c r="C85" s="51" t="s">
        <v>607</v>
      </c>
      <c r="D85" s="61"/>
    </row>
    <row r="86" spans="1:4" s="49" customFormat="1" ht="12" customHeight="1" x14ac:dyDescent="0.25">
      <c r="A86" s="50" t="s">
        <v>723</v>
      </c>
      <c r="B86" s="250" t="s">
        <v>409</v>
      </c>
      <c r="C86" s="54" t="s">
        <v>608</v>
      </c>
      <c r="D86" s="61"/>
    </row>
    <row r="87" spans="1:4" s="49" customFormat="1" ht="12" customHeight="1" x14ac:dyDescent="0.25">
      <c r="A87" s="50" t="s">
        <v>724</v>
      </c>
      <c r="B87" s="250" t="s">
        <v>410</v>
      </c>
      <c r="C87" s="54" t="s">
        <v>609</v>
      </c>
      <c r="D87" s="61"/>
    </row>
    <row r="88" spans="1:4" s="49" customFormat="1" ht="13.8" thickBot="1" x14ac:dyDescent="0.3">
      <c r="A88" s="50" t="s">
        <v>725</v>
      </c>
      <c r="B88" s="250" t="s">
        <v>411</v>
      </c>
      <c r="C88" s="57" t="s">
        <v>610</v>
      </c>
      <c r="D88" s="61"/>
    </row>
    <row r="89" spans="1:4" s="49" customFormat="1" ht="13.5" customHeight="1" thickBot="1" x14ac:dyDescent="0.3">
      <c r="A89" s="47" t="s">
        <v>726</v>
      </c>
      <c r="B89" s="249" t="s">
        <v>412</v>
      </c>
      <c r="C89" s="58" t="s">
        <v>121</v>
      </c>
      <c r="D89" s="65"/>
    </row>
    <row r="90" spans="1:4" s="49" customFormat="1" ht="13.5" customHeight="1" thickBot="1" x14ac:dyDescent="0.3">
      <c r="A90" s="47" t="s">
        <v>182</v>
      </c>
      <c r="B90" s="249"/>
      <c r="C90" s="58" t="s">
        <v>630</v>
      </c>
      <c r="D90" s="65"/>
    </row>
    <row r="91" spans="1:4" s="49" customFormat="1" ht="15.75" customHeight="1" thickBot="1" x14ac:dyDescent="0.3">
      <c r="A91" s="47" t="s">
        <v>185</v>
      </c>
      <c r="B91" s="249" t="s">
        <v>392</v>
      </c>
      <c r="C91" s="66" t="s">
        <v>123</v>
      </c>
      <c r="D91" s="35">
        <f>+D67+D71+D76+D79+D84+D89</f>
        <v>0</v>
      </c>
    </row>
    <row r="92" spans="1:4" s="49" customFormat="1" ht="16.5" customHeight="1" thickBot="1" x14ac:dyDescent="0.3">
      <c r="A92" s="47" t="s">
        <v>188</v>
      </c>
      <c r="B92" s="253"/>
      <c r="C92" s="67" t="s">
        <v>125</v>
      </c>
      <c r="D92" s="35">
        <f>+D66+D91</f>
        <v>0</v>
      </c>
    </row>
    <row r="93" spans="1:4" s="49" customFormat="1" x14ac:dyDescent="0.25">
      <c r="A93" s="91"/>
      <c r="B93" s="68"/>
      <c r="C93" s="92"/>
      <c r="D93" s="93"/>
    </row>
    <row r="94" spans="1:4" ht="16.5" customHeight="1" x14ac:dyDescent="0.3">
      <c r="A94" s="585" t="s">
        <v>126</v>
      </c>
      <c r="B94" s="585"/>
      <c r="C94" s="585"/>
      <c r="D94" s="585"/>
    </row>
    <row r="95" spans="1:4" ht="16.5" customHeight="1" thickBot="1" x14ac:dyDescent="0.35">
      <c r="A95" s="586" t="s">
        <v>700</v>
      </c>
      <c r="B95" s="586"/>
      <c r="C95" s="586"/>
      <c r="D95" s="39" t="s">
        <v>634</v>
      </c>
    </row>
    <row r="96" spans="1:4" ht="38.1" customHeight="1" thickBot="1" x14ac:dyDescent="0.35">
      <c r="A96" s="40" t="s">
        <v>2</v>
      </c>
      <c r="B96" s="150" t="s">
        <v>319</v>
      </c>
      <c r="C96" s="41" t="s">
        <v>127</v>
      </c>
      <c r="D96" s="42" t="s">
        <v>727</v>
      </c>
    </row>
    <row r="97" spans="1:4" s="46" customFormat="1" ht="12" customHeight="1" thickBot="1" x14ac:dyDescent="0.25">
      <c r="A97" s="453">
        <v>1</v>
      </c>
      <c r="B97" s="69">
        <v>2</v>
      </c>
      <c r="C97" s="69">
        <v>3</v>
      </c>
      <c r="D97" s="70">
        <v>4</v>
      </c>
    </row>
    <row r="98" spans="1:4" ht="12" customHeight="1" thickBot="1" x14ac:dyDescent="0.35">
      <c r="A98" s="71" t="s">
        <v>5</v>
      </c>
      <c r="B98" s="254"/>
      <c r="C98" s="72" t="s">
        <v>128</v>
      </c>
      <c r="D98" s="73">
        <f>SUM(D99:D103)</f>
        <v>0</v>
      </c>
    </row>
    <row r="99" spans="1:4" ht="12" customHeight="1" x14ac:dyDescent="0.3">
      <c r="A99" s="74" t="s">
        <v>7</v>
      </c>
      <c r="B99" s="255" t="s">
        <v>320</v>
      </c>
      <c r="C99" s="75" t="s">
        <v>129</v>
      </c>
      <c r="D99" s="76"/>
    </row>
    <row r="100" spans="1:4" ht="12" customHeight="1" x14ac:dyDescent="0.3">
      <c r="A100" s="53" t="s">
        <v>9</v>
      </c>
      <c r="B100" s="251" t="s">
        <v>321</v>
      </c>
      <c r="C100" s="11" t="s">
        <v>130</v>
      </c>
      <c r="D100" s="55"/>
    </row>
    <row r="101" spans="1:4" ht="12" customHeight="1" x14ac:dyDescent="0.3">
      <c r="A101" s="53" t="s">
        <v>11</v>
      </c>
      <c r="B101" s="251" t="s">
        <v>322</v>
      </c>
      <c r="C101" s="11" t="s">
        <v>131</v>
      </c>
      <c r="D101" s="59"/>
    </row>
    <row r="102" spans="1:4" ht="12" customHeight="1" x14ac:dyDescent="0.3">
      <c r="A102" s="53" t="s">
        <v>13</v>
      </c>
      <c r="B102" s="251" t="s">
        <v>323</v>
      </c>
      <c r="C102" s="77" t="s">
        <v>132</v>
      </c>
      <c r="D102" s="59"/>
    </row>
    <row r="103" spans="1:4" ht="12" customHeight="1" thickBot="1" x14ac:dyDescent="0.35">
      <c r="A103" s="53" t="s">
        <v>15</v>
      </c>
      <c r="B103" s="258" t="s">
        <v>324</v>
      </c>
      <c r="C103" s="78" t="s">
        <v>133</v>
      </c>
      <c r="D103" s="59"/>
    </row>
    <row r="104" spans="1:4" ht="12" customHeight="1" thickBot="1" x14ac:dyDescent="0.35">
      <c r="A104" s="47" t="s">
        <v>18</v>
      </c>
      <c r="B104" s="249" t="s">
        <v>651</v>
      </c>
      <c r="C104" s="15" t="s">
        <v>611</v>
      </c>
      <c r="D104" s="28">
        <f>+D105+D107+D106</f>
        <v>0</v>
      </c>
    </row>
    <row r="105" spans="1:4" ht="12" customHeight="1" x14ac:dyDescent="0.3">
      <c r="A105" s="50" t="s">
        <v>20</v>
      </c>
      <c r="B105" s="250" t="s">
        <v>651</v>
      </c>
      <c r="C105" s="13" t="s">
        <v>139</v>
      </c>
      <c r="D105" s="52"/>
    </row>
    <row r="106" spans="1:4" ht="12" customHeight="1" x14ac:dyDescent="0.3">
      <c r="A106" s="50" t="s">
        <v>22</v>
      </c>
      <c r="B106" s="256" t="s">
        <v>651</v>
      </c>
      <c r="C106" s="278" t="s">
        <v>474</v>
      </c>
      <c r="D106" s="247"/>
    </row>
    <row r="107" spans="1:4" ht="12" customHeight="1" thickBot="1" x14ac:dyDescent="0.35">
      <c r="A107" s="50" t="s">
        <v>24</v>
      </c>
      <c r="B107" s="252" t="s">
        <v>651</v>
      </c>
      <c r="C107" s="81" t="s">
        <v>473</v>
      </c>
      <c r="D107" s="59"/>
    </row>
    <row r="108" spans="1:4" ht="12" customHeight="1" thickBot="1" x14ac:dyDescent="0.35">
      <c r="A108" s="47" t="s">
        <v>30</v>
      </c>
      <c r="B108" s="249"/>
      <c r="C108" s="80" t="s">
        <v>613</v>
      </c>
      <c r="D108" s="28">
        <f>+D109+D111+D113</f>
        <v>0</v>
      </c>
    </row>
    <row r="109" spans="1:4" ht="12" customHeight="1" x14ac:dyDescent="0.3">
      <c r="A109" s="50" t="s">
        <v>32</v>
      </c>
      <c r="B109" s="250" t="s">
        <v>325</v>
      </c>
      <c r="C109" s="11" t="s">
        <v>134</v>
      </c>
      <c r="D109" s="52"/>
    </row>
    <row r="110" spans="1:4" ht="12" customHeight="1" x14ac:dyDescent="0.3">
      <c r="A110" s="50" t="s">
        <v>34</v>
      </c>
      <c r="B110" s="259" t="s">
        <v>325</v>
      </c>
      <c r="C110" s="81" t="s">
        <v>135</v>
      </c>
      <c r="D110" s="52"/>
    </row>
    <row r="111" spans="1:4" ht="12" customHeight="1" x14ac:dyDescent="0.3">
      <c r="A111" s="50" t="s">
        <v>36</v>
      </c>
      <c r="B111" s="259" t="s">
        <v>326</v>
      </c>
      <c r="C111" s="81" t="s">
        <v>136</v>
      </c>
      <c r="D111" s="55"/>
    </row>
    <row r="112" spans="1:4" ht="12" customHeight="1" x14ac:dyDescent="0.3">
      <c r="A112" s="50" t="s">
        <v>38</v>
      </c>
      <c r="B112" s="259" t="s">
        <v>326</v>
      </c>
      <c r="C112" s="81" t="s">
        <v>137</v>
      </c>
      <c r="D112" s="31"/>
    </row>
    <row r="113" spans="1:4" ht="12" customHeight="1" thickBot="1" x14ac:dyDescent="0.35">
      <c r="A113" s="50" t="s">
        <v>40</v>
      </c>
      <c r="B113" s="256" t="s">
        <v>327</v>
      </c>
      <c r="C113" s="82" t="s">
        <v>138</v>
      </c>
      <c r="D113" s="31"/>
    </row>
    <row r="114" spans="1:4" ht="12" customHeight="1" thickBot="1" x14ac:dyDescent="0.35">
      <c r="A114" s="47" t="s">
        <v>140</v>
      </c>
      <c r="B114" s="249"/>
      <c r="C114" s="15" t="s">
        <v>141</v>
      </c>
      <c r="D114" s="28">
        <f>+D98+D108+D104</f>
        <v>0</v>
      </c>
    </row>
    <row r="115" spans="1:4" ht="12" customHeight="1" thickBot="1" x14ac:dyDescent="0.35">
      <c r="A115" s="47" t="s">
        <v>44</v>
      </c>
      <c r="B115" s="249"/>
      <c r="C115" s="15" t="s">
        <v>142</v>
      </c>
      <c r="D115" s="28">
        <f>+D116+D117+D118</f>
        <v>0</v>
      </c>
    </row>
    <row r="116" spans="1:4" ht="12" customHeight="1" x14ac:dyDescent="0.3">
      <c r="A116" s="50" t="s">
        <v>46</v>
      </c>
      <c r="B116" s="250" t="s">
        <v>328</v>
      </c>
      <c r="C116" s="13" t="s">
        <v>143</v>
      </c>
      <c r="D116" s="31"/>
    </row>
    <row r="117" spans="1:4" ht="12" customHeight="1" x14ac:dyDescent="0.3">
      <c r="A117" s="50" t="s">
        <v>48</v>
      </c>
      <c r="B117" s="250" t="s">
        <v>329</v>
      </c>
      <c r="C117" s="13" t="s">
        <v>144</v>
      </c>
      <c r="D117" s="31"/>
    </row>
    <row r="118" spans="1:4" ht="12" customHeight="1" thickBot="1" x14ac:dyDescent="0.35">
      <c r="A118" s="79" t="s">
        <v>50</v>
      </c>
      <c r="B118" s="256" t="s">
        <v>330</v>
      </c>
      <c r="C118" s="34" t="s">
        <v>145</v>
      </c>
      <c r="D118" s="31"/>
    </row>
    <row r="119" spans="1:4" ht="12" customHeight="1" thickBot="1" x14ac:dyDescent="0.35">
      <c r="A119" s="47" t="s">
        <v>66</v>
      </c>
      <c r="B119" s="249" t="s">
        <v>331</v>
      </c>
      <c r="C119" s="15" t="s">
        <v>146</v>
      </c>
      <c r="D119" s="28">
        <f>SUM(D120:D123)</f>
        <v>0</v>
      </c>
    </row>
    <row r="120" spans="1:4" ht="12" customHeight="1" x14ac:dyDescent="0.3">
      <c r="A120" s="50" t="s">
        <v>68</v>
      </c>
      <c r="B120" s="250" t="s">
        <v>332</v>
      </c>
      <c r="C120" s="13" t="s">
        <v>614</v>
      </c>
      <c r="D120" s="31"/>
    </row>
    <row r="121" spans="1:4" ht="12" customHeight="1" x14ac:dyDescent="0.3">
      <c r="A121" s="50" t="s">
        <v>70</v>
      </c>
      <c r="B121" s="250" t="s">
        <v>333</v>
      </c>
      <c r="C121" s="13" t="s">
        <v>615</v>
      </c>
      <c r="D121" s="31"/>
    </row>
    <row r="122" spans="1:4" ht="12" customHeight="1" x14ac:dyDescent="0.3">
      <c r="A122" s="50" t="s">
        <v>72</v>
      </c>
      <c r="B122" s="250" t="s">
        <v>334</v>
      </c>
      <c r="C122" s="13" t="s">
        <v>616</v>
      </c>
      <c r="D122" s="31"/>
    </row>
    <row r="123" spans="1:4" ht="12" customHeight="1" thickBot="1" x14ac:dyDescent="0.35">
      <c r="A123" s="50" t="s">
        <v>74</v>
      </c>
      <c r="B123" s="250" t="s">
        <v>667</v>
      </c>
      <c r="C123" s="13" t="s">
        <v>618</v>
      </c>
      <c r="D123" s="31"/>
    </row>
    <row r="124" spans="1:4" ht="12" customHeight="1" thickBot="1" x14ac:dyDescent="0.35">
      <c r="A124" s="47" t="s">
        <v>147</v>
      </c>
      <c r="B124" s="249"/>
      <c r="C124" s="15" t="s">
        <v>148</v>
      </c>
      <c r="D124" s="35">
        <f>SUM(D125:D129)</f>
        <v>0</v>
      </c>
    </row>
    <row r="125" spans="1:4" ht="12" customHeight="1" x14ac:dyDescent="0.3">
      <c r="A125" s="50" t="s">
        <v>80</v>
      </c>
      <c r="B125" s="250" t="s">
        <v>335</v>
      </c>
      <c r="C125" s="13" t="s">
        <v>149</v>
      </c>
      <c r="D125" s="31"/>
    </row>
    <row r="126" spans="1:4" ht="12" customHeight="1" x14ac:dyDescent="0.3">
      <c r="A126" s="50" t="s">
        <v>81</v>
      </c>
      <c r="B126" s="250" t="s">
        <v>336</v>
      </c>
      <c r="C126" s="13" t="s">
        <v>150</v>
      </c>
      <c r="D126" s="31"/>
    </row>
    <row r="127" spans="1:4" ht="12" customHeight="1" x14ac:dyDescent="0.3">
      <c r="A127" s="50" t="s">
        <v>82</v>
      </c>
      <c r="B127" s="250" t="s">
        <v>337</v>
      </c>
      <c r="C127" s="13" t="s">
        <v>620</v>
      </c>
      <c r="D127" s="31"/>
    </row>
    <row r="128" spans="1:4" ht="12" customHeight="1" x14ac:dyDescent="0.3">
      <c r="A128" s="50" t="s">
        <v>83</v>
      </c>
      <c r="B128" s="250" t="s">
        <v>338</v>
      </c>
      <c r="C128" s="13" t="s">
        <v>230</v>
      </c>
      <c r="D128" s="31"/>
    </row>
    <row r="129" spans="1:9" ht="12" customHeight="1" thickBot="1" x14ac:dyDescent="0.35">
      <c r="A129" s="50" t="s">
        <v>711</v>
      </c>
      <c r="B129" s="256" t="s">
        <v>636</v>
      </c>
      <c r="C129" s="34" t="s">
        <v>635</v>
      </c>
      <c r="D129" s="260"/>
    </row>
    <row r="130" spans="1:9" ht="12" customHeight="1" thickBot="1" x14ac:dyDescent="0.35">
      <c r="A130" s="47" t="s">
        <v>84</v>
      </c>
      <c r="B130" s="249" t="s">
        <v>339</v>
      </c>
      <c r="C130" s="15" t="s">
        <v>151</v>
      </c>
      <c r="D130" s="84">
        <f>+D131+D132+D134+D135</f>
        <v>0</v>
      </c>
    </row>
    <row r="131" spans="1:9" ht="12" customHeight="1" x14ac:dyDescent="0.3">
      <c r="A131" s="50" t="s">
        <v>712</v>
      </c>
      <c r="B131" s="250" t="s">
        <v>340</v>
      </c>
      <c r="C131" s="13" t="s">
        <v>621</v>
      </c>
      <c r="D131" s="31"/>
    </row>
    <row r="132" spans="1:9" ht="12" customHeight="1" x14ac:dyDescent="0.3">
      <c r="A132" s="50" t="s">
        <v>713</v>
      </c>
      <c r="B132" s="250" t="s">
        <v>341</v>
      </c>
      <c r="C132" s="13" t="s">
        <v>622</v>
      </c>
      <c r="D132" s="31"/>
    </row>
    <row r="133" spans="1:9" ht="12" customHeight="1" x14ac:dyDescent="0.3">
      <c r="A133" s="50" t="s">
        <v>714</v>
      </c>
      <c r="B133" s="250" t="s">
        <v>342</v>
      </c>
      <c r="C133" s="13" t="s">
        <v>623</v>
      </c>
      <c r="D133" s="31"/>
    </row>
    <row r="134" spans="1:9" ht="12" customHeight="1" x14ac:dyDescent="0.3">
      <c r="A134" s="50" t="s">
        <v>715</v>
      </c>
      <c r="B134" s="250" t="s">
        <v>343</v>
      </c>
      <c r="C134" s="13" t="s">
        <v>624</v>
      </c>
      <c r="D134" s="31"/>
    </row>
    <row r="135" spans="1:9" ht="12" customHeight="1" thickBot="1" x14ac:dyDescent="0.35">
      <c r="A135" s="79" t="s">
        <v>716</v>
      </c>
      <c r="B135" s="250" t="s">
        <v>637</v>
      </c>
      <c r="C135" s="34" t="s">
        <v>625</v>
      </c>
      <c r="D135" s="83"/>
    </row>
    <row r="136" spans="1:9" ht="12" customHeight="1" thickBot="1" x14ac:dyDescent="0.35">
      <c r="A136" s="340" t="s">
        <v>86</v>
      </c>
      <c r="B136" s="341" t="s">
        <v>631</v>
      </c>
      <c r="C136" s="15" t="s">
        <v>626</v>
      </c>
      <c r="D136" s="324"/>
    </row>
    <row r="137" spans="1:9" ht="12" customHeight="1" thickBot="1" x14ac:dyDescent="0.35">
      <c r="A137" s="340" t="s">
        <v>153</v>
      </c>
      <c r="B137" s="341" t="s">
        <v>632</v>
      </c>
      <c r="C137" s="15" t="s">
        <v>627</v>
      </c>
      <c r="D137" s="324"/>
    </row>
    <row r="138" spans="1:9" ht="15" customHeight="1" thickBot="1" x14ac:dyDescent="0.35">
      <c r="A138" s="47" t="s">
        <v>171</v>
      </c>
      <c r="B138" s="249" t="s">
        <v>633</v>
      </c>
      <c r="C138" s="15" t="s">
        <v>629</v>
      </c>
      <c r="D138" s="85">
        <f>+D115+D119+D124+D130</f>
        <v>0</v>
      </c>
      <c r="F138" s="86"/>
      <c r="G138" s="87"/>
      <c r="H138" s="87"/>
      <c r="I138" s="87"/>
    </row>
    <row r="139" spans="1:9" s="49" customFormat="1" ht="12.9" customHeight="1" thickBot="1" x14ac:dyDescent="0.3">
      <c r="A139" s="88" t="s">
        <v>172</v>
      </c>
      <c r="B139" s="257"/>
      <c r="C139" s="89" t="s">
        <v>628</v>
      </c>
      <c r="D139" s="85">
        <f>+D114+D138</f>
        <v>0</v>
      </c>
    </row>
    <row r="140" spans="1:9" ht="7.5" customHeight="1" x14ac:dyDescent="0.3"/>
    <row r="141" spans="1:9" x14ac:dyDescent="0.3">
      <c r="A141" s="587" t="s">
        <v>155</v>
      </c>
      <c r="B141" s="587"/>
      <c r="C141" s="587"/>
      <c r="D141" s="587"/>
    </row>
    <row r="142" spans="1:9" ht="15" customHeight="1" thickBot="1" x14ac:dyDescent="0.35">
      <c r="A142" s="584" t="s">
        <v>699</v>
      </c>
      <c r="B142" s="584"/>
      <c r="C142" s="584"/>
      <c r="D142" s="39" t="s">
        <v>634</v>
      </c>
    </row>
    <row r="143" spans="1:9" ht="24.75" customHeight="1" thickBot="1" x14ac:dyDescent="0.35">
      <c r="A143" s="71" t="s">
        <v>5</v>
      </c>
      <c r="B143" s="254"/>
      <c r="C143" s="80" t="s">
        <v>156</v>
      </c>
      <c r="D143" s="28">
        <f>+D66-D114</f>
        <v>0</v>
      </c>
    </row>
    <row r="144" spans="1:9" ht="24.75" customHeight="1" thickBot="1" x14ac:dyDescent="0.35">
      <c r="A144" s="455" t="s">
        <v>18</v>
      </c>
      <c r="B144" s="454"/>
      <c r="C144" s="80" t="s">
        <v>157</v>
      </c>
      <c r="D144" s="28">
        <f>+D91-D138</f>
        <v>0</v>
      </c>
    </row>
    <row r="146" spans="4:4" x14ac:dyDescent="0.3">
      <c r="D146" s="248">
        <f>D139-D92</f>
        <v>0</v>
      </c>
    </row>
  </sheetData>
  <mergeCells count="6">
    <mergeCell ref="A142:C142"/>
    <mergeCell ref="A1:D1"/>
    <mergeCell ref="A2:C2"/>
    <mergeCell ref="A94:D94"/>
    <mergeCell ref="A95:C95"/>
    <mergeCell ref="A141:D141"/>
  </mergeCells>
  <phoneticPr fontId="31" type="noConversion"/>
  <printOptions horizontalCentered="1"/>
  <pageMargins left="0.23622047244094491" right="0.23622047244094491" top="0.94488188976377963" bottom="0.74803149606299213" header="0.31496062992125984" footer="0.31496062992125984"/>
  <pageSetup paperSize="9" scale="89" fitToHeight="2" orientation="portrait" r:id="rId1"/>
  <headerFooter alignWithMargins="0">
    <oddHeader>&amp;C&amp;"Times New Roman CE,Félkövér"&amp;12
ÓFALU KÖZSÉG ÖNKORMÁNYZATA
2021. ÉVI KÖLTSÉGVETÉS ÖNKÉNT VÁLLALT FELADATAINAK ÖSSZEVONT MÉRLEGE&amp;R&amp;"Times New Roman CE,Félkövér dőlt" 1. melléklet az 1/2021. (III.4.) önkormányztai rendelethez</oddHeader>
  </headerFooter>
  <rowBreaks count="2" manualBreakCount="2">
    <brk id="66" max="3" man="1"/>
    <brk id="93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146"/>
  <sheetViews>
    <sheetView view="pageLayout" zoomScaleNormal="100" zoomScaleSheetLayoutView="130" workbookViewId="0">
      <selection activeCell="C11" sqref="C11"/>
    </sheetView>
  </sheetViews>
  <sheetFormatPr defaultColWidth="9.109375" defaultRowHeight="15.6" x14ac:dyDescent="0.3"/>
  <cols>
    <col min="1" max="2" width="8.109375" style="38" customWidth="1"/>
    <col min="3" max="3" width="65.88671875" style="38" customWidth="1"/>
    <col min="4" max="4" width="16.5546875" style="90" customWidth="1"/>
    <col min="5" max="16384" width="9.109375" style="38"/>
  </cols>
  <sheetData>
    <row r="1" spans="1:4" ht="15.9" customHeight="1" x14ac:dyDescent="0.3">
      <c r="A1" s="585" t="s">
        <v>1</v>
      </c>
      <c r="B1" s="585"/>
      <c r="C1" s="585"/>
      <c r="D1" s="585"/>
    </row>
    <row r="2" spans="1:4" ht="15.9" customHeight="1" thickBot="1" x14ac:dyDescent="0.35">
      <c r="A2" s="584" t="s">
        <v>697</v>
      </c>
      <c r="B2" s="584"/>
      <c r="C2" s="584"/>
      <c r="D2" s="39" t="s">
        <v>634</v>
      </c>
    </row>
    <row r="3" spans="1:4" ht="38.1" customHeight="1" thickBot="1" x14ac:dyDescent="0.35">
      <c r="A3" s="40" t="s">
        <v>2</v>
      </c>
      <c r="B3" s="150" t="s">
        <v>319</v>
      </c>
      <c r="C3" s="41" t="s">
        <v>3</v>
      </c>
      <c r="D3" s="42" t="s">
        <v>727</v>
      </c>
    </row>
    <row r="4" spans="1:4" s="46" customFormat="1" ht="12" customHeight="1" thickBot="1" x14ac:dyDescent="0.25">
      <c r="A4" s="452">
        <v>1</v>
      </c>
      <c r="B4" s="69">
        <v>2</v>
      </c>
      <c r="C4" s="44">
        <v>3</v>
      </c>
      <c r="D4" s="45">
        <v>4</v>
      </c>
    </row>
    <row r="5" spans="1:4" s="49" customFormat="1" ht="12" customHeight="1" thickBot="1" x14ac:dyDescent="0.3">
      <c r="A5" s="47" t="s">
        <v>5</v>
      </c>
      <c r="B5" s="249" t="s">
        <v>344</v>
      </c>
      <c r="C5" s="48" t="s">
        <v>6</v>
      </c>
      <c r="D5" s="28">
        <f>+D6+D7+D8+D9+D10+D11</f>
        <v>0</v>
      </c>
    </row>
    <row r="6" spans="1:4" s="49" customFormat="1" ht="12" customHeight="1" x14ac:dyDescent="0.25">
      <c r="A6" s="50" t="s">
        <v>7</v>
      </c>
      <c r="B6" s="250" t="s">
        <v>345</v>
      </c>
      <c r="C6" s="51" t="s">
        <v>8</v>
      </c>
      <c r="D6" s="52"/>
    </row>
    <row r="7" spans="1:4" s="49" customFormat="1" ht="12" customHeight="1" x14ac:dyDescent="0.25">
      <c r="A7" s="53" t="s">
        <v>9</v>
      </c>
      <c r="B7" s="251" t="s">
        <v>346</v>
      </c>
      <c r="C7" s="54" t="s">
        <v>10</v>
      </c>
      <c r="D7" s="55"/>
    </row>
    <row r="8" spans="1:4" s="49" customFormat="1" ht="12" customHeight="1" x14ac:dyDescent="0.25">
      <c r="A8" s="53" t="s">
        <v>11</v>
      </c>
      <c r="B8" s="251" t="s">
        <v>347</v>
      </c>
      <c r="C8" s="54" t="s">
        <v>447</v>
      </c>
      <c r="D8" s="55"/>
    </row>
    <row r="9" spans="1:4" s="49" customFormat="1" ht="12" customHeight="1" x14ac:dyDescent="0.25">
      <c r="A9" s="53" t="s">
        <v>13</v>
      </c>
      <c r="B9" s="251" t="s">
        <v>348</v>
      </c>
      <c r="C9" s="54" t="s">
        <v>14</v>
      </c>
      <c r="D9" s="55"/>
    </row>
    <row r="10" spans="1:4" s="49" customFormat="1" ht="12" customHeight="1" x14ac:dyDescent="0.25">
      <c r="A10" s="53" t="s">
        <v>15</v>
      </c>
      <c r="B10" s="251" t="s">
        <v>349</v>
      </c>
      <c r="C10" s="54" t="s">
        <v>448</v>
      </c>
      <c r="D10" s="55"/>
    </row>
    <row r="11" spans="1:4" s="49" customFormat="1" ht="12" customHeight="1" thickBot="1" x14ac:dyDescent="0.3">
      <c r="A11" s="56" t="s">
        <v>17</v>
      </c>
      <c r="B11" s="252" t="s">
        <v>350</v>
      </c>
      <c r="C11" s="57" t="s">
        <v>449</v>
      </c>
      <c r="D11" s="55"/>
    </row>
    <row r="12" spans="1:4" s="49" customFormat="1" ht="12" customHeight="1" thickBot="1" x14ac:dyDescent="0.3">
      <c r="A12" s="47" t="s">
        <v>18</v>
      </c>
      <c r="B12" s="249"/>
      <c r="C12" s="58" t="s">
        <v>19</v>
      </c>
      <c r="D12" s="28">
        <f>+D13+D14+D15+D16+D17</f>
        <v>0</v>
      </c>
    </row>
    <row r="13" spans="1:4" s="49" customFormat="1" ht="12" customHeight="1" x14ac:dyDescent="0.25">
      <c r="A13" s="50" t="s">
        <v>20</v>
      </c>
      <c r="B13" s="250" t="s">
        <v>351</v>
      </c>
      <c r="C13" s="51" t="s">
        <v>21</v>
      </c>
      <c r="D13" s="52"/>
    </row>
    <row r="14" spans="1:4" s="49" customFormat="1" ht="12" customHeight="1" x14ac:dyDescent="0.25">
      <c r="A14" s="53" t="s">
        <v>22</v>
      </c>
      <c r="B14" s="251" t="s">
        <v>352</v>
      </c>
      <c r="C14" s="54" t="s">
        <v>23</v>
      </c>
      <c r="D14" s="55"/>
    </row>
    <row r="15" spans="1:4" s="49" customFormat="1" ht="12" customHeight="1" x14ac:dyDescent="0.25">
      <c r="A15" s="53" t="s">
        <v>24</v>
      </c>
      <c r="B15" s="251" t="s">
        <v>353</v>
      </c>
      <c r="C15" s="54" t="s">
        <v>25</v>
      </c>
      <c r="D15" s="55"/>
    </row>
    <row r="16" spans="1:4" s="49" customFormat="1" ht="12" customHeight="1" x14ac:dyDescent="0.25">
      <c r="A16" s="53" t="s">
        <v>26</v>
      </c>
      <c r="B16" s="251" t="s">
        <v>354</v>
      </c>
      <c r="C16" s="54" t="s">
        <v>27</v>
      </c>
      <c r="D16" s="55"/>
    </row>
    <row r="17" spans="1:4" s="49" customFormat="1" ht="12" customHeight="1" x14ac:dyDescent="0.25">
      <c r="A17" s="53" t="s">
        <v>28</v>
      </c>
      <c r="B17" s="251" t="s">
        <v>355</v>
      </c>
      <c r="C17" s="54" t="s">
        <v>29</v>
      </c>
      <c r="D17" s="55"/>
    </row>
    <row r="18" spans="1:4" s="49" customFormat="1" ht="12" customHeight="1" thickBot="1" x14ac:dyDescent="0.3">
      <c r="A18" s="56" t="s">
        <v>655</v>
      </c>
      <c r="B18" s="251" t="s">
        <v>355</v>
      </c>
      <c r="C18" s="346" t="s">
        <v>656</v>
      </c>
      <c r="D18" s="59"/>
    </row>
    <row r="19" spans="1:4" s="49" customFormat="1" ht="12" customHeight="1" thickBot="1" x14ac:dyDescent="0.3">
      <c r="A19" s="47" t="s">
        <v>30</v>
      </c>
      <c r="B19" s="249" t="s">
        <v>356</v>
      </c>
      <c r="C19" s="48" t="s">
        <v>31</v>
      </c>
      <c r="D19" s="28">
        <f>+D20+D21+D22+D23+D24</f>
        <v>0</v>
      </c>
    </row>
    <row r="20" spans="1:4" s="49" customFormat="1" ht="12" customHeight="1" x14ac:dyDescent="0.25">
      <c r="A20" s="50" t="s">
        <v>32</v>
      </c>
      <c r="B20" s="250" t="s">
        <v>357</v>
      </c>
      <c r="C20" s="51" t="s">
        <v>33</v>
      </c>
      <c r="D20" s="52"/>
    </row>
    <row r="21" spans="1:4" s="49" customFormat="1" ht="12" customHeight="1" x14ac:dyDescent="0.25">
      <c r="A21" s="53" t="s">
        <v>34</v>
      </c>
      <c r="B21" s="251" t="s">
        <v>358</v>
      </c>
      <c r="C21" s="54" t="s">
        <v>35</v>
      </c>
      <c r="D21" s="55"/>
    </row>
    <row r="22" spans="1:4" s="49" customFormat="1" ht="12" customHeight="1" x14ac:dyDescent="0.25">
      <c r="A22" s="53" t="s">
        <v>36</v>
      </c>
      <c r="B22" s="251" t="s">
        <v>359</v>
      </c>
      <c r="C22" s="54" t="s">
        <v>37</v>
      </c>
      <c r="D22" s="55"/>
    </row>
    <row r="23" spans="1:4" s="49" customFormat="1" ht="12" customHeight="1" x14ac:dyDescent="0.25">
      <c r="A23" s="53" t="s">
        <v>38</v>
      </c>
      <c r="B23" s="251" t="s">
        <v>360</v>
      </c>
      <c r="C23" s="54" t="s">
        <v>39</v>
      </c>
      <c r="D23" s="55"/>
    </row>
    <row r="24" spans="1:4" s="49" customFormat="1" ht="12" customHeight="1" x14ac:dyDescent="0.25">
      <c r="A24" s="53" t="s">
        <v>40</v>
      </c>
      <c r="B24" s="251" t="s">
        <v>361</v>
      </c>
      <c r="C24" s="54" t="s">
        <v>41</v>
      </c>
      <c r="D24" s="55"/>
    </row>
    <row r="25" spans="1:4" s="349" customFormat="1" ht="12" customHeight="1" thickBot="1" x14ac:dyDescent="0.35">
      <c r="A25" s="53" t="s">
        <v>657</v>
      </c>
      <c r="B25" s="251" t="s">
        <v>361</v>
      </c>
      <c r="C25" s="347" t="s">
        <v>658</v>
      </c>
      <c r="D25" s="348"/>
    </row>
    <row r="26" spans="1:4" s="49" customFormat="1" ht="12" customHeight="1" thickBot="1" x14ac:dyDescent="0.3">
      <c r="A26" s="47" t="s">
        <v>42</v>
      </c>
      <c r="B26" s="249" t="s">
        <v>362</v>
      </c>
      <c r="C26" s="48" t="s">
        <v>43</v>
      </c>
      <c r="D26" s="35">
        <f>SUM(D27:D33)</f>
        <v>0</v>
      </c>
    </row>
    <row r="27" spans="1:4" s="49" customFormat="1" ht="12" customHeight="1" x14ac:dyDescent="0.25">
      <c r="A27" s="50" t="s">
        <v>704</v>
      </c>
      <c r="B27" s="250" t="s">
        <v>363</v>
      </c>
      <c r="C27" s="51" t="s">
        <v>453</v>
      </c>
      <c r="D27" s="60"/>
    </row>
    <row r="28" spans="1:4" s="49" customFormat="1" ht="12" customHeight="1" x14ac:dyDescent="0.25">
      <c r="A28" s="50" t="s">
        <v>705</v>
      </c>
      <c r="B28" s="250" t="s">
        <v>476</v>
      </c>
      <c r="C28" s="51" t="s">
        <v>475</v>
      </c>
      <c r="D28" s="60"/>
    </row>
    <row r="29" spans="1:4" s="49" customFormat="1" ht="12" customHeight="1" x14ac:dyDescent="0.25">
      <c r="A29" s="50" t="s">
        <v>706</v>
      </c>
      <c r="B29" s="251" t="s">
        <v>450</v>
      </c>
      <c r="C29" s="54" t="s">
        <v>454</v>
      </c>
      <c r="D29" s="60"/>
    </row>
    <row r="30" spans="1:4" s="49" customFormat="1" ht="12" customHeight="1" x14ac:dyDescent="0.25">
      <c r="A30" s="50" t="s">
        <v>707</v>
      </c>
      <c r="B30" s="251" t="s">
        <v>451</v>
      </c>
      <c r="C30" s="54" t="s">
        <v>455</v>
      </c>
      <c r="D30" s="55"/>
    </row>
    <row r="31" spans="1:4" s="49" customFormat="1" ht="12" customHeight="1" x14ac:dyDescent="0.25">
      <c r="A31" s="50" t="s">
        <v>708</v>
      </c>
      <c r="B31" s="251" t="s">
        <v>364</v>
      </c>
      <c r="C31" s="54" t="s">
        <v>456</v>
      </c>
      <c r="D31" s="55"/>
    </row>
    <row r="32" spans="1:4" s="49" customFormat="1" ht="12" customHeight="1" x14ac:dyDescent="0.25">
      <c r="A32" s="50" t="s">
        <v>709</v>
      </c>
      <c r="B32" s="252" t="s">
        <v>365</v>
      </c>
      <c r="C32" s="57" t="s">
        <v>457</v>
      </c>
      <c r="D32" s="55"/>
    </row>
    <row r="33" spans="1:4" s="49" customFormat="1" ht="12" customHeight="1" thickBot="1" x14ac:dyDescent="0.3">
      <c r="A33" s="50" t="s">
        <v>710</v>
      </c>
      <c r="B33" s="252" t="s">
        <v>366</v>
      </c>
      <c r="C33" s="57" t="s">
        <v>452</v>
      </c>
      <c r="D33" s="59"/>
    </row>
    <row r="34" spans="1:4" s="49" customFormat="1" ht="12" customHeight="1" thickBot="1" x14ac:dyDescent="0.3">
      <c r="A34" s="47" t="s">
        <v>44</v>
      </c>
      <c r="B34" s="249" t="s">
        <v>367</v>
      </c>
      <c r="C34" s="48" t="s">
        <v>45</v>
      </c>
      <c r="D34" s="28">
        <f>SUM(D35:D45)</f>
        <v>0</v>
      </c>
    </row>
    <row r="35" spans="1:4" s="49" customFormat="1" ht="12" customHeight="1" x14ac:dyDescent="0.25">
      <c r="A35" s="50" t="s">
        <v>46</v>
      </c>
      <c r="B35" s="250" t="s">
        <v>368</v>
      </c>
      <c r="C35" s="51" t="s">
        <v>47</v>
      </c>
      <c r="D35" s="52"/>
    </row>
    <row r="36" spans="1:4" s="49" customFormat="1" ht="12" customHeight="1" x14ac:dyDescent="0.25">
      <c r="A36" s="53" t="s">
        <v>48</v>
      </c>
      <c r="B36" s="251" t="s">
        <v>369</v>
      </c>
      <c r="C36" s="54" t="s">
        <v>49</v>
      </c>
      <c r="D36" s="55"/>
    </row>
    <row r="37" spans="1:4" s="49" customFormat="1" ht="12" customHeight="1" x14ac:dyDescent="0.25">
      <c r="A37" s="53" t="s">
        <v>50</v>
      </c>
      <c r="B37" s="251" t="s">
        <v>370</v>
      </c>
      <c r="C37" s="54" t="s">
        <v>51</v>
      </c>
      <c r="D37" s="55"/>
    </row>
    <row r="38" spans="1:4" s="49" customFormat="1" ht="12" customHeight="1" x14ac:dyDescent="0.25">
      <c r="A38" s="53" t="s">
        <v>52</v>
      </c>
      <c r="B38" s="251" t="s">
        <v>371</v>
      </c>
      <c r="C38" s="54" t="s">
        <v>53</v>
      </c>
      <c r="D38" s="55"/>
    </row>
    <row r="39" spans="1:4" s="49" customFormat="1" ht="12" customHeight="1" x14ac:dyDescent="0.25">
      <c r="A39" s="53" t="s">
        <v>54</v>
      </c>
      <c r="B39" s="251" t="s">
        <v>372</v>
      </c>
      <c r="C39" s="54" t="s">
        <v>55</v>
      </c>
      <c r="D39" s="55"/>
    </row>
    <row r="40" spans="1:4" s="49" customFormat="1" ht="12" customHeight="1" x14ac:dyDescent="0.25">
      <c r="A40" s="53" t="s">
        <v>56</v>
      </c>
      <c r="B40" s="251" t="s">
        <v>373</v>
      </c>
      <c r="C40" s="54" t="s">
        <v>57</v>
      </c>
      <c r="D40" s="55"/>
    </row>
    <row r="41" spans="1:4" s="49" customFormat="1" ht="12" customHeight="1" x14ac:dyDescent="0.25">
      <c r="A41" s="53" t="s">
        <v>58</v>
      </c>
      <c r="B41" s="251" t="s">
        <v>374</v>
      </c>
      <c r="C41" s="54" t="s">
        <v>59</v>
      </c>
      <c r="D41" s="55"/>
    </row>
    <row r="42" spans="1:4" s="49" customFormat="1" ht="12" customHeight="1" x14ac:dyDescent="0.25">
      <c r="A42" s="53" t="s">
        <v>60</v>
      </c>
      <c r="B42" s="251" t="s">
        <v>375</v>
      </c>
      <c r="C42" s="54" t="s">
        <v>61</v>
      </c>
      <c r="D42" s="55"/>
    </row>
    <row r="43" spans="1:4" s="49" customFormat="1" ht="12" customHeight="1" x14ac:dyDescent="0.25">
      <c r="A43" s="53" t="s">
        <v>62</v>
      </c>
      <c r="B43" s="251" t="s">
        <v>376</v>
      </c>
      <c r="C43" s="54" t="s">
        <v>63</v>
      </c>
      <c r="D43" s="61"/>
    </row>
    <row r="44" spans="1:4" s="49" customFormat="1" ht="12" customHeight="1" x14ac:dyDescent="0.25">
      <c r="A44" s="56" t="s">
        <v>64</v>
      </c>
      <c r="B44" s="251" t="s">
        <v>377</v>
      </c>
      <c r="C44" s="350" t="s">
        <v>659</v>
      </c>
      <c r="D44" s="62"/>
    </row>
    <row r="45" spans="1:4" s="49" customFormat="1" ht="12" customHeight="1" thickBot="1" x14ac:dyDescent="0.3">
      <c r="A45" s="56" t="s">
        <v>660</v>
      </c>
      <c r="B45" s="251" t="s">
        <v>661</v>
      </c>
      <c r="C45" s="57" t="s">
        <v>65</v>
      </c>
      <c r="D45" s="62"/>
    </row>
    <row r="46" spans="1:4" s="49" customFormat="1" ht="12" customHeight="1" thickBot="1" x14ac:dyDescent="0.3">
      <c r="A46" s="47" t="s">
        <v>66</v>
      </c>
      <c r="B46" s="249" t="s">
        <v>378</v>
      </c>
      <c r="C46" s="48" t="s">
        <v>67</v>
      </c>
      <c r="D46" s="28">
        <f>SUM(D47:D51)</f>
        <v>0</v>
      </c>
    </row>
    <row r="47" spans="1:4" s="49" customFormat="1" ht="12" customHeight="1" x14ac:dyDescent="0.25">
      <c r="A47" s="50" t="s">
        <v>68</v>
      </c>
      <c r="B47" s="250" t="s">
        <v>379</v>
      </c>
      <c r="C47" s="51" t="s">
        <v>69</v>
      </c>
      <c r="D47" s="63"/>
    </row>
    <row r="48" spans="1:4" s="49" customFormat="1" ht="12" customHeight="1" x14ac:dyDescent="0.25">
      <c r="A48" s="53" t="s">
        <v>70</v>
      </c>
      <c r="B48" s="251" t="s">
        <v>380</v>
      </c>
      <c r="C48" s="54" t="s">
        <v>71</v>
      </c>
      <c r="D48" s="61"/>
    </row>
    <row r="49" spans="1:4" s="49" customFormat="1" ht="12" customHeight="1" x14ac:dyDescent="0.25">
      <c r="A49" s="53" t="s">
        <v>72</v>
      </c>
      <c r="B49" s="251" t="s">
        <v>381</v>
      </c>
      <c r="C49" s="54" t="s">
        <v>73</v>
      </c>
      <c r="D49" s="61"/>
    </row>
    <row r="50" spans="1:4" s="49" customFormat="1" ht="12" customHeight="1" x14ac:dyDescent="0.25">
      <c r="A50" s="53" t="s">
        <v>74</v>
      </c>
      <c r="B50" s="251" t="s">
        <v>382</v>
      </c>
      <c r="C50" s="54" t="s">
        <v>75</v>
      </c>
      <c r="D50" s="61"/>
    </row>
    <row r="51" spans="1:4" s="49" customFormat="1" ht="12" customHeight="1" thickBot="1" x14ac:dyDescent="0.3">
      <c r="A51" s="56" t="s">
        <v>76</v>
      </c>
      <c r="B51" s="251" t="s">
        <v>383</v>
      </c>
      <c r="C51" s="57" t="s">
        <v>77</v>
      </c>
      <c r="D51" s="62"/>
    </row>
    <row r="52" spans="1:4" s="49" customFormat="1" ht="12" customHeight="1" thickBot="1" x14ac:dyDescent="0.3">
      <c r="A52" s="47" t="s">
        <v>78</v>
      </c>
      <c r="B52" s="249" t="s">
        <v>384</v>
      </c>
      <c r="C52" s="48" t="s">
        <v>79</v>
      </c>
      <c r="D52" s="28">
        <f>SUM(D53:D53)</f>
        <v>0</v>
      </c>
    </row>
    <row r="53" spans="1:4" s="49" customFormat="1" ht="12" customHeight="1" x14ac:dyDescent="0.25">
      <c r="A53" s="50" t="s">
        <v>80</v>
      </c>
      <c r="B53" s="250" t="s">
        <v>385</v>
      </c>
      <c r="C53" s="51" t="s">
        <v>459</v>
      </c>
      <c r="D53" s="52"/>
    </row>
    <row r="54" spans="1:4" s="49" customFormat="1" ht="12" customHeight="1" x14ac:dyDescent="0.25">
      <c r="A54" s="50" t="s">
        <v>81</v>
      </c>
      <c r="B54" s="251" t="s">
        <v>386</v>
      </c>
      <c r="C54" s="54" t="s">
        <v>460</v>
      </c>
      <c r="D54" s="52"/>
    </row>
    <row r="55" spans="1:4" s="49" customFormat="1" ht="13.5" customHeight="1" x14ac:dyDescent="0.25">
      <c r="A55" s="50" t="s">
        <v>82</v>
      </c>
      <c r="B55" s="251" t="s">
        <v>387</v>
      </c>
      <c r="C55" s="54" t="s">
        <v>471</v>
      </c>
      <c r="D55" s="52"/>
    </row>
    <row r="56" spans="1:4" s="49" customFormat="1" ht="12" customHeight="1" x14ac:dyDescent="0.25">
      <c r="A56" s="56" t="s">
        <v>83</v>
      </c>
      <c r="B56" s="252" t="s">
        <v>461</v>
      </c>
      <c r="C56" s="57" t="s">
        <v>462</v>
      </c>
      <c r="D56" s="59"/>
    </row>
    <row r="57" spans="1:4" s="49" customFormat="1" ht="12" customHeight="1" x14ac:dyDescent="0.25">
      <c r="A57" s="56" t="s">
        <v>711</v>
      </c>
      <c r="B57" s="252" t="s">
        <v>458</v>
      </c>
      <c r="C57" s="57" t="s">
        <v>463</v>
      </c>
      <c r="D57" s="59"/>
    </row>
    <row r="58" spans="1:4" s="49" customFormat="1" ht="12" customHeight="1" thickBot="1" x14ac:dyDescent="0.3">
      <c r="A58" s="56" t="s">
        <v>662</v>
      </c>
      <c r="B58" s="252" t="s">
        <v>458</v>
      </c>
      <c r="C58" s="346" t="s">
        <v>663</v>
      </c>
      <c r="D58" s="59"/>
    </row>
    <row r="59" spans="1:4" s="49" customFormat="1" ht="12" customHeight="1" thickBot="1" x14ac:dyDescent="0.3">
      <c r="A59" s="47" t="s">
        <v>84</v>
      </c>
      <c r="B59" s="249" t="s">
        <v>388</v>
      </c>
      <c r="C59" s="58" t="s">
        <v>85</v>
      </c>
      <c r="D59" s="28">
        <f>SUM(D60:D60)</f>
        <v>0</v>
      </c>
    </row>
    <row r="60" spans="1:4" s="49" customFormat="1" ht="12" customHeight="1" x14ac:dyDescent="0.25">
      <c r="A60" s="50" t="s">
        <v>712</v>
      </c>
      <c r="B60" s="250" t="s">
        <v>389</v>
      </c>
      <c r="C60" s="51" t="s">
        <v>464</v>
      </c>
      <c r="D60" s="61"/>
    </row>
    <row r="61" spans="1:4" s="49" customFormat="1" ht="12" customHeight="1" x14ac:dyDescent="0.25">
      <c r="A61" s="50" t="s">
        <v>713</v>
      </c>
      <c r="B61" s="250" t="s">
        <v>390</v>
      </c>
      <c r="C61" s="54" t="s">
        <v>465</v>
      </c>
      <c r="D61" s="61"/>
    </row>
    <row r="62" spans="1:4" s="49" customFormat="1" ht="11.25" customHeight="1" x14ac:dyDescent="0.25">
      <c r="A62" s="50" t="s">
        <v>714</v>
      </c>
      <c r="B62" s="250" t="s">
        <v>391</v>
      </c>
      <c r="C62" s="54" t="s">
        <v>472</v>
      </c>
      <c r="D62" s="61"/>
    </row>
    <row r="63" spans="1:4" s="49" customFormat="1" ht="12" customHeight="1" x14ac:dyDescent="0.25">
      <c r="A63" s="50" t="s">
        <v>715</v>
      </c>
      <c r="B63" s="256" t="s">
        <v>467</v>
      </c>
      <c r="C63" s="57" t="s">
        <v>466</v>
      </c>
      <c r="D63" s="61"/>
    </row>
    <row r="64" spans="1:4" s="49" customFormat="1" ht="12" customHeight="1" x14ac:dyDescent="0.25">
      <c r="A64" s="50" t="s">
        <v>716</v>
      </c>
      <c r="B64" s="252" t="s">
        <v>469</v>
      </c>
      <c r="C64" s="57" t="s">
        <v>468</v>
      </c>
      <c r="D64" s="61"/>
    </row>
    <row r="65" spans="1:4" s="49" customFormat="1" ht="12" customHeight="1" thickBot="1" x14ac:dyDescent="0.3">
      <c r="A65" s="50" t="s">
        <v>717</v>
      </c>
      <c r="B65" s="252" t="s">
        <v>469</v>
      </c>
      <c r="C65" s="346" t="s">
        <v>664</v>
      </c>
      <c r="D65" s="61"/>
    </row>
    <row r="66" spans="1:4" s="49" customFormat="1" ht="12" customHeight="1" thickBot="1" x14ac:dyDescent="0.3">
      <c r="A66" s="47" t="s">
        <v>86</v>
      </c>
      <c r="B66" s="249"/>
      <c r="C66" s="48" t="s">
        <v>87</v>
      </c>
      <c r="D66" s="35">
        <f>+D5+D12+D19+D26+D34+D46+D52+D59</f>
        <v>0</v>
      </c>
    </row>
    <row r="67" spans="1:4" s="49" customFormat="1" ht="12" customHeight="1" thickBot="1" x14ac:dyDescent="0.3">
      <c r="A67" s="47" t="s">
        <v>153</v>
      </c>
      <c r="B67" s="249" t="s">
        <v>393</v>
      </c>
      <c r="C67" s="58" t="s">
        <v>89</v>
      </c>
      <c r="D67" s="28">
        <f>SUM(D68:D70)</f>
        <v>0</v>
      </c>
    </row>
    <row r="68" spans="1:4" s="49" customFormat="1" ht="12" customHeight="1" x14ac:dyDescent="0.25">
      <c r="A68" s="50" t="s">
        <v>90</v>
      </c>
      <c r="B68" s="250" t="s">
        <v>394</v>
      </c>
      <c r="C68" s="51" t="s">
        <v>91</v>
      </c>
      <c r="D68" s="61"/>
    </row>
    <row r="69" spans="1:4" s="49" customFormat="1" ht="12" customHeight="1" x14ac:dyDescent="0.25">
      <c r="A69" s="53" t="s">
        <v>92</v>
      </c>
      <c r="B69" s="250" t="s">
        <v>395</v>
      </c>
      <c r="C69" s="54" t="s">
        <v>93</v>
      </c>
      <c r="D69" s="61"/>
    </row>
    <row r="70" spans="1:4" s="49" customFormat="1" ht="12" customHeight="1" thickBot="1" x14ac:dyDescent="0.3">
      <c r="A70" s="56" t="s">
        <v>94</v>
      </c>
      <c r="B70" s="250" t="s">
        <v>396</v>
      </c>
      <c r="C70" s="64" t="s">
        <v>95</v>
      </c>
      <c r="D70" s="61"/>
    </row>
    <row r="71" spans="1:4" s="49" customFormat="1" ht="12" customHeight="1" thickBot="1" x14ac:dyDescent="0.3">
      <c r="A71" s="47" t="s">
        <v>171</v>
      </c>
      <c r="B71" s="249" t="s">
        <v>397</v>
      </c>
      <c r="C71" s="58" t="s">
        <v>97</v>
      </c>
      <c r="D71" s="28">
        <f>SUM(D72:D75)</f>
        <v>0</v>
      </c>
    </row>
    <row r="72" spans="1:4" s="49" customFormat="1" ht="12" customHeight="1" x14ac:dyDescent="0.25">
      <c r="A72" s="50" t="s">
        <v>98</v>
      </c>
      <c r="B72" s="250" t="s">
        <v>398</v>
      </c>
      <c r="C72" s="51" t="s">
        <v>99</v>
      </c>
      <c r="D72" s="61"/>
    </row>
    <row r="73" spans="1:4" s="49" customFormat="1" ht="12" customHeight="1" x14ac:dyDescent="0.25">
      <c r="A73" s="53" t="s">
        <v>100</v>
      </c>
      <c r="B73" s="250" t="s">
        <v>399</v>
      </c>
      <c r="C73" s="54" t="s">
        <v>101</v>
      </c>
      <c r="D73" s="61"/>
    </row>
    <row r="74" spans="1:4" s="49" customFormat="1" ht="12" customHeight="1" x14ac:dyDescent="0.25">
      <c r="A74" s="53" t="s">
        <v>102</v>
      </c>
      <c r="B74" s="250" t="s">
        <v>400</v>
      </c>
      <c r="C74" s="54" t="s">
        <v>103</v>
      </c>
      <c r="D74" s="61"/>
    </row>
    <row r="75" spans="1:4" s="49" customFormat="1" ht="12" customHeight="1" thickBot="1" x14ac:dyDescent="0.3">
      <c r="A75" s="56" t="s">
        <v>104</v>
      </c>
      <c r="B75" s="250" t="s">
        <v>401</v>
      </c>
      <c r="C75" s="57" t="s">
        <v>105</v>
      </c>
      <c r="D75" s="61"/>
    </row>
    <row r="76" spans="1:4" s="49" customFormat="1" ht="12" customHeight="1" thickBot="1" x14ac:dyDescent="0.3">
      <c r="A76" s="47" t="s">
        <v>172</v>
      </c>
      <c r="B76" s="249" t="s">
        <v>402</v>
      </c>
      <c r="C76" s="58" t="s">
        <v>107</v>
      </c>
      <c r="D76" s="28">
        <f>SUM(D77:D78)</f>
        <v>0</v>
      </c>
    </row>
    <row r="77" spans="1:4" s="49" customFormat="1" ht="12" customHeight="1" x14ac:dyDescent="0.25">
      <c r="A77" s="50" t="s">
        <v>108</v>
      </c>
      <c r="B77" s="250" t="s">
        <v>403</v>
      </c>
      <c r="C77" s="51" t="s">
        <v>109</v>
      </c>
      <c r="D77" s="61"/>
    </row>
    <row r="78" spans="1:4" s="49" customFormat="1" ht="12" customHeight="1" thickBot="1" x14ac:dyDescent="0.3">
      <c r="A78" s="56" t="s">
        <v>110</v>
      </c>
      <c r="B78" s="250" t="s">
        <v>404</v>
      </c>
      <c r="C78" s="57" t="s">
        <v>111</v>
      </c>
      <c r="D78" s="61"/>
    </row>
    <row r="79" spans="1:4" s="49" customFormat="1" ht="12" customHeight="1" thickBot="1" x14ac:dyDescent="0.3">
      <c r="A79" s="47" t="s">
        <v>173</v>
      </c>
      <c r="B79" s="249"/>
      <c r="C79" s="58" t="s">
        <v>670</v>
      </c>
      <c r="D79" s="28">
        <f>SUM(D80:D83)</f>
        <v>0</v>
      </c>
    </row>
    <row r="80" spans="1:4" s="49" customFormat="1" ht="12" customHeight="1" x14ac:dyDescent="0.25">
      <c r="A80" s="50" t="s">
        <v>718</v>
      </c>
      <c r="B80" s="250" t="s">
        <v>405</v>
      </c>
      <c r="C80" s="51" t="s">
        <v>114</v>
      </c>
      <c r="D80" s="61"/>
    </row>
    <row r="81" spans="1:4" s="49" customFormat="1" ht="12" customHeight="1" x14ac:dyDescent="0.25">
      <c r="A81" s="53" t="s">
        <v>719</v>
      </c>
      <c r="B81" s="251" t="s">
        <v>406</v>
      </c>
      <c r="C81" s="54" t="s">
        <v>115</v>
      </c>
      <c r="D81" s="61"/>
    </row>
    <row r="82" spans="1:4" s="49" customFormat="1" ht="12" customHeight="1" x14ac:dyDescent="0.25">
      <c r="A82" s="56" t="s">
        <v>720</v>
      </c>
      <c r="B82" s="252" t="s">
        <v>470</v>
      </c>
      <c r="C82" s="57" t="s">
        <v>606</v>
      </c>
      <c r="D82" s="61"/>
    </row>
    <row r="83" spans="1:4" s="49" customFormat="1" ht="12" customHeight="1" thickBot="1" x14ac:dyDescent="0.3">
      <c r="A83" s="56" t="s">
        <v>721</v>
      </c>
      <c r="B83" s="252" t="s">
        <v>669</v>
      </c>
      <c r="C83" s="57" t="s">
        <v>668</v>
      </c>
      <c r="D83" s="61"/>
    </row>
    <row r="84" spans="1:4" s="49" customFormat="1" ht="12" customHeight="1" thickBot="1" x14ac:dyDescent="0.3">
      <c r="A84" s="47" t="s">
        <v>176</v>
      </c>
      <c r="B84" s="249" t="s">
        <v>407</v>
      </c>
      <c r="C84" s="58" t="s">
        <v>117</v>
      </c>
      <c r="D84" s="28">
        <f>SUM(D85:D88)</f>
        <v>0</v>
      </c>
    </row>
    <row r="85" spans="1:4" s="49" customFormat="1" ht="12" customHeight="1" x14ac:dyDescent="0.25">
      <c r="A85" s="50" t="s">
        <v>722</v>
      </c>
      <c r="B85" s="250" t="s">
        <v>408</v>
      </c>
      <c r="C85" s="51" t="s">
        <v>607</v>
      </c>
      <c r="D85" s="61"/>
    </row>
    <row r="86" spans="1:4" s="49" customFormat="1" ht="12" customHeight="1" x14ac:dyDescent="0.25">
      <c r="A86" s="50" t="s">
        <v>723</v>
      </c>
      <c r="B86" s="250" t="s">
        <v>409</v>
      </c>
      <c r="C86" s="54" t="s">
        <v>608</v>
      </c>
      <c r="D86" s="61"/>
    </row>
    <row r="87" spans="1:4" s="49" customFormat="1" ht="12" customHeight="1" x14ac:dyDescent="0.25">
      <c r="A87" s="50" t="s">
        <v>724</v>
      </c>
      <c r="B87" s="250" t="s">
        <v>410</v>
      </c>
      <c r="C87" s="54" t="s">
        <v>609</v>
      </c>
      <c r="D87" s="61"/>
    </row>
    <row r="88" spans="1:4" s="49" customFormat="1" ht="12" customHeight="1" thickBot="1" x14ac:dyDescent="0.3">
      <c r="A88" s="50" t="s">
        <v>725</v>
      </c>
      <c r="B88" s="250" t="s">
        <v>411</v>
      </c>
      <c r="C88" s="57" t="s">
        <v>610</v>
      </c>
      <c r="D88" s="61"/>
    </row>
    <row r="89" spans="1:4" s="49" customFormat="1" ht="13.5" customHeight="1" thickBot="1" x14ac:dyDescent="0.3">
      <c r="A89" s="47" t="s">
        <v>726</v>
      </c>
      <c r="B89" s="249" t="s">
        <v>412</v>
      </c>
      <c r="C89" s="58" t="s">
        <v>121</v>
      </c>
      <c r="D89" s="65"/>
    </row>
    <row r="90" spans="1:4" s="49" customFormat="1" ht="13.5" customHeight="1" thickBot="1" x14ac:dyDescent="0.3">
      <c r="A90" s="47" t="s">
        <v>182</v>
      </c>
      <c r="B90" s="249"/>
      <c r="C90" s="58" t="s">
        <v>630</v>
      </c>
      <c r="D90" s="65"/>
    </row>
    <row r="91" spans="1:4" s="49" customFormat="1" ht="15.75" customHeight="1" thickBot="1" x14ac:dyDescent="0.3">
      <c r="A91" s="47" t="s">
        <v>185</v>
      </c>
      <c r="B91" s="249" t="s">
        <v>392</v>
      </c>
      <c r="C91" s="66" t="s">
        <v>123</v>
      </c>
      <c r="D91" s="35">
        <f>+D67+D71+D76+D79+D84+D89</f>
        <v>0</v>
      </c>
    </row>
    <row r="92" spans="1:4" s="49" customFormat="1" ht="16.5" customHeight="1" thickBot="1" x14ac:dyDescent="0.3">
      <c r="A92" s="47" t="s">
        <v>188</v>
      </c>
      <c r="B92" s="253"/>
      <c r="C92" s="67" t="s">
        <v>125</v>
      </c>
      <c r="D92" s="35">
        <f>+D66+D91</f>
        <v>0</v>
      </c>
    </row>
    <row r="93" spans="1:4" s="49" customFormat="1" x14ac:dyDescent="0.25">
      <c r="A93" s="91"/>
      <c r="B93" s="68"/>
      <c r="C93" s="92"/>
      <c r="D93" s="93"/>
    </row>
    <row r="94" spans="1:4" ht="16.5" customHeight="1" x14ac:dyDescent="0.3">
      <c r="A94" s="585" t="s">
        <v>126</v>
      </c>
      <c r="B94" s="585"/>
      <c r="C94" s="585"/>
      <c r="D94" s="585"/>
    </row>
    <row r="95" spans="1:4" ht="16.5" customHeight="1" thickBot="1" x14ac:dyDescent="0.35">
      <c r="A95" s="586" t="s">
        <v>700</v>
      </c>
      <c r="B95" s="586"/>
      <c r="C95" s="586"/>
      <c r="D95" s="39" t="s">
        <v>634</v>
      </c>
    </row>
    <row r="96" spans="1:4" ht="38.1" customHeight="1" thickBot="1" x14ac:dyDescent="0.35">
      <c r="A96" s="40" t="s">
        <v>2</v>
      </c>
      <c r="B96" s="150" t="s">
        <v>319</v>
      </c>
      <c r="C96" s="41" t="s">
        <v>127</v>
      </c>
      <c r="D96" s="42" t="s">
        <v>727</v>
      </c>
    </row>
    <row r="97" spans="1:4" s="46" customFormat="1" ht="12" customHeight="1" thickBot="1" x14ac:dyDescent="0.25">
      <c r="A97" s="453">
        <v>1</v>
      </c>
      <c r="B97" s="69">
        <v>2</v>
      </c>
      <c r="C97" s="69">
        <v>3</v>
      </c>
      <c r="D97" s="70">
        <v>4</v>
      </c>
    </row>
    <row r="98" spans="1:4" ht="12" customHeight="1" thickBot="1" x14ac:dyDescent="0.35">
      <c r="A98" s="71" t="s">
        <v>5</v>
      </c>
      <c r="B98" s="254"/>
      <c r="C98" s="72" t="s">
        <v>128</v>
      </c>
      <c r="D98" s="73">
        <f>SUM(D99:D103)</f>
        <v>0</v>
      </c>
    </row>
    <row r="99" spans="1:4" ht="12" customHeight="1" x14ac:dyDescent="0.3">
      <c r="A99" s="74" t="s">
        <v>7</v>
      </c>
      <c r="B99" s="255" t="s">
        <v>320</v>
      </c>
      <c r="C99" s="75" t="s">
        <v>129</v>
      </c>
      <c r="D99" s="76"/>
    </row>
    <row r="100" spans="1:4" ht="12" customHeight="1" x14ac:dyDescent="0.3">
      <c r="A100" s="53" t="s">
        <v>9</v>
      </c>
      <c r="B100" s="251" t="s">
        <v>321</v>
      </c>
      <c r="C100" s="11" t="s">
        <v>130</v>
      </c>
      <c r="D100" s="55"/>
    </row>
    <row r="101" spans="1:4" ht="12" customHeight="1" x14ac:dyDescent="0.3">
      <c r="A101" s="53" t="s">
        <v>11</v>
      </c>
      <c r="B101" s="251" t="s">
        <v>322</v>
      </c>
      <c r="C101" s="11" t="s">
        <v>131</v>
      </c>
      <c r="D101" s="59"/>
    </row>
    <row r="102" spans="1:4" ht="12" customHeight="1" x14ac:dyDescent="0.3">
      <c r="A102" s="53" t="s">
        <v>13</v>
      </c>
      <c r="B102" s="251" t="s">
        <v>323</v>
      </c>
      <c r="C102" s="77" t="s">
        <v>132</v>
      </c>
      <c r="D102" s="59"/>
    </row>
    <row r="103" spans="1:4" ht="12" customHeight="1" thickBot="1" x14ac:dyDescent="0.35">
      <c r="A103" s="53" t="s">
        <v>15</v>
      </c>
      <c r="B103" s="258" t="s">
        <v>324</v>
      </c>
      <c r="C103" s="78" t="s">
        <v>133</v>
      </c>
      <c r="D103" s="59"/>
    </row>
    <row r="104" spans="1:4" ht="12" customHeight="1" thickBot="1" x14ac:dyDescent="0.35">
      <c r="A104" s="47" t="s">
        <v>18</v>
      </c>
      <c r="B104" s="249" t="s">
        <v>651</v>
      </c>
      <c r="C104" s="15" t="s">
        <v>611</v>
      </c>
      <c r="D104" s="28">
        <f>+D105+D107+D106</f>
        <v>0</v>
      </c>
    </row>
    <row r="105" spans="1:4" ht="12" customHeight="1" x14ac:dyDescent="0.3">
      <c r="A105" s="50" t="s">
        <v>20</v>
      </c>
      <c r="B105" s="250" t="s">
        <v>651</v>
      </c>
      <c r="C105" s="13" t="s">
        <v>139</v>
      </c>
      <c r="D105" s="52"/>
    </row>
    <row r="106" spans="1:4" ht="12" customHeight="1" x14ac:dyDescent="0.3">
      <c r="A106" s="50" t="s">
        <v>22</v>
      </c>
      <c r="B106" s="256" t="s">
        <v>651</v>
      </c>
      <c r="C106" s="278" t="s">
        <v>474</v>
      </c>
      <c r="D106" s="247"/>
    </row>
    <row r="107" spans="1:4" ht="12" customHeight="1" thickBot="1" x14ac:dyDescent="0.35">
      <c r="A107" s="50" t="s">
        <v>24</v>
      </c>
      <c r="B107" s="252" t="s">
        <v>651</v>
      </c>
      <c r="C107" s="81" t="s">
        <v>473</v>
      </c>
      <c r="D107" s="59"/>
    </row>
    <row r="108" spans="1:4" ht="12" customHeight="1" thickBot="1" x14ac:dyDescent="0.35">
      <c r="A108" s="47" t="s">
        <v>30</v>
      </c>
      <c r="B108" s="249"/>
      <c r="C108" s="80" t="s">
        <v>613</v>
      </c>
      <c r="D108" s="28">
        <f>+D109+D111+D113</f>
        <v>0</v>
      </c>
    </row>
    <row r="109" spans="1:4" ht="12" customHeight="1" x14ac:dyDescent="0.3">
      <c r="A109" s="50" t="s">
        <v>32</v>
      </c>
      <c r="B109" s="250" t="s">
        <v>325</v>
      </c>
      <c r="C109" s="11" t="s">
        <v>134</v>
      </c>
      <c r="D109" s="52"/>
    </row>
    <row r="110" spans="1:4" ht="12" customHeight="1" x14ac:dyDescent="0.3">
      <c r="A110" s="50" t="s">
        <v>34</v>
      </c>
      <c r="B110" s="259" t="s">
        <v>325</v>
      </c>
      <c r="C110" s="81" t="s">
        <v>135</v>
      </c>
      <c r="D110" s="52"/>
    </row>
    <row r="111" spans="1:4" ht="12" customHeight="1" x14ac:dyDescent="0.3">
      <c r="A111" s="50" t="s">
        <v>36</v>
      </c>
      <c r="B111" s="259" t="s">
        <v>326</v>
      </c>
      <c r="C111" s="81" t="s">
        <v>136</v>
      </c>
      <c r="D111" s="55"/>
    </row>
    <row r="112" spans="1:4" ht="12" customHeight="1" x14ac:dyDescent="0.3">
      <c r="A112" s="50" t="s">
        <v>38</v>
      </c>
      <c r="B112" s="259" t="s">
        <v>326</v>
      </c>
      <c r="C112" s="81" t="s">
        <v>137</v>
      </c>
      <c r="D112" s="31"/>
    </row>
    <row r="113" spans="1:4" ht="12" customHeight="1" thickBot="1" x14ac:dyDescent="0.35">
      <c r="A113" s="50" t="s">
        <v>40</v>
      </c>
      <c r="B113" s="256" t="s">
        <v>327</v>
      </c>
      <c r="C113" s="82" t="s">
        <v>138</v>
      </c>
      <c r="D113" s="31"/>
    </row>
    <row r="114" spans="1:4" ht="12" customHeight="1" thickBot="1" x14ac:dyDescent="0.35">
      <c r="A114" s="47" t="s">
        <v>140</v>
      </c>
      <c r="B114" s="249"/>
      <c r="C114" s="15" t="s">
        <v>141</v>
      </c>
      <c r="D114" s="28">
        <f>+D98+D108+D104</f>
        <v>0</v>
      </c>
    </row>
    <row r="115" spans="1:4" ht="12" customHeight="1" thickBot="1" x14ac:dyDescent="0.35">
      <c r="A115" s="47" t="s">
        <v>44</v>
      </c>
      <c r="B115" s="249"/>
      <c r="C115" s="15" t="s">
        <v>142</v>
      </c>
      <c r="D115" s="28">
        <f>+D116+D117+D118</f>
        <v>0</v>
      </c>
    </row>
    <row r="116" spans="1:4" ht="12" customHeight="1" x14ac:dyDescent="0.3">
      <c r="A116" s="50" t="s">
        <v>46</v>
      </c>
      <c r="B116" s="250" t="s">
        <v>328</v>
      </c>
      <c r="C116" s="13" t="s">
        <v>143</v>
      </c>
      <c r="D116" s="31"/>
    </row>
    <row r="117" spans="1:4" ht="12" customHeight="1" x14ac:dyDescent="0.3">
      <c r="A117" s="50" t="s">
        <v>48</v>
      </c>
      <c r="B117" s="250" t="s">
        <v>329</v>
      </c>
      <c r="C117" s="13" t="s">
        <v>144</v>
      </c>
      <c r="D117" s="31"/>
    </row>
    <row r="118" spans="1:4" ht="12" customHeight="1" thickBot="1" x14ac:dyDescent="0.35">
      <c r="A118" s="79" t="s">
        <v>50</v>
      </c>
      <c r="B118" s="256" t="s">
        <v>330</v>
      </c>
      <c r="C118" s="34" t="s">
        <v>145</v>
      </c>
      <c r="D118" s="31"/>
    </row>
    <row r="119" spans="1:4" ht="12" customHeight="1" thickBot="1" x14ac:dyDescent="0.35">
      <c r="A119" s="47" t="s">
        <v>66</v>
      </c>
      <c r="B119" s="249" t="s">
        <v>331</v>
      </c>
      <c r="C119" s="15" t="s">
        <v>146</v>
      </c>
      <c r="D119" s="28">
        <f>SUM(D120:D123)</f>
        <v>0</v>
      </c>
    </row>
    <row r="120" spans="1:4" ht="12" customHeight="1" x14ac:dyDescent="0.3">
      <c r="A120" s="50" t="s">
        <v>68</v>
      </c>
      <c r="B120" s="250" t="s">
        <v>332</v>
      </c>
      <c r="C120" s="13" t="s">
        <v>614</v>
      </c>
      <c r="D120" s="31"/>
    </row>
    <row r="121" spans="1:4" ht="12" customHeight="1" x14ac:dyDescent="0.3">
      <c r="A121" s="50" t="s">
        <v>70</v>
      </c>
      <c r="B121" s="250" t="s">
        <v>333</v>
      </c>
      <c r="C121" s="13" t="s">
        <v>615</v>
      </c>
      <c r="D121" s="31"/>
    </row>
    <row r="122" spans="1:4" ht="12" customHeight="1" x14ac:dyDescent="0.3">
      <c r="A122" s="50" t="s">
        <v>72</v>
      </c>
      <c r="B122" s="250" t="s">
        <v>334</v>
      </c>
      <c r="C122" s="13" t="s">
        <v>616</v>
      </c>
      <c r="D122" s="31"/>
    </row>
    <row r="123" spans="1:4" ht="12" customHeight="1" thickBot="1" x14ac:dyDescent="0.35">
      <c r="A123" s="50" t="s">
        <v>74</v>
      </c>
      <c r="B123" s="250" t="s">
        <v>667</v>
      </c>
      <c r="C123" s="13" t="s">
        <v>618</v>
      </c>
      <c r="D123" s="31"/>
    </row>
    <row r="124" spans="1:4" ht="12" customHeight="1" thickBot="1" x14ac:dyDescent="0.35">
      <c r="A124" s="47" t="s">
        <v>147</v>
      </c>
      <c r="B124" s="249"/>
      <c r="C124" s="15" t="s">
        <v>148</v>
      </c>
      <c r="D124" s="35">
        <f>SUM(D125:D129)</f>
        <v>0</v>
      </c>
    </row>
    <row r="125" spans="1:4" ht="12" customHeight="1" x14ac:dyDescent="0.3">
      <c r="A125" s="50" t="s">
        <v>80</v>
      </c>
      <c r="B125" s="250" t="s">
        <v>335</v>
      </c>
      <c r="C125" s="13" t="s">
        <v>149</v>
      </c>
      <c r="D125" s="31"/>
    </row>
    <row r="126" spans="1:4" ht="12" customHeight="1" x14ac:dyDescent="0.3">
      <c r="A126" s="50" t="s">
        <v>81</v>
      </c>
      <c r="B126" s="250" t="s">
        <v>336</v>
      </c>
      <c r="C126" s="13" t="s">
        <v>150</v>
      </c>
      <c r="D126" s="31"/>
    </row>
    <row r="127" spans="1:4" ht="12" customHeight="1" x14ac:dyDescent="0.3">
      <c r="A127" s="50" t="s">
        <v>82</v>
      </c>
      <c r="B127" s="250" t="s">
        <v>337</v>
      </c>
      <c r="C127" s="13" t="s">
        <v>620</v>
      </c>
      <c r="D127" s="31"/>
    </row>
    <row r="128" spans="1:4" ht="12" customHeight="1" x14ac:dyDescent="0.3">
      <c r="A128" s="50" t="s">
        <v>83</v>
      </c>
      <c r="B128" s="250" t="s">
        <v>338</v>
      </c>
      <c r="C128" s="13" t="s">
        <v>230</v>
      </c>
      <c r="D128" s="31"/>
    </row>
    <row r="129" spans="1:9" ht="12" customHeight="1" thickBot="1" x14ac:dyDescent="0.35">
      <c r="A129" s="50" t="s">
        <v>711</v>
      </c>
      <c r="B129" s="256" t="s">
        <v>636</v>
      </c>
      <c r="C129" s="34" t="s">
        <v>635</v>
      </c>
      <c r="D129" s="260"/>
    </row>
    <row r="130" spans="1:9" ht="12" customHeight="1" thickBot="1" x14ac:dyDescent="0.35">
      <c r="A130" s="47" t="s">
        <v>84</v>
      </c>
      <c r="B130" s="249" t="s">
        <v>339</v>
      </c>
      <c r="C130" s="15" t="s">
        <v>151</v>
      </c>
      <c r="D130" s="84">
        <f>+D131+D132+D134+D135</f>
        <v>0</v>
      </c>
    </row>
    <row r="131" spans="1:9" ht="12" customHeight="1" x14ac:dyDescent="0.3">
      <c r="A131" s="50" t="s">
        <v>712</v>
      </c>
      <c r="B131" s="250" t="s">
        <v>340</v>
      </c>
      <c r="C131" s="13" t="s">
        <v>621</v>
      </c>
      <c r="D131" s="31"/>
    </row>
    <row r="132" spans="1:9" ht="12" customHeight="1" x14ac:dyDescent="0.3">
      <c r="A132" s="50" t="s">
        <v>713</v>
      </c>
      <c r="B132" s="250" t="s">
        <v>341</v>
      </c>
      <c r="C132" s="13" t="s">
        <v>622</v>
      </c>
      <c r="D132" s="31"/>
    </row>
    <row r="133" spans="1:9" ht="12" customHeight="1" x14ac:dyDescent="0.3">
      <c r="A133" s="50" t="s">
        <v>714</v>
      </c>
      <c r="B133" s="250" t="s">
        <v>342</v>
      </c>
      <c r="C133" s="13" t="s">
        <v>623</v>
      </c>
      <c r="D133" s="31"/>
    </row>
    <row r="134" spans="1:9" ht="12" customHeight="1" x14ac:dyDescent="0.3">
      <c r="A134" s="50" t="s">
        <v>715</v>
      </c>
      <c r="B134" s="250" t="s">
        <v>343</v>
      </c>
      <c r="C134" s="13" t="s">
        <v>624</v>
      </c>
      <c r="D134" s="31"/>
    </row>
    <row r="135" spans="1:9" ht="12" customHeight="1" thickBot="1" x14ac:dyDescent="0.35">
      <c r="A135" s="79" t="s">
        <v>716</v>
      </c>
      <c r="B135" s="250" t="s">
        <v>637</v>
      </c>
      <c r="C135" s="34" t="s">
        <v>625</v>
      </c>
      <c r="D135" s="83"/>
    </row>
    <row r="136" spans="1:9" ht="12" customHeight="1" thickBot="1" x14ac:dyDescent="0.35">
      <c r="A136" s="340" t="s">
        <v>86</v>
      </c>
      <c r="B136" s="341" t="s">
        <v>631</v>
      </c>
      <c r="C136" s="15" t="s">
        <v>626</v>
      </c>
      <c r="D136" s="324"/>
    </row>
    <row r="137" spans="1:9" ht="12" customHeight="1" thickBot="1" x14ac:dyDescent="0.35">
      <c r="A137" s="340" t="s">
        <v>153</v>
      </c>
      <c r="B137" s="341" t="s">
        <v>632</v>
      </c>
      <c r="C137" s="15" t="s">
        <v>627</v>
      </c>
      <c r="D137" s="324"/>
    </row>
    <row r="138" spans="1:9" ht="15" customHeight="1" thickBot="1" x14ac:dyDescent="0.35">
      <c r="A138" s="47" t="s">
        <v>171</v>
      </c>
      <c r="B138" s="249" t="s">
        <v>633</v>
      </c>
      <c r="C138" s="15" t="s">
        <v>629</v>
      </c>
      <c r="D138" s="85">
        <f>+D115+D119+D124+D130</f>
        <v>0</v>
      </c>
      <c r="F138" s="86"/>
      <c r="G138" s="87"/>
      <c r="H138" s="87"/>
      <c r="I138" s="87"/>
    </row>
    <row r="139" spans="1:9" s="49" customFormat="1" ht="12.9" customHeight="1" thickBot="1" x14ac:dyDescent="0.3">
      <c r="A139" s="88" t="s">
        <v>172</v>
      </c>
      <c r="B139" s="257"/>
      <c r="C139" s="89" t="s">
        <v>628</v>
      </c>
      <c r="D139" s="85">
        <f>+D114+D138</f>
        <v>0</v>
      </c>
    </row>
    <row r="140" spans="1:9" ht="7.5" customHeight="1" x14ac:dyDescent="0.3"/>
    <row r="141" spans="1:9" x14ac:dyDescent="0.3">
      <c r="A141" s="587" t="s">
        <v>155</v>
      </c>
      <c r="B141" s="587"/>
      <c r="C141" s="587"/>
      <c r="D141" s="587"/>
    </row>
    <row r="142" spans="1:9" ht="15" customHeight="1" thickBot="1" x14ac:dyDescent="0.35">
      <c r="A142" s="584" t="s">
        <v>699</v>
      </c>
      <c r="B142" s="584"/>
      <c r="C142" s="584"/>
      <c r="D142" s="39" t="s">
        <v>634</v>
      </c>
    </row>
    <row r="143" spans="1:9" ht="24.75" customHeight="1" thickBot="1" x14ac:dyDescent="0.35">
      <c r="A143" s="71" t="s">
        <v>5</v>
      </c>
      <c r="B143" s="254"/>
      <c r="C143" s="80" t="s">
        <v>156</v>
      </c>
      <c r="D143" s="28">
        <f>+D66-D114</f>
        <v>0</v>
      </c>
    </row>
    <row r="144" spans="1:9" ht="24.75" customHeight="1" thickBot="1" x14ac:dyDescent="0.35">
      <c r="A144" s="455" t="s">
        <v>18</v>
      </c>
      <c r="B144" s="454"/>
      <c r="C144" s="80" t="s">
        <v>157</v>
      </c>
      <c r="D144" s="28">
        <f>+D91-D138</f>
        <v>0</v>
      </c>
    </row>
    <row r="146" spans="4:4" x14ac:dyDescent="0.3">
      <c r="D146" s="248">
        <f>D139-D92</f>
        <v>0</v>
      </c>
    </row>
  </sheetData>
  <mergeCells count="6">
    <mergeCell ref="A142:C142"/>
    <mergeCell ref="A1:D1"/>
    <mergeCell ref="A2:C2"/>
    <mergeCell ref="A94:D94"/>
    <mergeCell ref="A95:C95"/>
    <mergeCell ref="A141:D141"/>
  </mergeCells>
  <phoneticPr fontId="31" type="noConversion"/>
  <printOptions horizontalCentered="1"/>
  <pageMargins left="0.15748031496062992" right="0.19685039370078741" top="0.9055118110236221" bottom="0.43307086614173229" header="0.31496062992125984" footer="0.23622047244094491"/>
  <pageSetup paperSize="9" scale="90" fitToHeight="2" orientation="portrait" r:id="rId1"/>
  <headerFooter alignWithMargins="0">
    <oddHeader>&amp;C&amp;"Times New Roman CE,Félkövér"&amp;12
ÓFALU KÖZSÉG ÖNKORMÁNYZATA
 2021. ÉVI KÖLTSÉGVETÉSÁLLAMI (ÁLLAMIGAZGATÁSI) FELADATOK MÉRLEGE&amp;R&amp;"Times New Roman CE,Félkövér dőlt" 1. melléklet az 1/2021. (III.4.) önkormányztai rendelethez</oddHeader>
  </headerFooter>
  <rowBreaks count="2" manualBreakCount="2">
    <brk id="66" max="3" man="1"/>
    <brk id="93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G67"/>
  <sheetViews>
    <sheetView zoomScaleNormal="100" zoomScaleSheetLayoutView="130" workbookViewId="0">
      <selection activeCell="C10" sqref="C10"/>
    </sheetView>
  </sheetViews>
  <sheetFormatPr defaultColWidth="9.109375" defaultRowHeight="13.2" x14ac:dyDescent="0.3"/>
  <cols>
    <col min="1" max="1" width="5.88671875" style="26" customWidth="1"/>
    <col min="2" max="2" width="47.33203125" style="96" customWidth="1"/>
    <col min="3" max="3" width="14" style="26" customWidth="1"/>
    <col min="4" max="4" width="14" style="26" hidden="1" customWidth="1"/>
    <col min="5" max="5" width="47.33203125" style="26" customWidth="1"/>
    <col min="6" max="6" width="14" style="26" customWidth="1"/>
    <col min="7" max="7" width="14" style="26" hidden="1" customWidth="1"/>
    <col min="8" max="16384" width="9.109375" style="26"/>
  </cols>
  <sheetData>
    <row r="1" spans="1:7" ht="39.75" customHeight="1" x14ac:dyDescent="0.3">
      <c r="B1" s="94" t="s">
        <v>158</v>
      </c>
      <c r="C1" s="95"/>
      <c r="D1" s="95"/>
      <c r="E1" s="95"/>
      <c r="F1" s="95"/>
      <c r="G1" s="95"/>
    </row>
    <row r="2" spans="1:7" ht="14.4" thickBot="1" x14ac:dyDescent="0.35">
      <c r="F2" s="97" t="s">
        <v>638</v>
      </c>
      <c r="G2" s="97" t="s">
        <v>159</v>
      </c>
    </row>
    <row r="3" spans="1:7" ht="18" customHeight="1" thickBot="1" x14ac:dyDescent="0.35">
      <c r="A3" s="588" t="s">
        <v>2</v>
      </c>
      <c r="B3" s="98" t="s">
        <v>160</v>
      </c>
      <c r="C3" s="99"/>
      <c r="D3" s="285"/>
      <c r="E3" s="98" t="s">
        <v>161</v>
      </c>
      <c r="F3" s="100"/>
      <c r="G3" s="100"/>
    </row>
    <row r="4" spans="1:7" s="104" customFormat="1" ht="35.25" customHeight="1" thickBot="1" x14ac:dyDescent="0.35">
      <c r="A4" s="589"/>
      <c r="B4" s="101" t="s">
        <v>162</v>
      </c>
      <c r="C4" s="42" t="s">
        <v>727</v>
      </c>
      <c r="D4" s="286"/>
      <c r="E4" s="101" t="s">
        <v>162</v>
      </c>
      <c r="F4" s="42" t="s">
        <v>727</v>
      </c>
      <c r="G4" s="103" t="s">
        <v>4</v>
      </c>
    </row>
    <row r="5" spans="1:7" s="109" customFormat="1" ht="12" customHeight="1" thickBot="1" x14ac:dyDescent="0.35">
      <c r="A5" s="105">
        <v>1</v>
      </c>
      <c r="B5" s="106">
        <v>2</v>
      </c>
      <c r="C5" s="107">
        <v>3</v>
      </c>
      <c r="D5" s="287"/>
      <c r="E5" s="106">
        <v>4</v>
      </c>
      <c r="F5" s="108">
        <v>5</v>
      </c>
      <c r="G5" s="108" t="s">
        <v>44</v>
      </c>
    </row>
    <row r="6" spans="1:7" ht="12.9" customHeight="1" x14ac:dyDescent="0.3">
      <c r="A6" s="110" t="s">
        <v>5</v>
      </c>
      <c r="B6" s="111" t="s">
        <v>163</v>
      </c>
      <c r="C6" s="112">
        <v>34235475</v>
      </c>
      <c r="D6" s="112" t="e">
        <f>'1.sz.mell.összevont'!#REF!</f>
        <v>#REF!</v>
      </c>
      <c r="E6" s="111" t="s">
        <v>164</v>
      </c>
      <c r="F6" s="113">
        <v>20000000</v>
      </c>
      <c r="G6" s="113" t="e">
        <f>'1.sz.mell.összevont'!#REF!</f>
        <v>#REF!</v>
      </c>
    </row>
    <row r="7" spans="1:7" ht="12.9" customHeight="1" x14ac:dyDescent="0.3">
      <c r="A7" s="114" t="s">
        <v>18</v>
      </c>
      <c r="B7" s="115" t="s">
        <v>165</v>
      </c>
      <c r="C7" s="116">
        <v>4000000</v>
      </c>
      <c r="D7" s="116" t="e">
        <f>'1.sz.mell.összevont'!#REF!</f>
        <v>#REF!</v>
      </c>
      <c r="E7" s="115" t="s">
        <v>130</v>
      </c>
      <c r="F7" s="113">
        <v>3100000</v>
      </c>
      <c r="G7" s="113" t="e">
        <f>'1.sz.mell.összevont'!#REF!</f>
        <v>#REF!</v>
      </c>
    </row>
    <row r="8" spans="1:7" ht="12.9" customHeight="1" x14ac:dyDescent="0.3">
      <c r="A8" s="114" t="s">
        <v>30</v>
      </c>
      <c r="B8" s="115" t="s">
        <v>167</v>
      </c>
      <c r="C8" s="116">
        <v>2500000</v>
      </c>
      <c r="D8" s="116" t="e">
        <f>'1.sz.mell.összevont'!#REF!</f>
        <v>#REF!</v>
      </c>
      <c r="E8" s="115" t="s">
        <v>166</v>
      </c>
      <c r="F8" s="113">
        <v>27169668</v>
      </c>
      <c r="G8" s="113" t="e">
        <f>'1.sz.mell.összevont'!#REF!</f>
        <v>#REF!</v>
      </c>
    </row>
    <row r="9" spans="1:7" ht="12.9" customHeight="1" x14ac:dyDescent="0.3">
      <c r="A9" s="114" t="s">
        <v>140</v>
      </c>
      <c r="B9" s="115" t="s">
        <v>305</v>
      </c>
      <c r="C9" s="116">
        <v>10000000</v>
      </c>
      <c r="D9" s="116" t="e">
        <f>'1.sz.mell.összevont'!#REF!</f>
        <v>#REF!</v>
      </c>
      <c r="E9" s="115" t="s">
        <v>132</v>
      </c>
      <c r="F9" s="113">
        <v>9000000</v>
      </c>
      <c r="G9" s="113" t="e">
        <f>'1.sz.mell.összevont'!#REF!</f>
        <v>#REF!</v>
      </c>
    </row>
    <row r="10" spans="1:7" ht="12.9" customHeight="1" x14ac:dyDescent="0.3">
      <c r="A10" s="114" t="s">
        <v>44</v>
      </c>
      <c r="B10" s="117" t="s">
        <v>168</v>
      </c>
      <c r="C10" s="116">
        <f>'1.sz.mell.összevont'!D52</f>
        <v>0</v>
      </c>
      <c r="D10" s="116" t="e">
        <f>'1.sz.mell.összevont'!#REF!</f>
        <v>#REF!</v>
      </c>
      <c r="E10" s="115" t="s">
        <v>133</v>
      </c>
      <c r="F10" s="113">
        <v>2825000</v>
      </c>
      <c r="G10" s="113" t="e">
        <f>'1.sz.mell.összevont'!#REF!</f>
        <v>#REF!</v>
      </c>
    </row>
    <row r="11" spans="1:7" ht="12.9" customHeight="1" x14ac:dyDescent="0.3">
      <c r="A11" s="114" t="s">
        <v>66</v>
      </c>
      <c r="B11" s="115" t="s">
        <v>169</v>
      </c>
      <c r="C11" s="118"/>
      <c r="D11" s="116" t="e">
        <f>'1.sz.mell.összevont'!#REF!</f>
        <v>#REF!</v>
      </c>
      <c r="E11" s="115" t="s">
        <v>139</v>
      </c>
      <c r="F11" s="12"/>
      <c r="G11" s="12" t="e">
        <f>'1.sz.mell.összevont'!#REF!+'1.sz.mell.összevont'!#REF!</f>
        <v>#REF!</v>
      </c>
    </row>
    <row r="12" spans="1:7" ht="12.9" customHeight="1" x14ac:dyDescent="0.3">
      <c r="A12" s="114" t="s">
        <v>147</v>
      </c>
      <c r="B12" s="115"/>
      <c r="C12" s="118"/>
      <c r="D12" s="118"/>
      <c r="E12" s="119" t="s">
        <v>474</v>
      </c>
      <c r="F12" s="12"/>
      <c r="G12" s="12"/>
    </row>
    <row r="13" spans="1:7" ht="12.9" customHeight="1" x14ac:dyDescent="0.3">
      <c r="A13" s="114" t="s">
        <v>84</v>
      </c>
      <c r="B13" s="119"/>
      <c r="C13" s="116"/>
      <c r="D13" s="116"/>
      <c r="E13" s="119"/>
      <c r="F13" s="12"/>
      <c r="G13" s="12"/>
    </row>
    <row r="14" spans="1:7" ht="12.9" customHeight="1" x14ac:dyDescent="0.3">
      <c r="A14" s="114" t="s">
        <v>86</v>
      </c>
      <c r="B14" s="120"/>
      <c r="C14" s="118"/>
      <c r="D14" s="118"/>
      <c r="E14" s="119"/>
      <c r="F14" s="12"/>
      <c r="G14" s="12"/>
    </row>
    <row r="15" spans="1:7" ht="12.9" customHeight="1" x14ac:dyDescent="0.3">
      <c r="A15" s="114" t="s">
        <v>153</v>
      </c>
      <c r="B15" s="119"/>
      <c r="C15" s="116"/>
      <c r="D15" s="116"/>
      <c r="E15" s="119"/>
      <c r="F15" s="12"/>
      <c r="G15" s="12"/>
    </row>
    <row r="16" spans="1:7" ht="12.9" customHeight="1" x14ac:dyDescent="0.3">
      <c r="A16" s="114" t="s">
        <v>171</v>
      </c>
      <c r="B16" s="119"/>
      <c r="C16" s="116"/>
      <c r="D16" s="288"/>
      <c r="E16" s="119"/>
      <c r="F16" s="12"/>
      <c r="G16" s="12"/>
    </row>
    <row r="17" spans="1:7" ht="12.9" customHeight="1" thickBot="1" x14ac:dyDescent="0.35">
      <c r="A17" s="114" t="s">
        <v>172</v>
      </c>
      <c r="B17" s="121"/>
      <c r="C17" s="122"/>
      <c r="D17" s="289"/>
      <c r="E17" s="119"/>
      <c r="F17" s="123"/>
      <c r="G17" s="123"/>
    </row>
    <row r="18" spans="1:7" ht="15.9" customHeight="1" thickBot="1" x14ac:dyDescent="0.35">
      <c r="A18" s="124" t="s">
        <v>173</v>
      </c>
      <c r="B18" s="125" t="s">
        <v>174</v>
      </c>
      <c r="C18" s="126">
        <f>SUM(C6:C7,C8:C10,C13:C17)</f>
        <v>50735475</v>
      </c>
      <c r="D18" s="126" t="e">
        <f>SUM(D6:D7,D9:D11,D13:D17)</f>
        <v>#REF!</v>
      </c>
      <c r="E18" s="125" t="s">
        <v>175</v>
      </c>
      <c r="F18" s="9">
        <f>SUM(F6:F17)</f>
        <v>62094668</v>
      </c>
      <c r="G18" s="9" t="e">
        <f>SUM(G6:G17)</f>
        <v>#REF!</v>
      </c>
    </row>
    <row r="19" spans="1:7" ht="12.9" customHeight="1" x14ac:dyDescent="0.3">
      <c r="A19" s="127" t="s">
        <v>176</v>
      </c>
      <c r="B19" s="128" t="s">
        <v>177</v>
      </c>
      <c r="C19" s="129">
        <f>+C20+C21+C22+C23</f>
        <v>0</v>
      </c>
      <c r="D19" s="129">
        <f>+D20+D21+D22+D23</f>
        <v>221847</v>
      </c>
      <c r="E19" s="130" t="s">
        <v>178</v>
      </c>
      <c r="F19" s="17"/>
      <c r="G19" s="17"/>
    </row>
    <row r="20" spans="1:7" ht="12.9" customHeight="1" x14ac:dyDescent="0.3">
      <c r="A20" s="114" t="s">
        <v>179</v>
      </c>
      <c r="B20" s="130" t="s">
        <v>180</v>
      </c>
      <c r="C20" s="131"/>
      <c r="D20" s="131">
        <v>221847</v>
      </c>
      <c r="E20" s="130" t="s">
        <v>181</v>
      </c>
      <c r="F20" s="23"/>
      <c r="G20" s="23"/>
    </row>
    <row r="21" spans="1:7" ht="12.9" customHeight="1" x14ac:dyDescent="0.3">
      <c r="A21" s="114" t="s">
        <v>182</v>
      </c>
      <c r="B21" s="130" t="s">
        <v>183</v>
      </c>
      <c r="C21" s="131"/>
      <c r="D21" s="131"/>
      <c r="E21" s="130" t="s">
        <v>184</v>
      </c>
      <c r="F21" s="23"/>
      <c r="G21" s="23"/>
    </row>
    <row r="22" spans="1:7" ht="12.9" customHeight="1" x14ac:dyDescent="0.3">
      <c r="A22" s="114" t="s">
        <v>185</v>
      </c>
      <c r="B22" s="130" t="s">
        <v>186</v>
      </c>
      <c r="C22" s="131"/>
      <c r="D22" s="131"/>
      <c r="E22" s="130" t="s">
        <v>187</v>
      </c>
      <c r="F22" s="23"/>
      <c r="G22" s="23"/>
    </row>
    <row r="23" spans="1:7" ht="12.9" customHeight="1" x14ac:dyDescent="0.3">
      <c r="A23" s="114" t="s">
        <v>188</v>
      </c>
      <c r="B23" s="130" t="s">
        <v>189</v>
      </c>
      <c r="C23" s="131"/>
      <c r="D23" s="131"/>
      <c r="E23" s="128" t="s">
        <v>190</v>
      </c>
      <c r="F23" s="23"/>
      <c r="G23" s="23"/>
    </row>
    <row r="24" spans="1:7" ht="12.9" customHeight="1" x14ac:dyDescent="0.3">
      <c r="A24" s="114" t="s">
        <v>191</v>
      </c>
      <c r="B24" s="130" t="s">
        <v>192</v>
      </c>
      <c r="C24" s="132">
        <f>+C25+C26</f>
        <v>0</v>
      </c>
      <c r="D24" s="132">
        <f>+D25+D26</f>
        <v>0</v>
      </c>
      <c r="E24" s="130" t="s">
        <v>193</v>
      </c>
      <c r="F24" s="23"/>
      <c r="G24" s="23"/>
    </row>
    <row r="25" spans="1:7" ht="12.9" customHeight="1" x14ac:dyDescent="0.3">
      <c r="A25" s="127" t="s">
        <v>194</v>
      </c>
      <c r="B25" s="128" t="s">
        <v>195</v>
      </c>
      <c r="C25" s="133"/>
      <c r="D25" s="133"/>
      <c r="E25" s="111" t="s">
        <v>196</v>
      </c>
      <c r="F25" s="17"/>
      <c r="G25" s="17"/>
    </row>
    <row r="26" spans="1:7" ht="12.9" customHeight="1" thickBot="1" x14ac:dyDescent="0.35">
      <c r="A26" s="114" t="s">
        <v>197</v>
      </c>
      <c r="B26" s="130" t="s">
        <v>198</v>
      </c>
      <c r="C26" s="18"/>
      <c r="D26" s="215"/>
      <c r="E26" s="13" t="s">
        <v>150</v>
      </c>
      <c r="F26" s="23"/>
      <c r="G26" s="23" t="e">
        <f>'1.sz.mell.összevont'!#REF!</f>
        <v>#REF!</v>
      </c>
    </row>
    <row r="27" spans="1:7" ht="15.9" customHeight="1" thickBot="1" x14ac:dyDescent="0.35">
      <c r="A27" s="124" t="s">
        <v>199</v>
      </c>
      <c r="B27" s="125" t="s">
        <v>200</v>
      </c>
      <c r="C27" s="126">
        <f>+C19+C24</f>
        <v>0</v>
      </c>
      <c r="D27" s="126">
        <f>+D19+D24</f>
        <v>221847</v>
      </c>
      <c r="E27" s="125" t="s">
        <v>201</v>
      </c>
      <c r="F27" s="9">
        <f>SUM(F19:F26)</f>
        <v>0</v>
      </c>
      <c r="G27" s="9" t="e">
        <f>SUM(G19:G26)</f>
        <v>#REF!</v>
      </c>
    </row>
    <row r="28" spans="1:7" ht="13.8" thickBot="1" x14ac:dyDescent="0.35">
      <c r="A28" s="124" t="s">
        <v>202</v>
      </c>
      <c r="B28" s="134" t="s">
        <v>203</v>
      </c>
      <c r="C28" s="135">
        <f>+C18+C27</f>
        <v>50735475</v>
      </c>
      <c r="D28" s="135" t="e">
        <f>+D18+D27</f>
        <v>#REF!</v>
      </c>
      <c r="E28" s="134" t="s">
        <v>204</v>
      </c>
      <c r="F28" s="135">
        <f>+F18+F27</f>
        <v>62094668</v>
      </c>
      <c r="G28" s="135" t="e">
        <f>+G18+G27</f>
        <v>#REF!</v>
      </c>
    </row>
    <row r="29" spans="1:7" ht="13.8" thickBot="1" x14ac:dyDescent="0.35">
      <c r="A29" s="124" t="s">
        <v>205</v>
      </c>
      <c r="B29" s="134" t="s">
        <v>206</v>
      </c>
      <c r="C29" s="135">
        <f>IF(C18-F18&lt;0,F18-C18,"-")</f>
        <v>11359193</v>
      </c>
      <c r="D29" s="135" t="e">
        <f>IF(D18-G18&lt;0,G18-D18,"-")</f>
        <v>#REF!</v>
      </c>
      <c r="E29" s="134" t="s">
        <v>207</v>
      </c>
      <c r="F29" s="135" t="str">
        <f>IF(C18-F18&gt;0,C18-F18,"-")</f>
        <v>-</v>
      </c>
      <c r="G29" s="135" t="e">
        <f>IF(D18-G18&gt;0,D18-G18,"-")</f>
        <v>#REF!</v>
      </c>
    </row>
    <row r="30" spans="1:7" ht="13.8" thickBot="1" x14ac:dyDescent="0.35">
      <c r="A30" s="124" t="s">
        <v>208</v>
      </c>
      <c r="B30" s="134" t="s">
        <v>209</v>
      </c>
      <c r="C30" s="135">
        <f>IF(C18+C19-F28&lt;0,F28-(C18+C19),"-")</f>
        <v>11359193</v>
      </c>
      <c r="D30" s="135" t="e">
        <f>IF(D18+D19-G28&lt;0,G28-(D18+D19),"-")</f>
        <v>#REF!</v>
      </c>
      <c r="E30" s="134" t="s">
        <v>210</v>
      </c>
      <c r="F30" s="135" t="str">
        <f>IF(C18+C19-F28&gt;0,C18+C19-F28,"-")</f>
        <v>-</v>
      </c>
      <c r="G30" s="135" t="e">
        <f>IF(D18+D19-G28&gt;0,D18+D19-G28,"-")</f>
        <v>#REF!</v>
      </c>
    </row>
    <row r="31" spans="1:7" ht="17.399999999999999" x14ac:dyDescent="0.3">
      <c r="B31" s="335"/>
      <c r="C31" s="335"/>
      <c r="D31" s="335"/>
      <c r="E31" s="335"/>
    </row>
    <row r="32" spans="1:7" ht="31.5" customHeight="1" x14ac:dyDescent="0.3">
      <c r="B32" s="592" t="s">
        <v>211</v>
      </c>
      <c r="C32" s="592"/>
      <c r="D32" s="592"/>
      <c r="E32" s="592"/>
      <c r="F32" s="592"/>
      <c r="G32" s="95"/>
    </row>
    <row r="33" spans="1:7" ht="14.4" thickBot="1" x14ac:dyDescent="0.35">
      <c r="F33" s="97" t="s">
        <v>638</v>
      </c>
      <c r="G33" s="97" t="s">
        <v>159</v>
      </c>
    </row>
    <row r="34" spans="1:7" ht="13.8" thickBot="1" x14ac:dyDescent="0.35">
      <c r="A34" s="590" t="s">
        <v>2</v>
      </c>
      <c r="B34" s="98" t="s">
        <v>160</v>
      </c>
      <c r="C34" s="99"/>
      <c r="D34" s="285"/>
      <c r="E34" s="98" t="s">
        <v>161</v>
      </c>
      <c r="F34" s="100"/>
      <c r="G34" s="100"/>
    </row>
    <row r="35" spans="1:7" s="104" customFormat="1" ht="23.4" thickBot="1" x14ac:dyDescent="0.35">
      <c r="A35" s="591"/>
      <c r="B35" s="101" t="s">
        <v>162</v>
      </c>
      <c r="C35" s="42" t="s">
        <v>727</v>
      </c>
      <c r="D35" s="286"/>
      <c r="E35" s="101" t="s">
        <v>162</v>
      </c>
      <c r="F35" s="42" t="s">
        <v>727</v>
      </c>
      <c r="G35" s="102" t="s">
        <v>4</v>
      </c>
    </row>
    <row r="36" spans="1:7" s="104" customFormat="1" ht="13.8" thickBot="1" x14ac:dyDescent="0.35">
      <c r="A36" s="105">
        <v>1</v>
      </c>
      <c r="B36" s="106">
        <v>2</v>
      </c>
      <c r="C36" s="107">
        <v>3</v>
      </c>
      <c r="D36" s="287"/>
      <c r="E36" s="106">
        <v>4</v>
      </c>
      <c r="F36" s="108">
        <v>5</v>
      </c>
      <c r="G36" s="108">
        <v>5</v>
      </c>
    </row>
    <row r="37" spans="1:7" ht="12.9" customHeight="1" x14ac:dyDescent="0.3">
      <c r="A37" s="110" t="s">
        <v>5</v>
      </c>
      <c r="B37" s="111" t="s">
        <v>212</v>
      </c>
      <c r="C37" s="112"/>
      <c r="D37" s="112" t="e">
        <f>'1.sz.mell.összevont'!#REF!</f>
        <v>#REF!</v>
      </c>
      <c r="E37" s="111" t="s">
        <v>134</v>
      </c>
      <c r="F37" s="113">
        <v>97419651</v>
      </c>
      <c r="G37" s="113" t="e">
        <f>'1.sz.mell.összevont'!#REF!</f>
        <v>#REF!</v>
      </c>
    </row>
    <row r="38" spans="1:7" x14ac:dyDescent="0.3">
      <c r="A38" s="114" t="s">
        <v>18</v>
      </c>
      <c r="B38" s="115" t="s">
        <v>213</v>
      </c>
      <c r="C38" s="116"/>
      <c r="D38" s="116" t="e">
        <f>'1.sz.mell.összevont'!#REF!</f>
        <v>#REF!</v>
      </c>
      <c r="E38" s="115" t="s">
        <v>214</v>
      </c>
      <c r="F38" s="113">
        <f>'1.sz.mell.összevont'!D110</f>
        <v>0</v>
      </c>
      <c r="G38" s="113" t="e">
        <f>'1.sz.mell.összevont'!#REF!</f>
        <v>#REF!</v>
      </c>
    </row>
    <row r="39" spans="1:7" ht="12.9" customHeight="1" x14ac:dyDescent="0.3">
      <c r="A39" s="114" t="s">
        <v>30</v>
      </c>
      <c r="B39" s="115" t="s">
        <v>215</v>
      </c>
      <c r="C39" s="116">
        <f>'1.sz.mell.összevont'!D46</f>
        <v>0</v>
      </c>
      <c r="D39" s="116" t="e">
        <f>'1.sz.mell.összevont'!#REF!</f>
        <v>#REF!</v>
      </c>
      <c r="E39" s="115" t="s">
        <v>136</v>
      </c>
      <c r="F39" s="113"/>
      <c r="G39" s="113" t="e">
        <f>'1.sz.mell.összevont'!#REF!</f>
        <v>#REF!</v>
      </c>
    </row>
    <row r="40" spans="1:7" ht="12.9" customHeight="1" x14ac:dyDescent="0.3">
      <c r="A40" s="114" t="s">
        <v>140</v>
      </c>
      <c r="B40" s="115" t="s">
        <v>216</v>
      </c>
      <c r="C40" s="116">
        <v>4000000</v>
      </c>
      <c r="D40" s="116" t="e">
        <f>'1.sz.mell.összevont'!#REF!</f>
        <v>#REF!</v>
      </c>
      <c r="E40" s="115" t="s">
        <v>217</v>
      </c>
      <c r="F40" s="113">
        <f>'1.sz.mell.összevont'!D112</f>
        <v>0</v>
      </c>
      <c r="G40" s="113" t="e">
        <f>'1.sz.mell.összevont'!#REF!</f>
        <v>#REF!</v>
      </c>
    </row>
    <row r="41" spans="1:7" ht="12.75" customHeight="1" x14ac:dyDescent="0.3">
      <c r="A41" s="114" t="s">
        <v>44</v>
      </c>
      <c r="B41" s="115"/>
      <c r="C41" s="116"/>
      <c r="D41" s="116" t="e">
        <f>'1.sz.mell.összevont'!#REF!</f>
        <v>#REF!</v>
      </c>
      <c r="E41" s="115" t="s">
        <v>138</v>
      </c>
      <c r="F41" s="113"/>
      <c r="G41" s="12" t="e">
        <f>'1.sz.mell.összevont'!#REF!</f>
        <v>#REF!</v>
      </c>
    </row>
    <row r="42" spans="1:7" ht="12.9" customHeight="1" x14ac:dyDescent="0.3">
      <c r="A42" s="114" t="s">
        <v>66</v>
      </c>
      <c r="B42" s="115"/>
      <c r="C42" s="118"/>
      <c r="D42" s="118"/>
      <c r="E42" s="119" t="s">
        <v>415</v>
      </c>
      <c r="F42" s="12">
        <f>'1.sz.mell.összevont'!D107</f>
        <v>0</v>
      </c>
      <c r="G42" s="12" t="e">
        <f>'1.sz.mell.összevont'!#REF!</f>
        <v>#REF!</v>
      </c>
    </row>
    <row r="43" spans="1:7" ht="12.9" customHeight="1" x14ac:dyDescent="0.3">
      <c r="A43" s="114" t="s">
        <v>147</v>
      </c>
      <c r="B43" s="119"/>
      <c r="C43" s="116"/>
      <c r="D43" s="116"/>
      <c r="E43" s="119" t="s">
        <v>474</v>
      </c>
      <c r="F43" s="12"/>
      <c r="G43" s="12"/>
    </row>
    <row r="44" spans="1:7" ht="12.9" customHeight="1" x14ac:dyDescent="0.3">
      <c r="A44" s="114" t="s">
        <v>84</v>
      </c>
      <c r="B44" s="119"/>
      <c r="C44" s="116"/>
      <c r="D44" s="116"/>
      <c r="E44" s="119"/>
      <c r="F44" s="12"/>
      <c r="G44" s="12"/>
    </row>
    <row r="45" spans="1:7" ht="12.9" customHeight="1" x14ac:dyDescent="0.3">
      <c r="A45" s="114" t="s">
        <v>86</v>
      </c>
      <c r="B45" s="119"/>
      <c r="C45" s="118"/>
      <c r="D45" s="118"/>
      <c r="E45" s="119"/>
      <c r="F45" s="12"/>
      <c r="G45" s="12"/>
    </row>
    <row r="46" spans="1:7" x14ac:dyDescent="0.3">
      <c r="A46" s="114" t="s">
        <v>153</v>
      </c>
      <c r="B46" s="119"/>
      <c r="C46" s="118"/>
      <c r="D46" s="118"/>
      <c r="E46" s="119"/>
      <c r="F46" s="12"/>
      <c r="G46" s="12"/>
    </row>
    <row r="47" spans="1:7" ht="12.9" customHeight="1" thickBot="1" x14ac:dyDescent="0.35">
      <c r="A47" s="127" t="s">
        <v>171</v>
      </c>
      <c r="B47" s="136"/>
      <c r="C47" s="137"/>
      <c r="D47" s="137"/>
      <c r="E47" s="138" t="s">
        <v>170</v>
      </c>
      <c r="F47" s="139"/>
      <c r="G47" s="139"/>
    </row>
    <row r="48" spans="1:7" ht="15.9" customHeight="1" thickBot="1" x14ac:dyDescent="0.35">
      <c r="A48" s="124" t="s">
        <v>172</v>
      </c>
      <c r="B48" s="125" t="s">
        <v>218</v>
      </c>
      <c r="C48" s="126">
        <f>+C37+C39+C40+C42+C43+C44+C45+C46+C47</f>
        <v>4000000</v>
      </c>
      <c r="D48" s="126" t="e">
        <f>+D37+D39+D40+D42+D43+D44+D45+D46+D47</f>
        <v>#REF!</v>
      </c>
      <c r="E48" s="125" t="s">
        <v>219</v>
      </c>
      <c r="F48" s="9">
        <f>+F37+F39+F41+F42+F43+F44+F45+F46+F47</f>
        <v>97419651</v>
      </c>
      <c r="G48" s="9" t="e">
        <f>+G37+G39+G41+G42+G43+G44+G45+G46+G47</f>
        <v>#REF!</v>
      </c>
    </row>
    <row r="49" spans="1:7" ht="12.9" customHeight="1" x14ac:dyDescent="0.3">
      <c r="A49" s="110" t="s">
        <v>173</v>
      </c>
      <c r="B49" s="140" t="s">
        <v>220</v>
      </c>
      <c r="C49" s="141">
        <f>+C50+C51+C52+C53+C54</f>
        <v>104778844</v>
      </c>
      <c r="D49" s="141">
        <f>+D50+D51+D52+D53+D54</f>
        <v>643777</v>
      </c>
      <c r="E49" s="130" t="s">
        <v>178</v>
      </c>
      <c r="F49" s="16"/>
      <c r="G49" s="16"/>
    </row>
    <row r="50" spans="1:7" ht="12.9" customHeight="1" x14ac:dyDescent="0.3">
      <c r="A50" s="114" t="s">
        <v>176</v>
      </c>
      <c r="B50" s="142" t="s">
        <v>221</v>
      </c>
      <c r="C50" s="131">
        <v>104778844</v>
      </c>
      <c r="D50" s="131">
        <v>643777</v>
      </c>
      <c r="E50" s="130" t="s">
        <v>222</v>
      </c>
      <c r="F50" s="23"/>
      <c r="G50" s="23"/>
    </row>
    <row r="51" spans="1:7" ht="12.9" customHeight="1" x14ac:dyDescent="0.3">
      <c r="A51" s="110" t="s">
        <v>179</v>
      </c>
      <c r="B51" s="142" t="s">
        <v>223</v>
      </c>
      <c r="C51" s="131"/>
      <c r="D51" s="131"/>
      <c r="E51" s="130" t="s">
        <v>184</v>
      </c>
      <c r="F51" s="23"/>
      <c r="G51" s="23"/>
    </row>
    <row r="52" spans="1:7" ht="12.9" customHeight="1" x14ac:dyDescent="0.3">
      <c r="A52" s="114" t="s">
        <v>182</v>
      </c>
      <c r="B52" s="142" t="s">
        <v>224</v>
      </c>
      <c r="C52" s="131"/>
      <c r="D52" s="131"/>
      <c r="E52" s="130" t="s">
        <v>187</v>
      </c>
      <c r="F52" s="23">
        <f>'1.sz.mell.összevont'!D116</f>
        <v>0</v>
      </c>
      <c r="G52" s="23" t="e">
        <f>'1.sz.mell.összevont'!#REF!</f>
        <v>#REF!</v>
      </c>
    </row>
    <row r="53" spans="1:7" ht="12.9" customHeight="1" x14ac:dyDescent="0.3">
      <c r="A53" s="110" t="s">
        <v>185</v>
      </c>
      <c r="B53" s="142" t="s">
        <v>225</v>
      </c>
      <c r="C53" s="131"/>
      <c r="D53" s="131"/>
      <c r="E53" s="128" t="s">
        <v>190</v>
      </c>
      <c r="F53" s="23"/>
      <c r="G53" s="23"/>
    </row>
    <row r="54" spans="1:7" ht="12.9" customHeight="1" x14ac:dyDescent="0.3">
      <c r="A54" s="114" t="s">
        <v>188</v>
      </c>
      <c r="B54" s="143" t="s">
        <v>226</v>
      </c>
      <c r="C54" s="131"/>
      <c r="D54" s="131"/>
      <c r="E54" s="130" t="s">
        <v>227</v>
      </c>
      <c r="F54" s="23"/>
      <c r="G54" s="23"/>
    </row>
    <row r="55" spans="1:7" ht="12.9" customHeight="1" x14ac:dyDescent="0.3">
      <c r="A55" s="110" t="s">
        <v>191</v>
      </c>
      <c r="B55" s="144" t="s">
        <v>228</v>
      </c>
      <c r="C55" s="132">
        <f>+C56+C57+C58+C59+C60</f>
        <v>0</v>
      </c>
      <c r="D55" s="132" t="e">
        <f>+D56+D57+D58+D59+D60</f>
        <v>#REF!</v>
      </c>
      <c r="E55" s="145" t="s">
        <v>196</v>
      </c>
      <c r="F55" s="23"/>
      <c r="G55" s="23"/>
    </row>
    <row r="56" spans="1:7" ht="12.9" customHeight="1" x14ac:dyDescent="0.3">
      <c r="A56" s="114" t="s">
        <v>194</v>
      </c>
      <c r="B56" s="143" t="s">
        <v>229</v>
      </c>
      <c r="C56" s="131">
        <f>'1.sz.mell.összevont'!D68</f>
        <v>0</v>
      </c>
      <c r="D56" s="131" t="e">
        <f>'1.sz.mell.összevont'!#REF!</f>
        <v>#REF!</v>
      </c>
      <c r="E56" s="145" t="s">
        <v>230</v>
      </c>
      <c r="F56" s="23"/>
      <c r="G56" s="23"/>
    </row>
    <row r="57" spans="1:7" ht="12.9" customHeight="1" x14ac:dyDescent="0.3">
      <c r="A57" s="110" t="s">
        <v>197</v>
      </c>
      <c r="B57" s="143" t="s">
        <v>231</v>
      </c>
      <c r="C57" s="131"/>
      <c r="D57" s="131"/>
      <c r="E57" s="146"/>
      <c r="F57" s="23"/>
      <c r="G57" s="23"/>
    </row>
    <row r="58" spans="1:7" ht="12.9" customHeight="1" x14ac:dyDescent="0.3">
      <c r="A58" s="114" t="s">
        <v>199</v>
      </c>
      <c r="B58" s="142" t="s">
        <v>232</v>
      </c>
      <c r="C58" s="131"/>
      <c r="D58" s="131"/>
      <c r="E58" s="147"/>
      <c r="F58" s="23"/>
      <c r="G58" s="23"/>
    </row>
    <row r="59" spans="1:7" ht="12.9" customHeight="1" x14ac:dyDescent="0.3">
      <c r="A59" s="110" t="s">
        <v>202</v>
      </c>
      <c r="B59" s="148" t="s">
        <v>233</v>
      </c>
      <c r="C59" s="131"/>
      <c r="D59" s="131"/>
      <c r="E59" s="119"/>
      <c r="F59" s="23"/>
      <c r="G59" s="23"/>
    </row>
    <row r="60" spans="1:7" ht="12.9" customHeight="1" thickBot="1" x14ac:dyDescent="0.35">
      <c r="A60" s="114" t="s">
        <v>205</v>
      </c>
      <c r="B60" s="149" t="s">
        <v>234</v>
      </c>
      <c r="C60" s="131"/>
      <c r="D60" s="131"/>
      <c r="E60" s="147"/>
      <c r="F60" s="23"/>
      <c r="G60" s="23"/>
    </row>
    <row r="61" spans="1:7" ht="21.75" customHeight="1" thickBot="1" x14ac:dyDescent="0.35">
      <c r="A61" s="124" t="s">
        <v>208</v>
      </c>
      <c r="B61" s="125" t="s">
        <v>235</v>
      </c>
      <c r="C61" s="126">
        <f>+C49+C55</f>
        <v>104778844</v>
      </c>
      <c r="D61" s="126" t="e">
        <f>+D49+D55</f>
        <v>#REF!</v>
      </c>
      <c r="E61" s="125" t="s">
        <v>236</v>
      </c>
      <c r="F61" s="9">
        <f>SUM(F49:F60)</f>
        <v>0</v>
      </c>
      <c r="G61" s="9" t="e">
        <f>SUM(G49:G60)</f>
        <v>#REF!</v>
      </c>
    </row>
    <row r="62" spans="1:7" ht="13.8" thickBot="1" x14ac:dyDescent="0.35">
      <c r="A62" s="124" t="s">
        <v>237</v>
      </c>
      <c r="B62" s="134" t="s">
        <v>238</v>
      </c>
      <c r="C62" s="135">
        <f>+C48+C61</f>
        <v>108778844</v>
      </c>
      <c r="D62" s="135" t="e">
        <f>+D48+D61</f>
        <v>#REF!</v>
      </c>
      <c r="E62" s="134" t="s">
        <v>239</v>
      </c>
      <c r="F62" s="135">
        <f>+F48+F61</f>
        <v>97419651</v>
      </c>
      <c r="G62" s="135" t="e">
        <f>+G48+G61</f>
        <v>#REF!</v>
      </c>
    </row>
    <row r="63" spans="1:7" ht="13.8" thickBot="1" x14ac:dyDescent="0.35">
      <c r="A63" s="124" t="s">
        <v>240</v>
      </c>
      <c r="B63" s="134" t="s">
        <v>206</v>
      </c>
      <c r="C63" s="135">
        <f>IF(C48-F48&lt;0,F48-C48,"-")</f>
        <v>93419651</v>
      </c>
      <c r="D63" s="135" t="e">
        <f>IF(D48-G48&lt;0,G48-D48,"-")</f>
        <v>#REF!</v>
      </c>
      <c r="E63" s="134" t="s">
        <v>207</v>
      </c>
      <c r="F63" s="135" t="str">
        <f>IF(C48-F48&gt;0,C48-F48,"-")</f>
        <v>-</v>
      </c>
      <c r="G63" s="135" t="e">
        <f>IF(D48-G48&gt;0,D48-G48,"-")</f>
        <v>#REF!</v>
      </c>
    </row>
    <row r="64" spans="1:7" ht="13.8" thickBot="1" x14ac:dyDescent="0.35">
      <c r="A64" s="124" t="s">
        <v>241</v>
      </c>
      <c r="B64" s="134" t="s">
        <v>209</v>
      </c>
      <c r="C64" s="135" t="str">
        <f>IF(C48+C49-F62&lt;0,F62-(C48+C49+C56),"-")</f>
        <v>-</v>
      </c>
      <c r="D64" s="135" t="e">
        <f>IF(D48+D49-G62&lt;0,G62-(D48+D49+D56),"-")</f>
        <v>#REF!</v>
      </c>
      <c r="E64" s="134" t="s">
        <v>210</v>
      </c>
      <c r="F64" s="135">
        <f>IF(C48+C49-F62&gt;0,C48+C49-F62,"-")</f>
        <v>11359193</v>
      </c>
      <c r="G64" s="135" t="e">
        <f>IF(D48+D49-G62&gt;0,D48+D49-G62,"-")</f>
        <v>#REF!</v>
      </c>
    </row>
    <row r="65" spans="1:7" ht="13.8" thickBot="1" x14ac:dyDescent="0.35">
      <c r="A65" s="124" t="s">
        <v>242</v>
      </c>
      <c r="B65" s="134" t="s">
        <v>243</v>
      </c>
      <c r="C65" s="135">
        <f>SUM(C62,C28)</f>
        <v>159514319</v>
      </c>
      <c r="D65" s="135" t="e">
        <f>SUM(D62,D28)</f>
        <v>#REF!</v>
      </c>
      <c r="E65" s="134" t="s">
        <v>244</v>
      </c>
      <c r="F65" s="135">
        <f>SUM(F62,F28)</f>
        <v>159514319</v>
      </c>
      <c r="G65" s="135" t="e">
        <f>SUM(G62,G28)</f>
        <v>#REF!</v>
      </c>
    </row>
    <row r="67" spans="1:7" x14ac:dyDescent="0.3">
      <c r="E67" s="26">
        <f>F65-C65</f>
        <v>0</v>
      </c>
    </row>
  </sheetData>
  <mergeCells count="3">
    <mergeCell ref="A3:A4"/>
    <mergeCell ref="A34:A35"/>
    <mergeCell ref="B32:F32"/>
  </mergeCells>
  <phoneticPr fontId="3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verticalDpi="300" r:id="rId1"/>
  <headerFooter alignWithMargins="0">
    <oddHeader>&amp;R&amp;"Times New Roman CE,Félkövér dőlt" 2. melléklet az 1/2021. (II.5.) önkormányztai rendelethez</oddHeader>
  </headerFooter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139"/>
  <sheetViews>
    <sheetView view="pageLayout" zoomScaleNormal="100" zoomScaleSheetLayoutView="115" workbookViewId="0">
      <selection activeCell="C136" sqref="C136"/>
    </sheetView>
  </sheetViews>
  <sheetFormatPr defaultColWidth="9.109375" defaultRowHeight="13.2" x14ac:dyDescent="0.3"/>
  <cols>
    <col min="1" max="1" width="9.6640625" style="203" customWidth="1"/>
    <col min="2" max="2" width="62" style="5" bestFit="1" customWidth="1"/>
    <col min="3" max="6" width="12.88671875" style="5" customWidth="1"/>
    <col min="7" max="237" width="9.109375" style="5"/>
    <col min="238" max="238" width="11.88671875" style="5" customWidth="1"/>
    <col min="239" max="239" width="67.88671875" style="5" customWidth="1"/>
    <col min="240" max="240" width="21.44140625" style="5" customWidth="1"/>
    <col min="241" max="16384" width="9.109375" style="5"/>
  </cols>
  <sheetData>
    <row r="1" spans="1:6" s="29" customFormat="1" ht="15" thickBot="1" x14ac:dyDescent="0.35">
      <c r="A1" s="241" t="s">
        <v>245</v>
      </c>
      <c r="B1" s="507" t="s">
        <v>246</v>
      </c>
      <c r="C1" s="593" t="s">
        <v>254</v>
      </c>
      <c r="D1" s="594"/>
      <c r="E1" s="594"/>
      <c r="F1" s="595"/>
    </row>
    <row r="2" spans="1:6" s="242" customFormat="1" ht="16.5" customHeight="1" thickBot="1" x14ac:dyDescent="0.35">
      <c r="A2" s="598">
        <v>1</v>
      </c>
      <c r="B2" s="600">
        <v>2</v>
      </c>
      <c r="C2" s="602">
        <v>3</v>
      </c>
      <c r="D2" s="603"/>
      <c r="E2" s="603"/>
      <c r="F2" s="604"/>
    </row>
    <row r="3" spans="1:6" s="242" customFormat="1" ht="27" customHeight="1" thickBot="1" x14ac:dyDescent="0.35">
      <c r="A3" s="599"/>
      <c r="B3" s="601"/>
      <c r="C3" s="531" t="s">
        <v>728</v>
      </c>
      <c r="D3" s="522" t="s">
        <v>730</v>
      </c>
      <c r="E3" s="518" t="s">
        <v>729</v>
      </c>
      <c r="F3" s="191" t="s">
        <v>247</v>
      </c>
    </row>
    <row r="4" spans="1:6" s="242" customFormat="1" ht="26.25" customHeight="1" thickBot="1" x14ac:dyDescent="0.35">
      <c r="A4" s="529"/>
      <c r="B4" s="530" t="s">
        <v>160</v>
      </c>
      <c r="C4" s="27" t="s">
        <v>727</v>
      </c>
      <c r="D4" s="459" t="s">
        <v>727</v>
      </c>
      <c r="E4" s="70" t="s">
        <v>727</v>
      </c>
      <c r="F4" s="542" t="s">
        <v>727</v>
      </c>
    </row>
    <row r="5" spans="1:6" s="242" customFormat="1" ht="16.2" thickBot="1" x14ac:dyDescent="0.35">
      <c r="A5" s="27" t="s">
        <v>5</v>
      </c>
      <c r="B5" s="263" t="s">
        <v>6</v>
      </c>
      <c r="C5" s="532">
        <f>+C6+C7+C8+C9+C10+C11</f>
        <v>34235475</v>
      </c>
      <c r="D5" s="153">
        <f t="shared" ref="D5:E5" si="0">+D6+D7+D8+D9+D10+D11</f>
        <v>0</v>
      </c>
      <c r="E5" s="460">
        <f t="shared" si="0"/>
        <v>0</v>
      </c>
      <c r="F5" s="271">
        <f>+F6+F7+F8+F9+F10+F11</f>
        <v>34235475</v>
      </c>
    </row>
    <row r="6" spans="1:6" s="243" customFormat="1" ht="13.8" x14ac:dyDescent="0.2">
      <c r="A6" s="30" t="s">
        <v>7</v>
      </c>
      <c r="B6" s="264" t="s">
        <v>8</v>
      </c>
      <c r="C6" s="533">
        <v>22097643</v>
      </c>
      <c r="D6" s="155">
        <f>'1.sz.mell.önk.'!D6</f>
        <v>0</v>
      </c>
      <c r="E6" s="511"/>
      <c r="F6" s="261">
        <f t="shared" ref="F6:F11" si="1">SUM(C6:E6)</f>
        <v>22097643</v>
      </c>
    </row>
    <row r="7" spans="1:6" s="245" customFormat="1" ht="13.8" x14ac:dyDescent="0.2">
      <c r="A7" s="244" t="s">
        <v>9</v>
      </c>
      <c r="B7" s="265" t="s">
        <v>10</v>
      </c>
      <c r="C7" s="534">
        <f>'1.sz.mell.köt.'!D7</f>
        <v>0</v>
      </c>
      <c r="D7" s="157">
        <f>'1.sz.mell.önk.'!D7</f>
        <v>0</v>
      </c>
      <c r="E7" s="484"/>
      <c r="F7" s="262">
        <f t="shared" si="1"/>
        <v>0</v>
      </c>
    </row>
    <row r="8" spans="1:6" s="245" customFormat="1" ht="13.8" x14ac:dyDescent="0.2">
      <c r="A8" s="244" t="s">
        <v>11</v>
      </c>
      <c r="B8" s="265" t="s">
        <v>447</v>
      </c>
      <c r="C8" s="534">
        <v>9867832</v>
      </c>
      <c r="D8" s="157"/>
      <c r="E8" s="484"/>
      <c r="F8" s="262">
        <f t="shared" si="1"/>
        <v>9867832</v>
      </c>
    </row>
    <row r="9" spans="1:6" s="245" customFormat="1" ht="13.8" x14ac:dyDescent="0.2">
      <c r="A9" s="244" t="s">
        <v>13</v>
      </c>
      <c r="B9" s="265" t="s">
        <v>14</v>
      </c>
      <c r="C9" s="534">
        <v>2270000</v>
      </c>
      <c r="D9" s="157">
        <f>'1.sz.mell.önk.'!D9</f>
        <v>0</v>
      </c>
      <c r="E9" s="484"/>
      <c r="F9" s="262">
        <f t="shared" si="1"/>
        <v>2270000</v>
      </c>
    </row>
    <row r="10" spans="1:6" s="245" customFormat="1" ht="13.8" x14ac:dyDescent="0.2">
      <c r="A10" s="244" t="s">
        <v>15</v>
      </c>
      <c r="B10" s="265" t="s">
        <v>448</v>
      </c>
      <c r="C10" s="534">
        <f>'1.sz.mell.köt.'!D10</f>
        <v>0</v>
      </c>
      <c r="D10" s="157">
        <f>'1.sz.mell.önk.'!D10</f>
        <v>0</v>
      </c>
      <c r="E10" s="512"/>
      <c r="F10" s="543">
        <f t="shared" si="1"/>
        <v>0</v>
      </c>
    </row>
    <row r="11" spans="1:6" s="243" customFormat="1" ht="14.4" thickBot="1" x14ac:dyDescent="0.25">
      <c r="A11" s="246" t="s">
        <v>17</v>
      </c>
      <c r="B11" s="266" t="s">
        <v>449</v>
      </c>
      <c r="C11" s="534">
        <f>'1.sz.mell.köt.'!D11</f>
        <v>0</v>
      </c>
      <c r="D11" s="157">
        <f>'1.sz.mell.önk.'!D11</f>
        <v>0</v>
      </c>
      <c r="E11" s="513"/>
      <c r="F11" s="544">
        <f t="shared" si="1"/>
        <v>0</v>
      </c>
    </row>
    <row r="12" spans="1:6" s="243" customFormat="1" ht="14.4" thickBot="1" x14ac:dyDescent="0.35">
      <c r="A12" s="27" t="s">
        <v>18</v>
      </c>
      <c r="B12" s="267" t="s">
        <v>19</v>
      </c>
      <c r="C12" s="532">
        <f>+C13+C14+C15+C16+C17</f>
        <v>4000000</v>
      </c>
      <c r="D12" s="153">
        <f t="shared" ref="D12:E12" si="2">+D13+D14+D15+D16+D17</f>
        <v>0</v>
      </c>
      <c r="E12" s="460">
        <f t="shared" si="2"/>
        <v>0</v>
      </c>
      <c r="F12" s="271">
        <f>+F13+F14+F15+F16+F17</f>
        <v>4000000</v>
      </c>
    </row>
    <row r="13" spans="1:6" s="243" customFormat="1" ht="13.8" x14ac:dyDescent="0.2">
      <c r="A13" s="30" t="s">
        <v>20</v>
      </c>
      <c r="B13" s="264" t="s">
        <v>21</v>
      </c>
      <c r="C13" s="533">
        <f>'1.sz.mell.köt.'!D13</f>
        <v>0</v>
      </c>
      <c r="D13" s="155">
        <f>'1.sz.mell.önk.'!D13</f>
        <v>0</v>
      </c>
      <c r="E13" s="511"/>
      <c r="F13" s="261">
        <f t="shared" ref="F13:F17" si="3">SUM(C13:E13)</f>
        <v>0</v>
      </c>
    </row>
    <row r="14" spans="1:6" s="243" customFormat="1" ht="13.8" x14ac:dyDescent="0.2">
      <c r="A14" s="244" t="s">
        <v>22</v>
      </c>
      <c r="B14" s="265" t="s">
        <v>23</v>
      </c>
      <c r="C14" s="534">
        <f>'1.sz.mell.köt.'!D14</f>
        <v>0</v>
      </c>
      <c r="D14" s="157">
        <f>'1.sz.mell.önk.'!D14</f>
        <v>0</v>
      </c>
      <c r="E14" s="484"/>
      <c r="F14" s="262">
        <f t="shared" si="3"/>
        <v>0</v>
      </c>
    </row>
    <row r="15" spans="1:6" s="243" customFormat="1" ht="13.8" x14ac:dyDescent="0.2">
      <c r="A15" s="244" t="s">
        <v>24</v>
      </c>
      <c r="B15" s="265" t="s">
        <v>25</v>
      </c>
      <c r="C15" s="534">
        <f>'1.sz.mell.köt.'!D15</f>
        <v>0</v>
      </c>
      <c r="D15" s="157">
        <f>'1.sz.mell.önk.'!D15</f>
        <v>0</v>
      </c>
      <c r="E15" s="484"/>
      <c r="F15" s="262">
        <f t="shared" si="3"/>
        <v>0</v>
      </c>
    </row>
    <row r="16" spans="1:6" s="243" customFormat="1" ht="13.8" x14ac:dyDescent="0.2">
      <c r="A16" s="244" t="s">
        <v>26</v>
      </c>
      <c r="B16" s="265" t="s">
        <v>27</v>
      </c>
      <c r="C16" s="534">
        <f>'1.sz.mell.köt.'!D16</f>
        <v>0</v>
      </c>
      <c r="D16" s="157">
        <f>'1.sz.mell.önk.'!D16</f>
        <v>0</v>
      </c>
      <c r="E16" s="484"/>
      <c r="F16" s="262">
        <f t="shared" si="3"/>
        <v>0</v>
      </c>
    </row>
    <row r="17" spans="1:6" s="243" customFormat="1" ht="14.4" thickBot="1" x14ac:dyDescent="0.25">
      <c r="A17" s="244" t="s">
        <v>28</v>
      </c>
      <c r="B17" s="265" t="s">
        <v>29</v>
      </c>
      <c r="C17" s="534">
        <v>4000000</v>
      </c>
      <c r="D17" s="157">
        <f>'1.sz.mell.önk.'!D17</f>
        <v>0</v>
      </c>
      <c r="E17" s="484"/>
      <c r="F17" s="262">
        <f t="shared" si="3"/>
        <v>4000000</v>
      </c>
    </row>
    <row r="18" spans="1:6" s="245" customFormat="1" ht="14.4" thickBot="1" x14ac:dyDescent="0.35">
      <c r="A18" s="27" t="s">
        <v>30</v>
      </c>
      <c r="B18" s="263" t="s">
        <v>31</v>
      </c>
      <c r="C18" s="532">
        <f>+C19+C20+C21+C22+C23</f>
        <v>0</v>
      </c>
      <c r="D18" s="153">
        <f t="shared" ref="D18:E18" si="4">+D19+D20+D21+D22+D23</f>
        <v>0</v>
      </c>
      <c r="E18" s="460">
        <f t="shared" si="4"/>
        <v>0</v>
      </c>
      <c r="F18" s="271">
        <f>+F19+F20+F21+F22+F23</f>
        <v>0</v>
      </c>
    </row>
    <row r="19" spans="1:6" s="245" customFormat="1" ht="13.8" x14ac:dyDescent="0.2">
      <c r="A19" s="30" t="s">
        <v>32</v>
      </c>
      <c r="B19" s="264" t="s">
        <v>33</v>
      </c>
      <c r="C19" s="533">
        <f>'1.sz.mell.köt.'!D20</f>
        <v>0</v>
      </c>
      <c r="D19" s="155">
        <f>'1.sz.mell.önk.'!D20</f>
        <v>0</v>
      </c>
      <c r="E19" s="511"/>
      <c r="F19" s="261">
        <f t="shared" ref="F19:F23" si="5">SUM(C19:E19)</f>
        <v>0</v>
      </c>
    </row>
    <row r="20" spans="1:6" s="243" customFormat="1" ht="13.8" x14ac:dyDescent="0.2">
      <c r="A20" s="244" t="s">
        <v>34</v>
      </c>
      <c r="B20" s="265" t="s">
        <v>35</v>
      </c>
      <c r="C20" s="534">
        <f>'1.sz.mell.önk.'!D21</f>
        <v>0</v>
      </c>
      <c r="D20" s="157">
        <f>'1.sz.mell.önk.'!D21</f>
        <v>0</v>
      </c>
      <c r="E20" s="484"/>
      <c r="F20" s="262">
        <f t="shared" si="5"/>
        <v>0</v>
      </c>
    </row>
    <row r="21" spans="1:6" s="245" customFormat="1" ht="13.8" x14ac:dyDescent="0.2">
      <c r="A21" s="244" t="s">
        <v>36</v>
      </c>
      <c r="B21" s="265" t="s">
        <v>37</v>
      </c>
      <c r="C21" s="534">
        <f>'1.sz.mell.köt.'!D22</f>
        <v>0</v>
      </c>
      <c r="D21" s="157">
        <f>'1.sz.mell.önk.'!D22</f>
        <v>0</v>
      </c>
      <c r="E21" s="484"/>
      <c r="F21" s="262">
        <f t="shared" si="5"/>
        <v>0</v>
      </c>
    </row>
    <row r="22" spans="1:6" s="245" customFormat="1" ht="13.8" x14ac:dyDescent="0.2">
      <c r="A22" s="244" t="s">
        <v>38</v>
      </c>
      <c r="B22" s="265" t="s">
        <v>39</v>
      </c>
      <c r="C22" s="534">
        <f>'1.sz.mell.köt.'!D23</f>
        <v>0</v>
      </c>
      <c r="D22" s="157">
        <f>'1.sz.mell.önk.'!D23</f>
        <v>0</v>
      </c>
      <c r="E22" s="484"/>
      <c r="F22" s="262">
        <f t="shared" si="5"/>
        <v>0</v>
      </c>
    </row>
    <row r="23" spans="1:6" s="245" customFormat="1" ht="14.4" thickBot="1" x14ac:dyDescent="0.25">
      <c r="A23" s="244" t="s">
        <v>40</v>
      </c>
      <c r="B23" s="265" t="s">
        <v>41</v>
      </c>
      <c r="C23" s="534">
        <f>'1.sz.mell.köt.'!D24</f>
        <v>0</v>
      </c>
      <c r="D23" s="157">
        <f>'1.sz.mell.önk.'!D24</f>
        <v>0</v>
      </c>
      <c r="E23" s="484"/>
      <c r="F23" s="262">
        <f t="shared" si="5"/>
        <v>0</v>
      </c>
    </row>
    <row r="24" spans="1:6" s="245" customFormat="1" ht="14.4" thickBot="1" x14ac:dyDescent="0.35">
      <c r="A24" s="27" t="s">
        <v>42</v>
      </c>
      <c r="B24" s="263" t="s">
        <v>43</v>
      </c>
      <c r="C24" s="535">
        <f>SUM(C25:C31)</f>
        <v>2500000</v>
      </c>
      <c r="D24" s="159">
        <f t="shared" ref="D24:E24" si="6">SUM(D25:D31)</f>
        <v>0</v>
      </c>
      <c r="E24" s="514">
        <f t="shared" si="6"/>
        <v>0</v>
      </c>
      <c r="F24" s="273">
        <f>SUM(F25:F31)</f>
        <v>2500000</v>
      </c>
    </row>
    <row r="25" spans="1:6" s="245" customFormat="1" ht="13.8" x14ac:dyDescent="0.2">
      <c r="A25" s="30" t="s">
        <v>704</v>
      </c>
      <c r="B25" s="508" t="s">
        <v>453</v>
      </c>
      <c r="C25" s="536">
        <f>'1.sz.mell.önk.'!D27</f>
        <v>0</v>
      </c>
      <c r="D25" s="477">
        <f>'1.sz.mell.köt.'!D27</f>
        <v>0</v>
      </c>
      <c r="E25" s="515"/>
      <c r="F25" s="545">
        <f t="shared" ref="F25:F31" si="7">SUM(C25:E25)</f>
        <v>0</v>
      </c>
    </row>
    <row r="26" spans="1:6" s="245" customFormat="1" ht="13.8" x14ac:dyDescent="0.2">
      <c r="A26" s="30" t="s">
        <v>705</v>
      </c>
      <c r="B26" s="508" t="s">
        <v>475</v>
      </c>
      <c r="C26" s="536">
        <f>'1.sz.mell.köt.'!D28</f>
        <v>0</v>
      </c>
      <c r="D26" s="477">
        <f>'1.sz.mell.önk.'!D28</f>
        <v>0</v>
      </c>
      <c r="E26" s="515"/>
      <c r="F26" s="545">
        <f t="shared" si="7"/>
        <v>0</v>
      </c>
    </row>
    <row r="27" spans="1:6" s="245" customFormat="1" ht="13.8" x14ac:dyDescent="0.2">
      <c r="A27" s="30" t="s">
        <v>706</v>
      </c>
      <c r="B27" s="509" t="s">
        <v>454</v>
      </c>
      <c r="C27" s="536">
        <v>2500000</v>
      </c>
      <c r="D27" s="477">
        <f>'1.sz.mell.önk.'!D29</f>
        <v>0</v>
      </c>
      <c r="E27" s="484"/>
      <c r="F27" s="262">
        <f t="shared" si="7"/>
        <v>2500000</v>
      </c>
    </row>
    <row r="28" spans="1:6" s="245" customFormat="1" ht="13.8" x14ac:dyDescent="0.2">
      <c r="A28" s="30" t="s">
        <v>707</v>
      </c>
      <c r="B28" s="509" t="s">
        <v>455</v>
      </c>
      <c r="C28" s="536">
        <f>'1.sz.mell.köt.'!D30</f>
        <v>0</v>
      </c>
      <c r="D28" s="477">
        <f>'1.sz.mell.önk.'!D30</f>
        <v>0</v>
      </c>
      <c r="E28" s="484"/>
      <c r="F28" s="262">
        <f t="shared" si="7"/>
        <v>0</v>
      </c>
    </row>
    <row r="29" spans="1:6" s="245" customFormat="1" ht="13.8" x14ac:dyDescent="0.2">
      <c r="A29" s="30" t="s">
        <v>708</v>
      </c>
      <c r="B29" s="509" t="s">
        <v>456</v>
      </c>
      <c r="C29" s="536">
        <f>'1.sz.mell.köt.'!D31</f>
        <v>0</v>
      </c>
      <c r="D29" s="477">
        <f>'1.sz.mell.önk.'!D31</f>
        <v>0</v>
      </c>
      <c r="E29" s="484"/>
      <c r="F29" s="262">
        <f t="shared" si="7"/>
        <v>0</v>
      </c>
    </row>
    <row r="30" spans="1:6" s="245" customFormat="1" ht="13.8" x14ac:dyDescent="0.2">
      <c r="A30" s="30" t="s">
        <v>709</v>
      </c>
      <c r="B30" s="510" t="s">
        <v>457</v>
      </c>
      <c r="C30" s="536">
        <f>'1.sz.mell.köt.'!D32</f>
        <v>0</v>
      </c>
      <c r="D30" s="477">
        <f>'1.sz.mell.önk.'!D32</f>
        <v>0</v>
      </c>
      <c r="E30" s="484"/>
      <c r="F30" s="262">
        <f t="shared" si="7"/>
        <v>0</v>
      </c>
    </row>
    <row r="31" spans="1:6" s="245" customFormat="1" ht="14.4" thickBot="1" x14ac:dyDescent="0.25">
      <c r="A31" s="30" t="s">
        <v>710</v>
      </c>
      <c r="B31" s="510" t="s">
        <v>452</v>
      </c>
      <c r="C31" s="536">
        <f>'1.sz.mell.köt.'!D33</f>
        <v>0</v>
      </c>
      <c r="D31" s="477">
        <f>'1.sz.mell.önk.'!D33</f>
        <v>0</v>
      </c>
      <c r="E31" s="464"/>
      <c r="F31" s="272">
        <f t="shared" si="7"/>
        <v>0</v>
      </c>
    </row>
    <row r="32" spans="1:6" s="245" customFormat="1" ht="14.4" thickBot="1" x14ac:dyDescent="0.35">
      <c r="A32" s="27" t="s">
        <v>44</v>
      </c>
      <c r="B32" s="263" t="s">
        <v>45</v>
      </c>
      <c r="C32" s="532">
        <f>SUM(C33:C43)</f>
        <v>10000000</v>
      </c>
      <c r="D32" s="153">
        <f t="shared" ref="D32:E32" si="8">SUM(D33:D43)</f>
        <v>0</v>
      </c>
      <c r="E32" s="460">
        <f t="shared" si="8"/>
        <v>0</v>
      </c>
      <c r="F32" s="271">
        <f>SUM(F33:F43)</f>
        <v>10000000</v>
      </c>
    </row>
    <row r="33" spans="1:6" s="245" customFormat="1" ht="13.8" x14ac:dyDescent="0.2">
      <c r="A33" s="30" t="s">
        <v>46</v>
      </c>
      <c r="B33" s="264" t="s">
        <v>47</v>
      </c>
      <c r="C33" s="533"/>
      <c r="D33" s="155"/>
      <c r="E33" s="511"/>
      <c r="F33" s="261">
        <f t="shared" ref="F33:F43" si="9">SUM(C33:E33)</f>
        <v>0</v>
      </c>
    </row>
    <row r="34" spans="1:6" s="245" customFormat="1" ht="13.8" x14ac:dyDescent="0.2">
      <c r="A34" s="244" t="s">
        <v>48</v>
      </c>
      <c r="B34" s="265" t="s">
        <v>49</v>
      </c>
      <c r="C34" s="534">
        <v>10000000</v>
      </c>
      <c r="D34" s="157"/>
      <c r="E34" s="484"/>
      <c r="F34" s="262">
        <f t="shared" si="9"/>
        <v>10000000</v>
      </c>
    </row>
    <row r="35" spans="1:6" s="245" customFormat="1" ht="13.8" x14ac:dyDescent="0.2">
      <c r="A35" s="244" t="s">
        <v>50</v>
      </c>
      <c r="B35" s="265" t="s">
        <v>51</v>
      </c>
      <c r="C35" s="534"/>
      <c r="D35" s="157"/>
      <c r="E35" s="484"/>
      <c r="F35" s="262">
        <f t="shared" si="9"/>
        <v>0</v>
      </c>
    </row>
    <row r="36" spans="1:6" s="245" customFormat="1" ht="13.8" x14ac:dyDescent="0.2">
      <c r="A36" s="244" t="s">
        <v>52</v>
      </c>
      <c r="B36" s="265" t="s">
        <v>53</v>
      </c>
      <c r="C36" s="534"/>
      <c r="D36" s="157"/>
      <c r="E36" s="484"/>
      <c r="F36" s="262">
        <f t="shared" si="9"/>
        <v>0</v>
      </c>
    </row>
    <row r="37" spans="1:6" s="245" customFormat="1" ht="13.8" x14ac:dyDescent="0.2">
      <c r="A37" s="244" t="s">
        <v>54</v>
      </c>
      <c r="B37" s="265" t="s">
        <v>55</v>
      </c>
      <c r="C37" s="534"/>
      <c r="D37" s="157"/>
      <c r="E37" s="484"/>
      <c r="F37" s="262">
        <f t="shared" si="9"/>
        <v>0</v>
      </c>
    </row>
    <row r="38" spans="1:6" s="245" customFormat="1" ht="13.8" x14ac:dyDescent="0.2">
      <c r="A38" s="244" t="s">
        <v>56</v>
      </c>
      <c r="B38" s="265" t="s">
        <v>57</v>
      </c>
      <c r="C38" s="534"/>
      <c r="D38" s="157"/>
      <c r="E38" s="484"/>
      <c r="F38" s="262">
        <f t="shared" si="9"/>
        <v>0</v>
      </c>
    </row>
    <row r="39" spans="1:6" s="245" customFormat="1" ht="13.8" x14ac:dyDescent="0.2">
      <c r="A39" s="244" t="s">
        <v>58</v>
      </c>
      <c r="B39" s="265" t="s">
        <v>59</v>
      </c>
      <c r="C39" s="534"/>
      <c r="D39" s="157"/>
      <c r="E39" s="484"/>
      <c r="F39" s="262">
        <f t="shared" si="9"/>
        <v>0</v>
      </c>
    </row>
    <row r="40" spans="1:6" s="245" customFormat="1" ht="13.8" x14ac:dyDescent="0.2">
      <c r="A40" s="244" t="s">
        <v>60</v>
      </c>
      <c r="B40" s="265" t="s">
        <v>61</v>
      </c>
      <c r="C40" s="534"/>
      <c r="D40" s="157"/>
      <c r="E40" s="484"/>
      <c r="F40" s="262">
        <f t="shared" si="9"/>
        <v>0</v>
      </c>
    </row>
    <row r="41" spans="1:6" s="245" customFormat="1" ht="13.8" x14ac:dyDescent="0.2">
      <c r="A41" s="244" t="s">
        <v>62</v>
      </c>
      <c r="B41" s="265" t="s">
        <v>63</v>
      </c>
      <c r="C41" s="537"/>
      <c r="D41" s="478"/>
      <c r="E41" s="473"/>
      <c r="F41" s="546">
        <f t="shared" si="9"/>
        <v>0</v>
      </c>
    </row>
    <row r="42" spans="1:6" s="245" customFormat="1" ht="13.8" x14ac:dyDescent="0.2">
      <c r="A42" s="244" t="s">
        <v>64</v>
      </c>
      <c r="B42" s="266" t="s">
        <v>659</v>
      </c>
      <c r="C42" s="538"/>
      <c r="D42" s="479"/>
      <c r="E42" s="470"/>
      <c r="F42" s="547"/>
    </row>
    <row r="43" spans="1:6" s="245" customFormat="1" ht="14.4" thickBot="1" x14ac:dyDescent="0.25">
      <c r="A43" s="244" t="s">
        <v>660</v>
      </c>
      <c r="B43" s="266" t="s">
        <v>65</v>
      </c>
      <c r="C43" s="538"/>
      <c r="D43" s="479"/>
      <c r="E43" s="470"/>
      <c r="F43" s="547">
        <f t="shared" si="9"/>
        <v>0</v>
      </c>
    </row>
    <row r="44" spans="1:6" s="245" customFormat="1" ht="14.4" thickBot="1" x14ac:dyDescent="0.35">
      <c r="A44" s="27" t="s">
        <v>66</v>
      </c>
      <c r="B44" s="263" t="s">
        <v>67</v>
      </c>
      <c r="C44" s="532">
        <f>SUM(C45:C49)</f>
        <v>0</v>
      </c>
      <c r="D44" s="153">
        <f>SUM(D45:D49)</f>
        <v>0</v>
      </c>
      <c r="E44" s="460">
        <f>SUM(E45:E49)</f>
        <v>0</v>
      </c>
      <c r="F44" s="271">
        <f>SUM(F45:F49)</f>
        <v>0</v>
      </c>
    </row>
    <row r="45" spans="1:6" s="245" customFormat="1" ht="13.8" x14ac:dyDescent="0.2">
      <c r="A45" s="30" t="s">
        <v>68</v>
      </c>
      <c r="B45" s="264" t="s">
        <v>69</v>
      </c>
      <c r="C45" s="539"/>
      <c r="D45" s="480"/>
      <c r="E45" s="516"/>
      <c r="F45" s="548">
        <f>SUM(C45:E45)</f>
        <v>0</v>
      </c>
    </row>
    <row r="46" spans="1:6" s="245" customFormat="1" ht="13.8" x14ac:dyDescent="0.2">
      <c r="A46" s="244" t="s">
        <v>70</v>
      </c>
      <c r="B46" s="265" t="s">
        <v>71</v>
      </c>
      <c r="C46" s="537"/>
      <c r="D46" s="478"/>
      <c r="E46" s="473"/>
      <c r="F46" s="546">
        <f>SUM(C46:E46)</f>
        <v>0</v>
      </c>
    </row>
    <row r="47" spans="1:6" s="245" customFormat="1" ht="13.8" x14ac:dyDescent="0.2">
      <c r="A47" s="244" t="s">
        <v>72</v>
      </c>
      <c r="B47" s="265" t="s">
        <v>73</v>
      </c>
      <c r="C47" s="537"/>
      <c r="D47" s="478"/>
      <c r="E47" s="473"/>
      <c r="F47" s="546">
        <f>SUM(C47:E47)</f>
        <v>0</v>
      </c>
    </row>
    <row r="48" spans="1:6" s="245" customFormat="1" ht="13.8" x14ac:dyDescent="0.2">
      <c r="A48" s="244" t="s">
        <v>74</v>
      </c>
      <c r="B48" s="265" t="s">
        <v>75</v>
      </c>
      <c r="C48" s="537"/>
      <c r="D48" s="478"/>
      <c r="E48" s="473"/>
      <c r="F48" s="546">
        <f>SUM(C48:E48)</f>
        <v>0</v>
      </c>
    </row>
    <row r="49" spans="1:6" s="245" customFormat="1" ht="14.4" thickBot="1" x14ac:dyDescent="0.25">
      <c r="A49" s="246" t="s">
        <v>76</v>
      </c>
      <c r="B49" s="266" t="s">
        <v>77</v>
      </c>
      <c r="C49" s="538"/>
      <c r="D49" s="479"/>
      <c r="E49" s="470"/>
      <c r="F49" s="547">
        <f>SUM(C49:E49)</f>
        <v>0</v>
      </c>
    </row>
    <row r="50" spans="1:6" s="245" customFormat="1" ht="14.4" thickBot="1" x14ac:dyDescent="0.35">
      <c r="A50" s="27" t="s">
        <v>78</v>
      </c>
      <c r="B50" s="263" t="s">
        <v>79</v>
      </c>
      <c r="C50" s="532">
        <f>SUM(C51:C53)</f>
        <v>0</v>
      </c>
      <c r="D50" s="153">
        <f>SUM(D51:D53)</f>
        <v>0</v>
      </c>
      <c r="E50" s="460">
        <f>SUM(E51:E53)</f>
        <v>0</v>
      </c>
      <c r="F50" s="271">
        <f>SUM(F51:F53)</f>
        <v>0</v>
      </c>
    </row>
    <row r="51" spans="1:6" s="245" customFormat="1" ht="13.8" x14ac:dyDescent="0.2">
      <c r="A51" s="30" t="s">
        <v>80</v>
      </c>
      <c r="B51" s="264" t="s">
        <v>459</v>
      </c>
      <c r="C51" s="533"/>
      <c r="D51" s="155"/>
      <c r="E51" s="511"/>
      <c r="F51" s="261">
        <f>SUM(C51:E51)</f>
        <v>0</v>
      </c>
    </row>
    <row r="52" spans="1:6" s="245" customFormat="1" ht="13.8" x14ac:dyDescent="0.2">
      <c r="A52" s="30" t="s">
        <v>81</v>
      </c>
      <c r="B52" s="265" t="s">
        <v>460</v>
      </c>
      <c r="C52" s="534"/>
      <c r="D52" s="157"/>
      <c r="E52" s="484"/>
      <c r="F52" s="262">
        <f>SUM(C52:E52)</f>
        <v>0</v>
      </c>
    </row>
    <row r="53" spans="1:6" s="245" customFormat="1" ht="13.8" x14ac:dyDescent="0.2">
      <c r="A53" s="30" t="s">
        <v>82</v>
      </c>
      <c r="B53" s="265" t="s">
        <v>471</v>
      </c>
      <c r="C53" s="534"/>
      <c r="D53" s="157"/>
      <c r="E53" s="484"/>
      <c r="F53" s="262">
        <f>SUM(C53:E53)</f>
        <v>0</v>
      </c>
    </row>
    <row r="54" spans="1:6" s="245" customFormat="1" ht="13.8" x14ac:dyDescent="0.2">
      <c r="A54" s="30" t="s">
        <v>83</v>
      </c>
      <c r="B54" s="266" t="s">
        <v>462</v>
      </c>
      <c r="C54" s="540"/>
      <c r="D54" s="158"/>
      <c r="E54" s="464"/>
      <c r="F54" s="272"/>
    </row>
    <row r="55" spans="1:6" s="245" customFormat="1" ht="14.4" thickBot="1" x14ac:dyDescent="0.25">
      <c r="A55" s="30" t="s">
        <v>711</v>
      </c>
      <c r="B55" s="266" t="s">
        <v>463</v>
      </c>
      <c r="C55" s="540"/>
      <c r="D55" s="158"/>
      <c r="E55" s="464"/>
      <c r="F55" s="272">
        <f>SUM(C55:E55)</f>
        <v>0</v>
      </c>
    </row>
    <row r="56" spans="1:6" s="245" customFormat="1" ht="14.4" thickBot="1" x14ac:dyDescent="0.35">
      <c r="A56" s="27" t="s">
        <v>84</v>
      </c>
      <c r="B56" s="267" t="s">
        <v>85</v>
      </c>
      <c r="C56" s="532">
        <f>SUM(C57:C61)</f>
        <v>4000000</v>
      </c>
      <c r="D56" s="153">
        <f>SUM(D57:D59)</f>
        <v>0</v>
      </c>
      <c r="E56" s="460">
        <f>SUM(E57:E59)</f>
        <v>0</v>
      </c>
      <c r="F56" s="271">
        <f>SUM(F57:F59)</f>
        <v>0</v>
      </c>
    </row>
    <row r="57" spans="1:6" s="245" customFormat="1" ht="13.8" x14ac:dyDescent="0.2">
      <c r="A57" s="30" t="s">
        <v>712</v>
      </c>
      <c r="B57" s="264" t="s">
        <v>464</v>
      </c>
      <c r="C57" s="537"/>
      <c r="D57" s="478"/>
      <c r="E57" s="473"/>
      <c r="F57" s="546">
        <f>SUM(C57:E57)</f>
        <v>0</v>
      </c>
    </row>
    <row r="58" spans="1:6" s="245" customFormat="1" ht="13.8" x14ac:dyDescent="0.2">
      <c r="A58" s="30" t="s">
        <v>713</v>
      </c>
      <c r="B58" s="265" t="s">
        <v>465</v>
      </c>
      <c r="C58" s="537"/>
      <c r="D58" s="478"/>
      <c r="E58" s="473"/>
      <c r="F58" s="546">
        <f>SUM(C58:E58)</f>
        <v>0</v>
      </c>
    </row>
    <row r="59" spans="1:6" s="245" customFormat="1" ht="13.8" x14ac:dyDescent="0.2">
      <c r="A59" s="30" t="s">
        <v>714</v>
      </c>
      <c r="B59" s="265" t="s">
        <v>472</v>
      </c>
      <c r="C59" s="537"/>
      <c r="D59" s="478"/>
      <c r="E59" s="473"/>
      <c r="F59" s="546">
        <f>SUM(C59:E59)</f>
        <v>0</v>
      </c>
    </row>
    <row r="60" spans="1:6" s="245" customFormat="1" ht="13.8" x14ac:dyDescent="0.2">
      <c r="A60" s="30" t="s">
        <v>715</v>
      </c>
      <c r="B60" s="266" t="s">
        <v>466</v>
      </c>
      <c r="C60" s="537"/>
      <c r="D60" s="478"/>
      <c r="E60" s="473"/>
      <c r="F60" s="546"/>
    </row>
    <row r="61" spans="1:6" s="245" customFormat="1" ht="14.4" thickBot="1" x14ac:dyDescent="0.25">
      <c r="A61" s="30" t="s">
        <v>716</v>
      </c>
      <c r="B61" s="266" t="s">
        <v>468</v>
      </c>
      <c r="C61" s="537">
        <v>4000000</v>
      </c>
      <c r="D61" s="478"/>
      <c r="E61" s="473"/>
      <c r="F61" s="546">
        <f>SUM(C61:E61)</f>
        <v>4000000</v>
      </c>
    </row>
    <row r="62" spans="1:6" s="245" customFormat="1" ht="14.4" thickBot="1" x14ac:dyDescent="0.35">
      <c r="A62" s="27" t="s">
        <v>86</v>
      </c>
      <c r="B62" s="263" t="s">
        <v>87</v>
      </c>
      <c r="C62" s="535">
        <f>+C5+C12+C18+C24+C32+C44+C50+C56</f>
        <v>54735475</v>
      </c>
      <c r="D62" s="159">
        <f>+D5+D12+D18+D24+D32+D44+D50+D56</f>
        <v>0</v>
      </c>
      <c r="E62" s="514">
        <f>+E5+E12+E18+E24+E32+E44+E50+E56</f>
        <v>0</v>
      </c>
      <c r="F62" s="273">
        <f>SUM(C62:E62)</f>
        <v>54735475</v>
      </c>
    </row>
    <row r="63" spans="1:6" s="245" customFormat="1" ht="14.4" thickBot="1" x14ac:dyDescent="0.35">
      <c r="A63" s="558" t="s">
        <v>153</v>
      </c>
      <c r="B63" s="267" t="s">
        <v>89</v>
      </c>
      <c r="C63" s="532">
        <f>SUM(C64:C66)</f>
        <v>0</v>
      </c>
      <c r="D63" s="153">
        <f>SUM(D64:D66)</f>
        <v>0</v>
      </c>
      <c r="E63" s="460">
        <f>SUM(E64:E66)</f>
        <v>0</v>
      </c>
      <c r="F63" s="271">
        <f>SUM(F64:F66)</f>
        <v>0</v>
      </c>
    </row>
    <row r="64" spans="1:6" s="245" customFormat="1" ht="13.8" x14ac:dyDescent="0.2">
      <c r="A64" s="30" t="s">
        <v>90</v>
      </c>
      <c r="B64" s="264" t="s">
        <v>91</v>
      </c>
      <c r="C64" s="537"/>
      <c r="D64" s="478"/>
      <c r="E64" s="473"/>
      <c r="F64" s="546">
        <f>SUM(C64:E64)</f>
        <v>0</v>
      </c>
    </row>
    <row r="65" spans="1:6" s="245" customFormat="1" ht="13.8" x14ac:dyDescent="0.2">
      <c r="A65" s="244" t="s">
        <v>92</v>
      </c>
      <c r="B65" s="265" t="s">
        <v>93</v>
      </c>
      <c r="C65" s="537"/>
      <c r="D65" s="478"/>
      <c r="E65" s="473"/>
      <c r="F65" s="546">
        <f>SUM(C65:E65)</f>
        <v>0</v>
      </c>
    </row>
    <row r="66" spans="1:6" s="245" customFormat="1" ht="14.4" thickBot="1" x14ac:dyDescent="0.25">
      <c r="A66" s="246" t="s">
        <v>94</v>
      </c>
      <c r="B66" s="268" t="s">
        <v>95</v>
      </c>
      <c r="C66" s="537"/>
      <c r="D66" s="478"/>
      <c r="E66" s="473"/>
      <c r="F66" s="546">
        <f>SUM(C66:E66)</f>
        <v>0</v>
      </c>
    </row>
    <row r="67" spans="1:6" s="245" customFormat="1" ht="14.4" thickBot="1" x14ac:dyDescent="0.35">
      <c r="A67" s="558" t="s">
        <v>171</v>
      </c>
      <c r="B67" s="267" t="s">
        <v>97</v>
      </c>
      <c r="C67" s="532">
        <f>SUM(C68:C71)</f>
        <v>0</v>
      </c>
      <c r="D67" s="153">
        <f>SUM(D68:D71)</f>
        <v>0</v>
      </c>
      <c r="E67" s="460">
        <f>SUM(E68:E71)</f>
        <v>0</v>
      </c>
      <c r="F67" s="271">
        <f>SUM(F68:F71)</f>
        <v>0</v>
      </c>
    </row>
    <row r="68" spans="1:6" s="245" customFormat="1" ht="13.8" x14ac:dyDescent="0.2">
      <c r="A68" s="30" t="s">
        <v>98</v>
      </c>
      <c r="B68" s="264" t="s">
        <v>99</v>
      </c>
      <c r="C68" s="537"/>
      <c r="D68" s="478"/>
      <c r="E68" s="473"/>
      <c r="F68" s="546">
        <f>SUM(C68:E68)</f>
        <v>0</v>
      </c>
    </row>
    <row r="69" spans="1:6" s="245" customFormat="1" ht="13.8" x14ac:dyDescent="0.2">
      <c r="A69" s="244" t="s">
        <v>100</v>
      </c>
      <c r="B69" s="265" t="s">
        <v>101</v>
      </c>
      <c r="C69" s="537"/>
      <c r="D69" s="478"/>
      <c r="E69" s="473"/>
      <c r="F69" s="546">
        <f>SUM(C69:E69)</f>
        <v>0</v>
      </c>
    </row>
    <row r="70" spans="1:6" s="245" customFormat="1" ht="13.8" x14ac:dyDescent="0.2">
      <c r="A70" s="244" t="s">
        <v>102</v>
      </c>
      <c r="B70" s="265" t="s">
        <v>103</v>
      </c>
      <c r="C70" s="537"/>
      <c r="D70" s="478"/>
      <c r="E70" s="473"/>
      <c r="F70" s="546">
        <f>SUM(C70:E70)</f>
        <v>0</v>
      </c>
    </row>
    <row r="71" spans="1:6" s="245" customFormat="1" ht="14.4" thickBot="1" x14ac:dyDescent="0.25">
      <c r="A71" s="246" t="s">
        <v>104</v>
      </c>
      <c r="B71" s="266" t="s">
        <v>105</v>
      </c>
      <c r="C71" s="537"/>
      <c r="D71" s="478"/>
      <c r="E71" s="473"/>
      <c r="F71" s="546">
        <f>SUM(C71:E71)</f>
        <v>0</v>
      </c>
    </row>
    <row r="72" spans="1:6" s="245" customFormat="1" ht="14.4" thickBot="1" x14ac:dyDescent="0.35">
      <c r="A72" s="558" t="s">
        <v>172</v>
      </c>
      <c r="B72" s="267" t="s">
        <v>107</v>
      </c>
      <c r="C72" s="532">
        <f>SUM(C73:C74)</f>
        <v>104778844</v>
      </c>
      <c r="D72" s="153">
        <f>SUM(D73:D74)</f>
        <v>0</v>
      </c>
      <c r="E72" s="460">
        <f>SUM(E73:E74)</f>
        <v>0</v>
      </c>
      <c r="F72" s="271">
        <f>SUM(F73:F74)</f>
        <v>104778844</v>
      </c>
    </row>
    <row r="73" spans="1:6" s="245" customFormat="1" ht="13.8" x14ac:dyDescent="0.2">
      <c r="A73" s="30" t="s">
        <v>108</v>
      </c>
      <c r="B73" s="264" t="s">
        <v>109</v>
      </c>
      <c r="C73" s="537">
        <v>104778844</v>
      </c>
      <c r="D73" s="478"/>
      <c r="E73" s="473"/>
      <c r="F73" s="546">
        <f>SUM(C73:E73)</f>
        <v>104778844</v>
      </c>
    </row>
    <row r="74" spans="1:6" s="245" customFormat="1" ht="14.4" thickBot="1" x14ac:dyDescent="0.25">
      <c r="A74" s="246" t="s">
        <v>110</v>
      </c>
      <c r="B74" s="266" t="s">
        <v>111</v>
      </c>
      <c r="C74" s="537"/>
      <c r="D74" s="478"/>
      <c r="E74" s="473"/>
      <c r="F74" s="546">
        <f>SUM(C74:E74)</f>
        <v>0</v>
      </c>
    </row>
    <row r="75" spans="1:6" s="243" customFormat="1" ht="14.4" thickBot="1" x14ac:dyDescent="0.35">
      <c r="A75" s="558" t="s">
        <v>173</v>
      </c>
      <c r="B75" s="267" t="s">
        <v>113</v>
      </c>
      <c r="C75" s="532">
        <f>SUM(C76:C78)</f>
        <v>0</v>
      </c>
      <c r="D75" s="153">
        <f>SUM(D76:D78)</f>
        <v>0</v>
      </c>
      <c r="E75" s="460">
        <f>SUM(E76:E78)</f>
        <v>0</v>
      </c>
      <c r="F75" s="271">
        <f>SUM(F76:F78)</f>
        <v>0</v>
      </c>
    </row>
    <row r="76" spans="1:6" s="245" customFormat="1" ht="13.8" x14ac:dyDescent="0.2">
      <c r="A76" s="30" t="s">
        <v>718</v>
      </c>
      <c r="B76" s="264" t="s">
        <v>114</v>
      </c>
      <c r="C76" s="537"/>
      <c r="D76" s="478"/>
      <c r="E76" s="473"/>
      <c r="F76" s="546">
        <f>SUM(C76:E76)</f>
        <v>0</v>
      </c>
    </row>
    <row r="77" spans="1:6" s="245" customFormat="1" ht="13.8" x14ac:dyDescent="0.2">
      <c r="A77" s="30" t="s">
        <v>719</v>
      </c>
      <c r="B77" s="265" t="s">
        <v>115</v>
      </c>
      <c r="C77" s="537"/>
      <c r="D77" s="478"/>
      <c r="E77" s="473"/>
      <c r="F77" s="546">
        <f>SUM(C77:E77)</f>
        <v>0</v>
      </c>
    </row>
    <row r="78" spans="1:6" s="245" customFormat="1" ht="14.4" thickBot="1" x14ac:dyDescent="0.25">
      <c r="A78" s="30" t="s">
        <v>720</v>
      </c>
      <c r="B78" s="266" t="s">
        <v>606</v>
      </c>
      <c r="C78" s="537"/>
      <c r="D78" s="478"/>
      <c r="E78" s="473"/>
      <c r="F78" s="546"/>
    </row>
    <row r="79" spans="1:6" s="245" customFormat="1" ht="14.4" thickBot="1" x14ac:dyDescent="0.35">
      <c r="A79" s="558" t="s">
        <v>176</v>
      </c>
      <c r="B79" s="267" t="s">
        <v>117</v>
      </c>
      <c r="C79" s="532">
        <f>SUM(C80:C83)</f>
        <v>0</v>
      </c>
      <c r="D79" s="153">
        <f>SUM(D80:D83)</f>
        <v>0</v>
      </c>
      <c r="E79" s="460">
        <f>SUM(E80:E83)</f>
        <v>0</v>
      </c>
      <c r="F79" s="271">
        <f>SUM(F80:F83)</f>
        <v>0</v>
      </c>
    </row>
    <row r="80" spans="1:6" s="245" customFormat="1" ht="13.8" x14ac:dyDescent="0.2">
      <c r="A80" s="559" t="s">
        <v>118</v>
      </c>
      <c r="B80" s="264" t="s">
        <v>607</v>
      </c>
      <c r="C80" s="537"/>
      <c r="D80" s="478"/>
      <c r="E80" s="473"/>
      <c r="F80" s="546">
        <f>SUM(C80:E80)</f>
        <v>0</v>
      </c>
    </row>
    <row r="81" spans="1:6" s="245" customFormat="1" ht="13.8" x14ac:dyDescent="0.2">
      <c r="A81" s="560" t="s">
        <v>119</v>
      </c>
      <c r="B81" s="265" t="s">
        <v>608</v>
      </c>
      <c r="C81" s="537"/>
      <c r="D81" s="478"/>
      <c r="E81" s="473"/>
      <c r="F81" s="546">
        <f>SUM(C81:E81)</f>
        <v>0</v>
      </c>
    </row>
    <row r="82" spans="1:6" s="245" customFormat="1" ht="13.8" x14ac:dyDescent="0.2">
      <c r="A82" s="560" t="s">
        <v>742</v>
      </c>
      <c r="B82" s="265" t="s">
        <v>609</v>
      </c>
      <c r="C82" s="537"/>
      <c r="D82" s="478"/>
      <c r="E82" s="473"/>
      <c r="F82" s="546">
        <f>SUM(C82:E82)</f>
        <v>0</v>
      </c>
    </row>
    <row r="83" spans="1:6" s="245" customFormat="1" ht="14.4" thickBot="1" x14ac:dyDescent="0.25">
      <c r="A83" s="560" t="s">
        <v>743</v>
      </c>
      <c r="B83" s="266" t="s">
        <v>610</v>
      </c>
      <c r="C83" s="537"/>
      <c r="D83" s="478"/>
      <c r="E83" s="473"/>
      <c r="F83" s="546"/>
    </row>
    <row r="84" spans="1:6" s="243" customFormat="1" ht="14.4" thickBot="1" x14ac:dyDescent="0.35">
      <c r="A84" s="558" t="s">
        <v>120</v>
      </c>
      <c r="B84" s="267" t="s">
        <v>121</v>
      </c>
      <c r="C84" s="541"/>
      <c r="D84" s="168"/>
      <c r="E84" s="517"/>
      <c r="F84" s="549">
        <f>SUM(C84:E84)</f>
        <v>0</v>
      </c>
    </row>
    <row r="85" spans="1:6" s="243" customFormat="1" ht="14.4" thickBot="1" x14ac:dyDescent="0.25">
      <c r="A85" s="558" t="s">
        <v>122</v>
      </c>
      <c r="B85" s="269" t="s">
        <v>123</v>
      </c>
      <c r="C85" s="535">
        <f>+C63+C67+C72+C75+C79+C84</f>
        <v>104778844</v>
      </c>
      <c r="D85" s="159">
        <f>+D63+D67+D72+D75+D79+D84</f>
        <v>0</v>
      </c>
      <c r="E85" s="514">
        <f>+E63+E67+E72+E75+E79+E84</f>
        <v>0</v>
      </c>
      <c r="F85" s="273">
        <f>+F63+F67+F72+F75+F79+F84</f>
        <v>104778844</v>
      </c>
    </row>
    <row r="86" spans="1:6" s="243" customFormat="1" ht="14.4" thickBot="1" x14ac:dyDescent="0.25">
      <c r="A86" s="561" t="s">
        <v>124</v>
      </c>
      <c r="B86" s="270" t="s">
        <v>255</v>
      </c>
      <c r="C86" s="535">
        <f>+C62+C85</f>
        <v>159514319</v>
      </c>
      <c r="D86" s="159">
        <f>+D62+D85</f>
        <v>0</v>
      </c>
      <c r="E86" s="514">
        <f>+E62+E85</f>
        <v>0</v>
      </c>
      <c r="F86" s="273">
        <f>+F62+F85</f>
        <v>159514319</v>
      </c>
    </row>
    <row r="87" spans="1:6" s="3" customFormat="1" ht="15.6" x14ac:dyDescent="0.3">
      <c r="A87" s="562"/>
      <c r="B87" s="1"/>
      <c r="C87" s="1"/>
      <c r="D87" s="1"/>
      <c r="E87" s="1"/>
      <c r="F87" s="2"/>
    </row>
    <row r="88" spans="1:6" ht="13.8" thickBot="1" x14ac:dyDescent="0.35">
      <c r="A88" s="563"/>
      <c r="B88" s="20"/>
      <c r="C88" s="20"/>
      <c r="D88" s="20"/>
      <c r="E88" s="20"/>
      <c r="F88" s="21"/>
    </row>
    <row r="89" spans="1:6" s="8" customFormat="1" ht="23.4" thickBot="1" x14ac:dyDescent="0.35">
      <c r="A89" s="607"/>
      <c r="B89" s="605" t="s">
        <v>161</v>
      </c>
      <c r="C89" s="531" t="s">
        <v>728</v>
      </c>
      <c r="D89" s="522" t="s">
        <v>730</v>
      </c>
      <c r="E89" s="550" t="s">
        <v>729</v>
      </c>
      <c r="F89" s="19" t="s">
        <v>247</v>
      </c>
    </row>
    <row r="90" spans="1:6" s="8" customFormat="1" ht="21" thickBot="1" x14ac:dyDescent="0.35">
      <c r="A90" s="608"/>
      <c r="B90" s="606"/>
      <c r="C90" s="27" t="s">
        <v>727</v>
      </c>
      <c r="D90" s="459" t="s">
        <v>727</v>
      </c>
      <c r="E90" s="70" t="s">
        <v>727</v>
      </c>
      <c r="F90" s="152" t="s">
        <v>727</v>
      </c>
    </row>
    <row r="91" spans="1:6" s="22" customFormat="1" ht="13.8" thickBot="1" x14ac:dyDescent="0.35">
      <c r="A91" s="14" t="s">
        <v>5</v>
      </c>
      <c r="B91" s="185" t="s">
        <v>250</v>
      </c>
      <c r="C91" s="551">
        <f>SUM(C92:C96)</f>
        <v>62094668</v>
      </c>
      <c r="D91" s="126">
        <f>SUM(D92:D96)</f>
        <v>0</v>
      </c>
      <c r="E91" s="9">
        <f>SUM(E92:E96)</f>
        <v>0</v>
      </c>
      <c r="F91" s="520">
        <f>SUM(F92:F96)</f>
        <v>62094668</v>
      </c>
    </row>
    <row r="92" spans="1:6" x14ac:dyDescent="0.3">
      <c r="A92" s="10" t="s">
        <v>7</v>
      </c>
      <c r="B92" s="183" t="s">
        <v>129</v>
      </c>
      <c r="C92" s="552">
        <v>20000000</v>
      </c>
      <c r="D92" s="523"/>
      <c r="E92" s="16"/>
      <c r="F92" s="281">
        <f>SUM(C92:E92)</f>
        <v>20000000</v>
      </c>
    </row>
    <row r="93" spans="1:6" x14ac:dyDescent="0.3">
      <c r="A93" s="10" t="s">
        <v>9</v>
      </c>
      <c r="B93" s="184" t="s">
        <v>130</v>
      </c>
      <c r="C93" s="552">
        <v>3100000</v>
      </c>
      <c r="D93" s="523"/>
      <c r="E93" s="23"/>
      <c r="F93" s="521">
        <f>SUM(C93:E93)</f>
        <v>3100000</v>
      </c>
    </row>
    <row r="94" spans="1:6" x14ac:dyDescent="0.3">
      <c r="A94" s="10" t="s">
        <v>11</v>
      </c>
      <c r="B94" s="184" t="s">
        <v>131</v>
      </c>
      <c r="C94" s="552">
        <v>27169668</v>
      </c>
      <c r="D94" s="523"/>
      <c r="E94" s="23"/>
      <c r="F94" s="521">
        <f>SUM(C94:E94)</f>
        <v>27169668</v>
      </c>
    </row>
    <row r="95" spans="1:6" x14ac:dyDescent="0.3">
      <c r="A95" s="10" t="s">
        <v>13</v>
      </c>
      <c r="B95" s="184" t="s">
        <v>132</v>
      </c>
      <c r="C95" s="552">
        <v>9000000</v>
      </c>
      <c r="D95" s="523"/>
      <c r="E95" s="23"/>
      <c r="F95" s="521">
        <f>SUM(C95:E95)</f>
        <v>9000000</v>
      </c>
    </row>
    <row r="96" spans="1:6" ht="13.8" thickBot="1" x14ac:dyDescent="0.35">
      <c r="A96" s="10" t="s">
        <v>15</v>
      </c>
      <c r="B96" s="184" t="s">
        <v>133</v>
      </c>
      <c r="C96" s="552">
        <v>2825000</v>
      </c>
      <c r="D96" s="523"/>
      <c r="E96" s="23"/>
      <c r="F96" s="521">
        <f>SUM(C96:E96)</f>
        <v>2825000</v>
      </c>
    </row>
    <row r="97" spans="1:6" s="29" customFormat="1" ht="15" thickBot="1" x14ac:dyDescent="0.35">
      <c r="A97" s="27" t="s">
        <v>18</v>
      </c>
      <c r="B97" s="185" t="s">
        <v>611</v>
      </c>
      <c r="C97" s="532">
        <f>SUM(C98:C100)</f>
        <v>0</v>
      </c>
      <c r="D97" s="153">
        <f t="shared" ref="D97:E97" si="10">SUM(D98:D100)</f>
        <v>0</v>
      </c>
      <c r="E97" s="28">
        <f t="shared" si="10"/>
        <v>0</v>
      </c>
      <c r="F97" s="154">
        <f>SUM(F98:F100)</f>
        <v>0</v>
      </c>
    </row>
    <row r="98" spans="1:6" s="29" customFormat="1" ht="14.4" x14ac:dyDescent="0.3">
      <c r="A98" s="30" t="s">
        <v>20</v>
      </c>
      <c r="B98" s="183" t="s">
        <v>139</v>
      </c>
      <c r="C98" s="533"/>
      <c r="D98" s="155">
        <f>'1.sz.mell.önk.'!D105</f>
        <v>0</v>
      </c>
      <c r="E98" s="52"/>
      <c r="F98" s="156">
        <f>SUM(C98:E98)</f>
        <v>0</v>
      </c>
    </row>
    <row r="99" spans="1:6" s="29" customFormat="1" ht="14.4" x14ac:dyDescent="0.3">
      <c r="A99" s="30" t="s">
        <v>22</v>
      </c>
      <c r="B99" s="278" t="s">
        <v>474</v>
      </c>
      <c r="C99" s="553"/>
      <c r="D99" s="489"/>
      <c r="E99" s="247"/>
      <c r="F99" s="260">
        <f>SUM(C99:E99)</f>
        <v>0</v>
      </c>
    </row>
    <row r="100" spans="1:6" s="29" customFormat="1" ht="15" thickBot="1" x14ac:dyDescent="0.35">
      <c r="A100" s="30" t="s">
        <v>24</v>
      </c>
      <c r="B100" s="279" t="s">
        <v>473</v>
      </c>
      <c r="C100" s="540"/>
      <c r="D100" s="158"/>
      <c r="E100" s="59"/>
      <c r="F100" s="83">
        <f>SUM(C100:E100)</f>
        <v>0</v>
      </c>
    </row>
    <row r="101" spans="1:6" ht="13.8" thickBot="1" x14ac:dyDescent="0.35">
      <c r="A101" s="14" t="s">
        <v>30</v>
      </c>
      <c r="B101" s="185" t="s">
        <v>649</v>
      </c>
      <c r="C101" s="551">
        <f>SUM(C104,C102,C106)</f>
        <v>97419651</v>
      </c>
      <c r="D101" s="126">
        <f t="shared" ref="D101:E101" si="11">SUM(D104,D102,D106)</f>
        <v>0</v>
      </c>
      <c r="E101" s="9">
        <f t="shared" si="11"/>
        <v>0</v>
      </c>
      <c r="F101" s="520">
        <f>F102+F104+F106</f>
        <v>97419651</v>
      </c>
    </row>
    <row r="102" spans="1:6" s="22" customFormat="1" x14ac:dyDescent="0.3">
      <c r="A102" s="10" t="s">
        <v>32</v>
      </c>
      <c r="B102" s="274" t="s">
        <v>134</v>
      </c>
      <c r="C102" s="552">
        <v>97419651</v>
      </c>
      <c r="D102" s="523"/>
      <c r="E102" s="16"/>
      <c r="F102" s="281">
        <f t="shared" ref="F102:F106" si="12">SUM(C102:E102)</f>
        <v>97419651</v>
      </c>
    </row>
    <row r="103" spans="1:6" s="22" customFormat="1" x14ac:dyDescent="0.3">
      <c r="A103" s="10" t="s">
        <v>34</v>
      </c>
      <c r="B103" s="275" t="s">
        <v>135</v>
      </c>
      <c r="C103" s="552">
        <f>'1.sz.mell.köt.'!D110</f>
        <v>0</v>
      </c>
      <c r="D103" s="523">
        <f>'1.sz.mell.önk.'!D110</f>
        <v>0</v>
      </c>
      <c r="E103" s="16"/>
      <c r="F103" s="281">
        <f t="shared" si="12"/>
        <v>0</v>
      </c>
    </row>
    <row r="104" spans="1:6" x14ac:dyDescent="0.3">
      <c r="A104" s="10" t="s">
        <v>36</v>
      </c>
      <c r="B104" s="276" t="s">
        <v>136</v>
      </c>
      <c r="C104" s="552"/>
      <c r="D104" s="523"/>
      <c r="E104" s="23"/>
      <c r="F104" s="521">
        <f t="shared" si="12"/>
        <v>0</v>
      </c>
    </row>
    <row r="105" spans="1:6" x14ac:dyDescent="0.3">
      <c r="A105" s="10" t="s">
        <v>38</v>
      </c>
      <c r="B105" s="276" t="s">
        <v>137</v>
      </c>
      <c r="C105" s="552">
        <f>'1.sz.mell.köt.'!D112</f>
        <v>0</v>
      </c>
      <c r="D105" s="523">
        <f>'1.sz.mell.önk.'!D112</f>
        <v>0</v>
      </c>
      <c r="E105" s="23"/>
      <c r="F105" s="521">
        <f t="shared" si="12"/>
        <v>0</v>
      </c>
    </row>
    <row r="106" spans="1:6" ht="13.8" thickBot="1" x14ac:dyDescent="0.35">
      <c r="A106" s="10" t="s">
        <v>40</v>
      </c>
      <c r="B106" s="277" t="s">
        <v>138</v>
      </c>
      <c r="C106" s="552"/>
      <c r="D106" s="523">
        <f>'1.sz.mell.önk.'!D113</f>
        <v>0</v>
      </c>
      <c r="E106" s="23"/>
      <c r="F106" s="521">
        <f t="shared" si="12"/>
        <v>0</v>
      </c>
    </row>
    <row r="107" spans="1:6" s="29" customFormat="1" ht="15" thickBot="1" x14ac:dyDescent="0.35">
      <c r="A107" s="27" t="s">
        <v>140</v>
      </c>
      <c r="B107" s="185" t="s">
        <v>141</v>
      </c>
      <c r="C107" s="532">
        <f>SUM(C101,C91,C97)</f>
        <v>159514319</v>
      </c>
      <c r="D107" s="153">
        <f>SUM(D101,D91,D97)</f>
        <v>0</v>
      </c>
      <c r="E107" s="28">
        <f>SUM(E101,E91,E97)</f>
        <v>0</v>
      </c>
      <c r="F107" s="154">
        <f>SUM(F101,F91,F97)</f>
        <v>159514319</v>
      </c>
    </row>
    <row r="108" spans="1:6" s="29" customFormat="1" ht="15" thickBot="1" x14ac:dyDescent="0.35">
      <c r="A108" s="27" t="s">
        <v>44</v>
      </c>
      <c r="B108" s="185" t="s">
        <v>142</v>
      </c>
      <c r="C108" s="532">
        <f>+C109+C110+C111</f>
        <v>0</v>
      </c>
      <c r="D108" s="153">
        <f t="shared" ref="D108:E108" si="13">+D109+D110+D111</f>
        <v>0</v>
      </c>
      <c r="E108" s="28">
        <f t="shared" si="13"/>
        <v>0</v>
      </c>
      <c r="F108" s="154">
        <f>+F109+F110+F111</f>
        <v>0</v>
      </c>
    </row>
    <row r="109" spans="1:6" s="32" customFormat="1" x14ac:dyDescent="0.3">
      <c r="A109" s="30" t="s">
        <v>46</v>
      </c>
      <c r="B109" s="183" t="s">
        <v>143</v>
      </c>
      <c r="C109" s="534"/>
      <c r="D109" s="157"/>
      <c r="E109" s="55"/>
      <c r="F109" s="31">
        <f>SUM(C109:E109)</f>
        <v>0</v>
      </c>
    </row>
    <row r="110" spans="1:6" s="29" customFormat="1" ht="14.4" x14ac:dyDescent="0.3">
      <c r="A110" s="30" t="s">
        <v>48</v>
      </c>
      <c r="B110" s="183" t="s">
        <v>144</v>
      </c>
      <c r="C110" s="534"/>
      <c r="D110" s="157"/>
      <c r="E110" s="55"/>
      <c r="F110" s="31">
        <f>SUM(C110:E110)</f>
        <v>0</v>
      </c>
    </row>
    <row r="111" spans="1:6" s="29" customFormat="1" ht="15" thickBot="1" x14ac:dyDescent="0.35">
      <c r="A111" s="33" t="s">
        <v>50</v>
      </c>
      <c r="B111" s="278" t="s">
        <v>145</v>
      </c>
      <c r="C111" s="534"/>
      <c r="D111" s="157"/>
      <c r="E111" s="55"/>
      <c r="F111" s="31">
        <f>SUM(C111:E111)</f>
        <v>0</v>
      </c>
    </row>
    <row r="112" spans="1:6" s="29" customFormat="1" ht="15" thickBot="1" x14ac:dyDescent="0.35">
      <c r="A112" s="27" t="s">
        <v>66</v>
      </c>
      <c r="B112" s="185" t="s">
        <v>647</v>
      </c>
      <c r="C112" s="532">
        <f>+C113+C116+C117+C118</f>
        <v>0</v>
      </c>
      <c r="D112" s="153"/>
      <c r="E112" s="28">
        <f>+E113+E116+E117+E118</f>
        <v>0</v>
      </c>
      <c r="F112" s="154">
        <f>+F113+F116+F117+F118</f>
        <v>0</v>
      </c>
    </row>
    <row r="113" spans="1:6" s="29" customFormat="1" ht="14.4" x14ac:dyDescent="0.3">
      <c r="A113" s="30" t="s">
        <v>68</v>
      </c>
      <c r="B113" s="183" t="s">
        <v>614</v>
      </c>
      <c r="C113" s="534"/>
      <c r="D113" s="157"/>
      <c r="E113" s="55"/>
      <c r="F113" s="31">
        <f>SUM(C113:E113)</f>
        <v>0</v>
      </c>
    </row>
    <row r="114" spans="1:6" s="29" customFormat="1" ht="14.4" x14ac:dyDescent="0.3">
      <c r="A114" s="30" t="s">
        <v>413</v>
      </c>
      <c r="B114" s="183" t="s">
        <v>615</v>
      </c>
      <c r="C114" s="534"/>
      <c r="D114" s="157"/>
      <c r="E114" s="55"/>
      <c r="F114" s="31"/>
    </row>
    <row r="115" spans="1:6" s="29" customFormat="1" ht="14.4" x14ac:dyDescent="0.3">
      <c r="A115" s="30" t="s">
        <v>72</v>
      </c>
      <c r="B115" s="183" t="s">
        <v>616</v>
      </c>
      <c r="C115" s="534"/>
      <c r="D115" s="157"/>
      <c r="E115" s="55"/>
      <c r="F115" s="31"/>
    </row>
    <row r="116" spans="1:6" s="29" customFormat="1" ht="14.4" x14ac:dyDescent="0.3">
      <c r="A116" s="30" t="s">
        <v>74</v>
      </c>
      <c r="B116" s="183" t="s">
        <v>617</v>
      </c>
      <c r="C116" s="534"/>
      <c r="D116" s="157"/>
      <c r="E116" s="55"/>
      <c r="F116" s="31">
        <f>SUM(C116:E116)</f>
        <v>0</v>
      </c>
    </row>
    <row r="117" spans="1:6" s="29" customFormat="1" ht="14.4" x14ac:dyDescent="0.3">
      <c r="A117" s="30" t="s">
        <v>76</v>
      </c>
      <c r="B117" s="183" t="s">
        <v>618</v>
      </c>
      <c r="C117" s="534"/>
      <c r="D117" s="157"/>
      <c r="E117" s="55"/>
      <c r="F117" s="31">
        <f>SUM(C117:E117)</f>
        <v>0</v>
      </c>
    </row>
    <row r="118" spans="1:6" s="32" customFormat="1" ht="13.8" thickBot="1" x14ac:dyDescent="0.35">
      <c r="A118" s="30" t="s">
        <v>744</v>
      </c>
      <c r="B118" s="278" t="s">
        <v>619</v>
      </c>
      <c r="C118" s="534"/>
      <c r="D118" s="157"/>
      <c r="E118" s="55"/>
      <c r="F118" s="31">
        <f>SUM(C118:E118)</f>
        <v>0</v>
      </c>
    </row>
    <row r="119" spans="1:6" s="29" customFormat="1" ht="15" thickBot="1" x14ac:dyDescent="0.35">
      <c r="A119" s="27" t="s">
        <v>147</v>
      </c>
      <c r="B119" s="185" t="s">
        <v>256</v>
      </c>
      <c r="C119" s="535">
        <f>SUM(C120:C125)</f>
        <v>0</v>
      </c>
      <c r="D119" s="159">
        <f t="shared" ref="D119:F119" si="14">SUM(D120:D125)</f>
        <v>0</v>
      </c>
      <c r="E119" s="35">
        <f t="shared" si="14"/>
        <v>0</v>
      </c>
      <c r="F119" s="160">
        <f t="shared" si="14"/>
        <v>0</v>
      </c>
    </row>
    <row r="120" spans="1:6" s="29" customFormat="1" ht="14.4" x14ac:dyDescent="0.3">
      <c r="A120" s="30" t="s">
        <v>80</v>
      </c>
      <c r="B120" s="183" t="s">
        <v>149</v>
      </c>
      <c r="C120" s="534"/>
      <c r="D120" s="157"/>
      <c r="E120" s="55"/>
      <c r="F120" s="31">
        <f t="shared" ref="F120:F125" si="15">SUM(C120:E120)</f>
        <v>0</v>
      </c>
    </row>
    <row r="121" spans="1:6" s="29" customFormat="1" ht="14.4" x14ac:dyDescent="0.3">
      <c r="A121" s="30" t="s">
        <v>81</v>
      </c>
      <c r="B121" s="183" t="s">
        <v>150</v>
      </c>
      <c r="C121" s="534"/>
      <c r="D121" s="157"/>
      <c r="E121" s="55"/>
      <c r="F121" s="31">
        <f t="shared" si="15"/>
        <v>0</v>
      </c>
    </row>
    <row r="122" spans="1:6" s="29" customFormat="1" ht="14.4" x14ac:dyDescent="0.3">
      <c r="A122" s="30" t="s">
        <v>82</v>
      </c>
      <c r="B122" s="519" t="s">
        <v>650</v>
      </c>
      <c r="C122" s="534"/>
      <c r="D122" s="157"/>
      <c r="E122" s="55"/>
      <c r="F122" s="31">
        <f t="shared" si="15"/>
        <v>0</v>
      </c>
    </row>
    <row r="123" spans="1:6" s="29" customFormat="1" ht="14.4" x14ac:dyDescent="0.3">
      <c r="A123" s="30" t="s">
        <v>83</v>
      </c>
      <c r="B123" s="183" t="s">
        <v>620</v>
      </c>
      <c r="C123" s="534"/>
      <c r="D123" s="157"/>
      <c r="E123" s="55"/>
      <c r="F123" s="31">
        <f t="shared" si="15"/>
        <v>0</v>
      </c>
    </row>
    <row r="124" spans="1:6" s="32" customFormat="1" x14ac:dyDescent="0.3">
      <c r="A124" s="30" t="s">
        <v>711</v>
      </c>
      <c r="B124" s="183" t="s">
        <v>230</v>
      </c>
      <c r="C124" s="534"/>
      <c r="D124" s="157"/>
      <c r="E124" s="55"/>
      <c r="F124" s="31">
        <f t="shared" si="15"/>
        <v>0</v>
      </c>
    </row>
    <row r="125" spans="1:6" s="32" customFormat="1" ht="13.8" thickBot="1" x14ac:dyDescent="0.35">
      <c r="A125" s="30" t="s">
        <v>662</v>
      </c>
      <c r="B125" s="278" t="s">
        <v>635</v>
      </c>
      <c r="C125" s="534"/>
      <c r="D125" s="157"/>
      <c r="E125" s="55"/>
      <c r="F125" s="31">
        <f t="shared" si="15"/>
        <v>0</v>
      </c>
    </row>
    <row r="126" spans="1:6" s="32" customFormat="1" ht="13.8" thickBot="1" x14ac:dyDescent="0.35">
      <c r="A126" s="27" t="s">
        <v>84</v>
      </c>
      <c r="B126" s="185" t="s">
        <v>648</v>
      </c>
      <c r="C126" s="554">
        <f>+C127+C128+C129+C131</f>
        <v>0</v>
      </c>
      <c r="D126" s="524"/>
      <c r="E126" s="36">
        <f>+E127+E128+E129+E131</f>
        <v>0</v>
      </c>
      <c r="F126" s="282">
        <f>+F127+F128+F129+F131</f>
        <v>0</v>
      </c>
    </row>
    <row r="127" spans="1:6" s="32" customFormat="1" x14ac:dyDescent="0.3">
      <c r="A127" s="30" t="s">
        <v>712</v>
      </c>
      <c r="B127" s="183" t="s">
        <v>621</v>
      </c>
      <c r="C127" s="534"/>
      <c r="D127" s="157"/>
      <c r="E127" s="55"/>
      <c r="F127" s="31">
        <f>SUM(C127:E127)</f>
        <v>0</v>
      </c>
    </row>
    <row r="128" spans="1:6" s="32" customFormat="1" x14ac:dyDescent="0.3">
      <c r="A128" s="30" t="s">
        <v>713</v>
      </c>
      <c r="B128" s="183" t="s">
        <v>622</v>
      </c>
      <c r="C128" s="534"/>
      <c r="D128" s="157"/>
      <c r="E128" s="55"/>
      <c r="F128" s="31">
        <f>SUM(C128:E128)</f>
        <v>0</v>
      </c>
    </row>
    <row r="129" spans="1:6" s="32" customFormat="1" x14ac:dyDescent="0.3">
      <c r="A129" s="30" t="s">
        <v>714</v>
      </c>
      <c r="B129" s="183" t="s">
        <v>623</v>
      </c>
      <c r="C129" s="534"/>
      <c r="D129" s="157"/>
      <c r="E129" s="55"/>
      <c r="F129" s="31">
        <f>SUM(C129:E129)</f>
        <v>0</v>
      </c>
    </row>
    <row r="130" spans="1:6" s="32" customFormat="1" x14ac:dyDescent="0.3">
      <c r="A130" s="30" t="s">
        <v>715</v>
      </c>
      <c r="B130" s="183" t="s">
        <v>624</v>
      </c>
      <c r="C130" s="534"/>
      <c r="D130" s="157"/>
      <c r="E130" s="55"/>
      <c r="F130" s="31"/>
    </row>
    <row r="131" spans="1:6" s="29" customFormat="1" ht="15" thickBot="1" x14ac:dyDescent="0.35">
      <c r="A131" s="30" t="s">
        <v>716</v>
      </c>
      <c r="B131" s="183" t="s">
        <v>625</v>
      </c>
      <c r="C131" s="534"/>
      <c r="D131" s="157"/>
      <c r="E131" s="55"/>
      <c r="F131" s="31">
        <f>SUM(C131:E131)</f>
        <v>0</v>
      </c>
    </row>
    <row r="132" spans="1:6" s="29" customFormat="1" ht="15" thickBot="1" x14ac:dyDescent="0.35">
      <c r="A132" s="27" t="s">
        <v>86</v>
      </c>
      <c r="B132" s="185" t="s">
        <v>152</v>
      </c>
      <c r="C132" s="555">
        <f>SUM(C126,C119,C112,C108)</f>
        <v>0</v>
      </c>
      <c r="D132" s="525">
        <f>SUM(D126,D119,D112,D108)</f>
        <v>0</v>
      </c>
      <c r="E132" s="37">
        <f>SUM(E126,E119,E112,E108)</f>
        <v>0</v>
      </c>
      <c r="F132" s="283">
        <f>SUM(F126,F119,F112,F108)</f>
        <v>0</v>
      </c>
    </row>
    <row r="133" spans="1:6" ht="13.8" thickBot="1" x14ac:dyDescent="0.35">
      <c r="A133" s="14" t="s">
        <v>153</v>
      </c>
      <c r="B133" s="280" t="s">
        <v>257</v>
      </c>
      <c r="C133" s="556">
        <f>SUM(C132,C107)</f>
        <v>159514319</v>
      </c>
      <c r="D133" s="526">
        <f>SUM(D132,D107)</f>
        <v>0</v>
      </c>
      <c r="E133" s="24">
        <f>SUM(E132,E107)</f>
        <v>0</v>
      </c>
      <c r="F133" s="19">
        <f>SUM(F132,F107)</f>
        <v>159514319</v>
      </c>
    </row>
    <row r="134" spans="1:6" ht="13.8" thickBot="1" x14ac:dyDescent="0.35">
      <c r="C134" s="25"/>
      <c r="D134" s="25"/>
      <c r="E134" s="25"/>
      <c r="F134" s="25"/>
    </row>
    <row r="135" spans="1:6" ht="15.75" customHeight="1" thickBot="1" x14ac:dyDescent="0.35">
      <c r="A135" s="596" t="s">
        <v>252</v>
      </c>
      <c r="B135" s="597"/>
      <c r="C135" s="557">
        <v>4</v>
      </c>
      <c r="D135" s="528">
        <v>0</v>
      </c>
      <c r="E135" s="284"/>
      <c r="F135" s="527">
        <f>SUM(C135:E135)</f>
        <v>4</v>
      </c>
    </row>
    <row r="136" spans="1:6" ht="15.75" customHeight="1" thickBot="1" x14ac:dyDescent="0.35">
      <c r="A136" s="596" t="s">
        <v>253</v>
      </c>
      <c r="B136" s="597"/>
      <c r="C136" s="557">
        <v>2</v>
      </c>
      <c r="D136" s="528"/>
      <c r="E136" s="284"/>
      <c r="F136" s="527">
        <f>SUM(C136:E136)</f>
        <v>2</v>
      </c>
    </row>
    <row r="138" spans="1:6" x14ac:dyDescent="0.3">
      <c r="C138" s="26">
        <f>C133-C86</f>
        <v>0</v>
      </c>
      <c r="D138" s="26">
        <f>D133-D86</f>
        <v>0</v>
      </c>
      <c r="E138" s="26">
        <f>E133-E86</f>
        <v>0</v>
      </c>
      <c r="F138" s="26">
        <f>SUM(C138:E138)</f>
        <v>0</v>
      </c>
    </row>
    <row r="139" spans="1:6" x14ac:dyDescent="0.3">
      <c r="C139" s="26">
        <f>C86-C133</f>
        <v>0</v>
      </c>
      <c r="D139" s="26">
        <f>D86-D133</f>
        <v>0</v>
      </c>
      <c r="E139" s="26">
        <f>E86-E133</f>
        <v>0</v>
      </c>
      <c r="F139" s="26">
        <f>F86-F133</f>
        <v>0</v>
      </c>
    </row>
  </sheetData>
  <sheetProtection formatCells="0"/>
  <mergeCells count="8">
    <mergeCell ref="C1:F1"/>
    <mergeCell ref="A135:B135"/>
    <mergeCell ref="A136:B136"/>
    <mergeCell ref="A2:A3"/>
    <mergeCell ref="B2:B3"/>
    <mergeCell ref="C2:F2"/>
    <mergeCell ref="B89:B90"/>
    <mergeCell ref="A89:A90"/>
  </mergeCells>
  <phoneticPr fontId="31" type="noConversion"/>
  <printOptions horizontalCentered="1"/>
  <pageMargins left="0.23622047244094491" right="0.23622047244094491" top="0.86614173228346458" bottom="0.35433070866141736" header="0.31496062992125984" footer="0.19685039370078741"/>
  <pageSetup paperSize="9" scale="78" orientation="portrait" verticalDpi="300" r:id="rId1"/>
  <headerFooter alignWithMargins="0">
    <oddHeader xml:space="preserve">&amp;C&amp;"Times New Roman,Félkövér dőlt"
ÓFALU KÖZSÉG ÖNKORMÁNYZATA bevételei és kiadásai
 előirányzat csoport és kiemelt előirányzat szerinti bontásban&amp;R&amp;"Times New Roman,Félkövér dőlt"3. melléklet az 1/2021. (III.4.) önkormányztai rendelethez
</oddHeader>
  </headerFooter>
  <rowBreaks count="2" manualBreakCount="2">
    <brk id="62" max="5" man="1"/>
    <brk id="87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25"/>
  <sheetViews>
    <sheetView zoomScaleNormal="100" workbookViewId="0">
      <selection activeCell="B6" sqref="B6"/>
    </sheetView>
  </sheetViews>
  <sheetFormatPr defaultColWidth="9.33203125" defaultRowHeight="13.2" x14ac:dyDescent="0.3"/>
  <cols>
    <col min="1" max="1" width="60.6640625" style="96" customWidth="1"/>
    <col min="2" max="2" width="15.6640625" style="26" customWidth="1"/>
    <col min="3" max="3" width="16.33203125" style="26" customWidth="1"/>
    <col min="4" max="4" width="18" style="26" customWidth="1"/>
    <col min="5" max="5" width="16.6640625" style="26" customWidth="1"/>
    <col min="6" max="6" width="18.6640625" style="26" customWidth="1"/>
    <col min="7" max="8" width="12.6640625" style="26" customWidth="1"/>
    <col min="9" max="9" width="13.6640625" style="26" customWidth="1"/>
    <col min="10" max="256" width="9.33203125" style="26"/>
    <col min="257" max="257" width="60.6640625" style="26" customWidth="1"/>
    <col min="258" max="258" width="15.6640625" style="26" customWidth="1"/>
    <col min="259" max="259" width="16.33203125" style="26" customWidth="1"/>
    <col min="260" max="260" width="18" style="26" customWidth="1"/>
    <col min="261" max="261" width="16.6640625" style="26" customWidth="1"/>
    <col min="262" max="262" width="18.6640625" style="26" customWidth="1"/>
    <col min="263" max="264" width="12.6640625" style="26" customWidth="1"/>
    <col min="265" max="265" width="13.6640625" style="26" customWidth="1"/>
    <col min="266" max="512" width="9.33203125" style="26"/>
    <col min="513" max="513" width="60.6640625" style="26" customWidth="1"/>
    <col min="514" max="514" width="15.6640625" style="26" customWidth="1"/>
    <col min="515" max="515" width="16.33203125" style="26" customWidth="1"/>
    <col min="516" max="516" width="18" style="26" customWidth="1"/>
    <col min="517" max="517" width="16.6640625" style="26" customWidth="1"/>
    <col min="518" max="518" width="18.6640625" style="26" customWidth="1"/>
    <col min="519" max="520" width="12.6640625" style="26" customWidth="1"/>
    <col min="521" max="521" width="13.6640625" style="26" customWidth="1"/>
    <col min="522" max="768" width="9.33203125" style="26"/>
    <col min="769" max="769" width="60.6640625" style="26" customWidth="1"/>
    <col min="770" max="770" width="15.6640625" style="26" customWidth="1"/>
    <col min="771" max="771" width="16.33203125" style="26" customWidth="1"/>
    <col min="772" max="772" width="18" style="26" customWidth="1"/>
    <col min="773" max="773" width="16.6640625" style="26" customWidth="1"/>
    <col min="774" max="774" width="18.6640625" style="26" customWidth="1"/>
    <col min="775" max="776" width="12.6640625" style="26" customWidth="1"/>
    <col min="777" max="777" width="13.6640625" style="26" customWidth="1"/>
    <col min="778" max="1024" width="9.33203125" style="26"/>
    <col min="1025" max="1025" width="60.6640625" style="26" customWidth="1"/>
    <col min="1026" max="1026" width="15.6640625" style="26" customWidth="1"/>
    <col min="1027" max="1027" width="16.33203125" style="26" customWidth="1"/>
    <col min="1028" max="1028" width="18" style="26" customWidth="1"/>
    <col min="1029" max="1029" width="16.6640625" style="26" customWidth="1"/>
    <col min="1030" max="1030" width="18.6640625" style="26" customWidth="1"/>
    <col min="1031" max="1032" width="12.6640625" style="26" customWidth="1"/>
    <col min="1033" max="1033" width="13.6640625" style="26" customWidth="1"/>
    <col min="1034" max="1280" width="9.33203125" style="26"/>
    <col min="1281" max="1281" width="60.6640625" style="26" customWidth="1"/>
    <col min="1282" max="1282" width="15.6640625" style="26" customWidth="1"/>
    <col min="1283" max="1283" width="16.33203125" style="26" customWidth="1"/>
    <col min="1284" max="1284" width="18" style="26" customWidth="1"/>
    <col min="1285" max="1285" width="16.6640625" style="26" customWidth="1"/>
    <col min="1286" max="1286" width="18.6640625" style="26" customWidth="1"/>
    <col min="1287" max="1288" width="12.6640625" style="26" customWidth="1"/>
    <col min="1289" max="1289" width="13.6640625" style="26" customWidth="1"/>
    <col min="1290" max="1536" width="9.33203125" style="26"/>
    <col min="1537" max="1537" width="60.6640625" style="26" customWidth="1"/>
    <col min="1538" max="1538" width="15.6640625" style="26" customWidth="1"/>
    <col min="1539" max="1539" width="16.33203125" style="26" customWidth="1"/>
    <col min="1540" max="1540" width="18" style="26" customWidth="1"/>
    <col min="1541" max="1541" width="16.6640625" style="26" customWidth="1"/>
    <col min="1542" max="1542" width="18.6640625" style="26" customWidth="1"/>
    <col min="1543" max="1544" width="12.6640625" style="26" customWidth="1"/>
    <col min="1545" max="1545" width="13.6640625" style="26" customWidth="1"/>
    <col min="1546" max="1792" width="9.33203125" style="26"/>
    <col min="1793" max="1793" width="60.6640625" style="26" customWidth="1"/>
    <col min="1794" max="1794" width="15.6640625" style="26" customWidth="1"/>
    <col min="1795" max="1795" width="16.33203125" style="26" customWidth="1"/>
    <col min="1796" max="1796" width="18" style="26" customWidth="1"/>
    <col min="1797" max="1797" width="16.6640625" style="26" customWidth="1"/>
    <col min="1798" max="1798" width="18.6640625" style="26" customWidth="1"/>
    <col min="1799" max="1800" width="12.6640625" style="26" customWidth="1"/>
    <col min="1801" max="1801" width="13.6640625" style="26" customWidth="1"/>
    <col min="1802" max="2048" width="9.33203125" style="26"/>
    <col min="2049" max="2049" width="60.6640625" style="26" customWidth="1"/>
    <col min="2050" max="2050" width="15.6640625" style="26" customWidth="1"/>
    <col min="2051" max="2051" width="16.33203125" style="26" customWidth="1"/>
    <col min="2052" max="2052" width="18" style="26" customWidth="1"/>
    <col min="2053" max="2053" width="16.6640625" style="26" customWidth="1"/>
    <col min="2054" max="2054" width="18.6640625" style="26" customWidth="1"/>
    <col min="2055" max="2056" width="12.6640625" style="26" customWidth="1"/>
    <col min="2057" max="2057" width="13.6640625" style="26" customWidth="1"/>
    <col min="2058" max="2304" width="9.33203125" style="26"/>
    <col min="2305" max="2305" width="60.6640625" style="26" customWidth="1"/>
    <col min="2306" max="2306" width="15.6640625" style="26" customWidth="1"/>
    <col min="2307" max="2307" width="16.33203125" style="26" customWidth="1"/>
    <col min="2308" max="2308" width="18" style="26" customWidth="1"/>
    <col min="2309" max="2309" width="16.6640625" style="26" customWidth="1"/>
    <col min="2310" max="2310" width="18.6640625" style="26" customWidth="1"/>
    <col min="2311" max="2312" width="12.6640625" style="26" customWidth="1"/>
    <col min="2313" max="2313" width="13.6640625" style="26" customWidth="1"/>
    <col min="2314" max="2560" width="9.33203125" style="26"/>
    <col min="2561" max="2561" width="60.6640625" style="26" customWidth="1"/>
    <col min="2562" max="2562" width="15.6640625" style="26" customWidth="1"/>
    <col min="2563" max="2563" width="16.33203125" style="26" customWidth="1"/>
    <col min="2564" max="2564" width="18" style="26" customWidth="1"/>
    <col min="2565" max="2565" width="16.6640625" style="26" customWidth="1"/>
    <col min="2566" max="2566" width="18.6640625" style="26" customWidth="1"/>
    <col min="2567" max="2568" width="12.6640625" style="26" customWidth="1"/>
    <col min="2569" max="2569" width="13.6640625" style="26" customWidth="1"/>
    <col min="2570" max="2816" width="9.33203125" style="26"/>
    <col min="2817" max="2817" width="60.6640625" style="26" customWidth="1"/>
    <col min="2818" max="2818" width="15.6640625" style="26" customWidth="1"/>
    <col min="2819" max="2819" width="16.33203125" style="26" customWidth="1"/>
    <col min="2820" max="2820" width="18" style="26" customWidth="1"/>
    <col min="2821" max="2821" width="16.6640625" style="26" customWidth="1"/>
    <col min="2822" max="2822" width="18.6640625" style="26" customWidth="1"/>
    <col min="2823" max="2824" width="12.6640625" style="26" customWidth="1"/>
    <col min="2825" max="2825" width="13.6640625" style="26" customWidth="1"/>
    <col min="2826" max="3072" width="9.33203125" style="26"/>
    <col min="3073" max="3073" width="60.6640625" style="26" customWidth="1"/>
    <col min="3074" max="3074" width="15.6640625" style="26" customWidth="1"/>
    <col min="3075" max="3075" width="16.33203125" style="26" customWidth="1"/>
    <col min="3076" max="3076" width="18" style="26" customWidth="1"/>
    <col min="3077" max="3077" width="16.6640625" style="26" customWidth="1"/>
    <col min="3078" max="3078" width="18.6640625" style="26" customWidth="1"/>
    <col min="3079" max="3080" width="12.6640625" style="26" customWidth="1"/>
    <col min="3081" max="3081" width="13.6640625" style="26" customWidth="1"/>
    <col min="3082" max="3328" width="9.33203125" style="26"/>
    <col min="3329" max="3329" width="60.6640625" style="26" customWidth="1"/>
    <col min="3330" max="3330" width="15.6640625" style="26" customWidth="1"/>
    <col min="3331" max="3331" width="16.33203125" style="26" customWidth="1"/>
    <col min="3332" max="3332" width="18" style="26" customWidth="1"/>
    <col min="3333" max="3333" width="16.6640625" style="26" customWidth="1"/>
    <col min="3334" max="3334" width="18.6640625" style="26" customWidth="1"/>
    <col min="3335" max="3336" width="12.6640625" style="26" customWidth="1"/>
    <col min="3337" max="3337" width="13.6640625" style="26" customWidth="1"/>
    <col min="3338" max="3584" width="9.33203125" style="26"/>
    <col min="3585" max="3585" width="60.6640625" style="26" customWidth="1"/>
    <col min="3586" max="3586" width="15.6640625" style="26" customWidth="1"/>
    <col min="3587" max="3587" width="16.33203125" style="26" customWidth="1"/>
    <col min="3588" max="3588" width="18" style="26" customWidth="1"/>
    <col min="3589" max="3589" width="16.6640625" style="26" customWidth="1"/>
    <col min="3590" max="3590" width="18.6640625" style="26" customWidth="1"/>
    <col min="3591" max="3592" width="12.6640625" style="26" customWidth="1"/>
    <col min="3593" max="3593" width="13.6640625" style="26" customWidth="1"/>
    <col min="3594" max="3840" width="9.33203125" style="26"/>
    <col min="3841" max="3841" width="60.6640625" style="26" customWidth="1"/>
    <col min="3842" max="3842" width="15.6640625" style="26" customWidth="1"/>
    <col min="3843" max="3843" width="16.33203125" style="26" customWidth="1"/>
    <col min="3844" max="3844" width="18" style="26" customWidth="1"/>
    <col min="3845" max="3845" width="16.6640625" style="26" customWidth="1"/>
    <col min="3846" max="3846" width="18.6640625" style="26" customWidth="1"/>
    <col min="3847" max="3848" width="12.6640625" style="26" customWidth="1"/>
    <col min="3849" max="3849" width="13.6640625" style="26" customWidth="1"/>
    <col min="3850" max="4096" width="9.33203125" style="26"/>
    <col min="4097" max="4097" width="60.6640625" style="26" customWidth="1"/>
    <col min="4098" max="4098" width="15.6640625" style="26" customWidth="1"/>
    <col min="4099" max="4099" width="16.33203125" style="26" customWidth="1"/>
    <col min="4100" max="4100" width="18" style="26" customWidth="1"/>
    <col min="4101" max="4101" width="16.6640625" style="26" customWidth="1"/>
    <col min="4102" max="4102" width="18.6640625" style="26" customWidth="1"/>
    <col min="4103" max="4104" width="12.6640625" style="26" customWidth="1"/>
    <col min="4105" max="4105" width="13.6640625" style="26" customWidth="1"/>
    <col min="4106" max="4352" width="9.33203125" style="26"/>
    <col min="4353" max="4353" width="60.6640625" style="26" customWidth="1"/>
    <col min="4354" max="4354" width="15.6640625" style="26" customWidth="1"/>
    <col min="4355" max="4355" width="16.33203125" style="26" customWidth="1"/>
    <col min="4356" max="4356" width="18" style="26" customWidth="1"/>
    <col min="4357" max="4357" width="16.6640625" style="26" customWidth="1"/>
    <col min="4358" max="4358" width="18.6640625" style="26" customWidth="1"/>
    <col min="4359" max="4360" width="12.6640625" style="26" customWidth="1"/>
    <col min="4361" max="4361" width="13.6640625" style="26" customWidth="1"/>
    <col min="4362" max="4608" width="9.33203125" style="26"/>
    <col min="4609" max="4609" width="60.6640625" style="26" customWidth="1"/>
    <col min="4610" max="4610" width="15.6640625" style="26" customWidth="1"/>
    <col min="4611" max="4611" width="16.33203125" style="26" customWidth="1"/>
    <col min="4612" max="4612" width="18" style="26" customWidth="1"/>
    <col min="4613" max="4613" width="16.6640625" style="26" customWidth="1"/>
    <col min="4614" max="4614" width="18.6640625" style="26" customWidth="1"/>
    <col min="4615" max="4616" width="12.6640625" style="26" customWidth="1"/>
    <col min="4617" max="4617" width="13.6640625" style="26" customWidth="1"/>
    <col min="4618" max="4864" width="9.33203125" style="26"/>
    <col min="4865" max="4865" width="60.6640625" style="26" customWidth="1"/>
    <col min="4866" max="4866" width="15.6640625" style="26" customWidth="1"/>
    <col min="4867" max="4867" width="16.33203125" style="26" customWidth="1"/>
    <col min="4868" max="4868" width="18" style="26" customWidth="1"/>
    <col min="4869" max="4869" width="16.6640625" style="26" customWidth="1"/>
    <col min="4870" max="4870" width="18.6640625" style="26" customWidth="1"/>
    <col min="4871" max="4872" width="12.6640625" style="26" customWidth="1"/>
    <col min="4873" max="4873" width="13.6640625" style="26" customWidth="1"/>
    <col min="4874" max="5120" width="9.33203125" style="26"/>
    <col min="5121" max="5121" width="60.6640625" style="26" customWidth="1"/>
    <col min="5122" max="5122" width="15.6640625" style="26" customWidth="1"/>
    <col min="5123" max="5123" width="16.33203125" style="26" customWidth="1"/>
    <col min="5124" max="5124" width="18" style="26" customWidth="1"/>
    <col min="5125" max="5125" width="16.6640625" style="26" customWidth="1"/>
    <col min="5126" max="5126" width="18.6640625" style="26" customWidth="1"/>
    <col min="5127" max="5128" width="12.6640625" style="26" customWidth="1"/>
    <col min="5129" max="5129" width="13.6640625" style="26" customWidth="1"/>
    <col min="5130" max="5376" width="9.33203125" style="26"/>
    <col min="5377" max="5377" width="60.6640625" style="26" customWidth="1"/>
    <col min="5378" max="5378" width="15.6640625" style="26" customWidth="1"/>
    <col min="5379" max="5379" width="16.33203125" style="26" customWidth="1"/>
    <col min="5380" max="5380" width="18" style="26" customWidth="1"/>
    <col min="5381" max="5381" width="16.6640625" style="26" customWidth="1"/>
    <col min="5382" max="5382" width="18.6640625" style="26" customWidth="1"/>
    <col min="5383" max="5384" width="12.6640625" style="26" customWidth="1"/>
    <col min="5385" max="5385" width="13.6640625" style="26" customWidth="1"/>
    <col min="5386" max="5632" width="9.33203125" style="26"/>
    <col min="5633" max="5633" width="60.6640625" style="26" customWidth="1"/>
    <col min="5634" max="5634" width="15.6640625" style="26" customWidth="1"/>
    <col min="5635" max="5635" width="16.33203125" style="26" customWidth="1"/>
    <col min="5636" max="5636" width="18" style="26" customWidth="1"/>
    <col min="5637" max="5637" width="16.6640625" style="26" customWidth="1"/>
    <col min="5638" max="5638" width="18.6640625" style="26" customWidth="1"/>
    <col min="5639" max="5640" width="12.6640625" style="26" customWidth="1"/>
    <col min="5641" max="5641" width="13.6640625" style="26" customWidth="1"/>
    <col min="5642" max="5888" width="9.33203125" style="26"/>
    <col min="5889" max="5889" width="60.6640625" style="26" customWidth="1"/>
    <col min="5890" max="5890" width="15.6640625" style="26" customWidth="1"/>
    <col min="5891" max="5891" width="16.33203125" style="26" customWidth="1"/>
    <col min="5892" max="5892" width="18" style="26" customWidth="1"/>
    <col min="5893" max="5893" width="16.6640625" style="26" customWidth="1"/>
    <col min="5894" max="5894" width="18.6640625" style="26" customWidth="1"/>
    <col min="5895" max="5896" width="12.6640625" style="26" customWidth="1"/>
    <col min="5897" max="5897" width="13.6640625" style="26" customWidth="1"/>
    <col min="5898" max="6144" width="9.33203125" style="26"/>
    <col min="6145" max="6145" width="60.6640625" style="26" customWidth="1"/>
    <col min="6146" max="6146" width="15.6640625" style="26" customWidth="1"/>
    <col min="6147" max="6147" width="16.33203125" style="26" customWidth="1"/>
    <col min="6148" max="6148" width="18" style="26" customWidth="1"/>
    <col min="6149" max="6149" width="16.6640625" style="26" customWidth="1"/>
    <col min="6150" max="6150" width="18.6640625" style="26" customWidth="1"/>
    <col min="6151" max="6152" width="12.6640625" style="26" customWidth="1"/>
    <col min="6153" max="6153" width="13.6640625" style="26" customWidth="1"/>
    <col min="6154" max="6400" width="9.33203125" style="26"/>
    <col min="6401" max="6401" width="60.6640625" style="26" customWidth="1"/>
    <col min="6402" max="6402" width="15.6640625" style="26" customWidth="1"/>
    <col min="6403" max="6403" width="16.33203125" style="26" customWidth="1"/>
    <col min="6404" max="6404" width="18" style="26" customWidth="1"/>
    <col min="6405" max="6405" width="16.6640625" style="26" customWidth="1"/>
    <col min="6406" max="6406" width="18.6640625" style="26" customWidth="1"/>
    <col min="6407" max="6408" width="12.6640625" style="26" customWidth="1"/>
    <col min="6409" max="6409" width="13.6640625" style="26" customWidth="1"/>
    <col min="6410" max="6656" width="9.33203125" style="26"/>
    <col min="6657" max="6657" width="60.6640625" style="26" customWidth="1"/>
    <col min="6658" max="6658" width="15.6640625" style="26" customWidth="1"/>
    <col min="6659" max="6659" width="16.33203125" style="26" customWidth="1"/>
    <col min="6660" max="6660" width="18" style="26" customWidth="1"/>
    <col min="6661" max="6661" width="16.6640625" style="26" customWidth="1"/>
    <col min="6662" max="6662" width="18.6640625" style="26" customWidth="1"/>
    <col min="6663" max="6664" width="12.6640625" style="26" customWidth="1"/>
    <col min="6665" max="6665" width="13.6640625" style="26" customWidth="1"/>
    <col min="6666" max="6912" width="9.33203125" style="26"/>
    <col min="6913" max="6913" width="60.6640625" style="26" customWidth="1"/>
    <col min="6914" max="6914" width="15.6640625" style="26" customWidth="1"/>
    <col min="6915" max="6915" width="16.33203125" style="26" customWidth="1"/>
    <col min="6916" max="6916" width="18" style="26" customWidth="1"/>
    <col min="6917" max="6917" width="16.6640625" style="26" customWidth="1"/>
    <col min="6918" max="6918" width="18.6640625" style="26" customWidth="1"/>
    <col min="6919" max="6920" width="12.6640625" style="26" customWidth="1"/>
    <col min="6921" max="6921" width="13.6640625" style="26" customWidth="1"/>
    <col min="6922" max="7168" width="9.33203125" style="26"/>
    <col min="7169" max="7169" width="60.6640625" style="26" customWidth="1"/>
    <col min="7170" max="7170" width="15.6640625" style="26" customWidth="1"/>
    <col min="7171" max="7171" width="16.33203125" style="26" customWidth="1"/>
    <col min="7172" max="7172" width="18" style="26" customWidth="1"/>
    <col min="7173" max="7173" width="16.6640625" style="26" customWidth="1"/>
    <col min="7174" max="7174" width="18.6640625" style="26" customWidth="1"/>
    <col min="7175" max="7176" width="12.6640625" style="26" customWidth="1"/>
    <col min="7177" max="7177" width="13.6640625" style="26" customWidth="1"/>
    <col min="7178" max="7424" width="9.33203125" style="26"/>
    <col min="7425" max="7425" width="60.6640625" style="26" customWidth="1"/>
    <col min="7426" max="7426" width="15.6640625" style="26" customWidth="1"/>
    <col min="7427" max="7427" width="16.33203125" style="26" customWidth="1"/>
    <col min="7428" max="7428" width="18" style="26" customWidth="1"/>
    <col min="7429" max="7429" width="16.6640625" style="26" customWidth="1"/>
    <col min="7430" max="7430" width="18.6640625" style="26" customWidth="1"/>
    <col min="7431" max="7432" width="12.6640625" style="26" customWidth="1"/>
    <col min="7433" max="7433" width="13.6640625" style="26" customWidth="1"/>
    <col min="7434" max="7680" width="9.33203125" style="26"/>
    <col min="7681" max="7681" width="60.6640625" style="26" customWidth="1"/>
    <col min="7682" max="7682" width="15.6640625" style="26" customWidth="1"/>
    <col min="7683" max="7683" width="16.33203125" style="26" customWidth="1"/>
    <col min="7684" max="7684" width="18" style="26" customWidth="1"/>
    <col min="7685" max="7685" width="16.6640625" style="26" customWidth="1"/>
    <col min="7686" max="7686" width="18.6640625" style="26" customWidth="1"/>
    <col min="7687" max="7688" width="12.6640625" style="26" customWidth="1"/>
    <col min="7689" max="7689" width="13.6640625" style="26" customWidth="1"/>
    <col min="7690" max="7936" width="9.33203125" style="26"/>
    <col min="7937" max="7937" width="60.6640625" style="26" customWidth="1"/>
    <col min="7938" max="7938" width="15.6640625" style="26" customWidth="1"/>
    <col min="7939" max="7939" width="16.33203125" style="26" customWidth="1"/>
    <col min="7940" max="7940" width="18" style="26" customWidth="1"/>
    <col min="7941" max="7941" width="16.6640625" style="26" customWidth="1"/>
    <col min="7942" max="7942" width="18.6640625" style="26" customWidth="1"/>
    <col min="7943" max="7944" width="12.6640625" style="26" customWidth="1"/>
    <col min="7945" max="7945" width="13.6640625" style="26" customWidth="1"/>
    <col min="7946" max="8192" width="9.33203125" style="26"/>
    <col min="8193" max="8193" width="60.6640625" style="26" customWidth="1"/>
    <col min="8194" max="8194" width="15.6640625" style="26" customWidth="1"/>
    <col min="8195" max="8195" width="16.33203125" style="26" customWidth="1"/>
    <col min="8196" max="8196" width="18" style="26" customWidth="1"/>
    <col min="8197" max="8197" width="16.6640625" style="26" customWidth="1"/>
    <col min="8198" max="8198" width="18.6640625" style="26" customWidth="1"/>
    <col min="8199" max="8200" width="12.6640625" style="26" customWidth="1"/>
    <col min="8201" max="8201" width="13.6640625" style="26" customWidth="1"/>
    <col min="8202" max="8448" width="9.33203125" style="26"/>
    <col min="8449" max="8449" width="60.6640625" style="26" customWidth="1"/>
    <col min="8450" max="8450" width="15.6640625" style="26" customWidth="1"/>
    <col min="8451" max="8451" width="16.33203125" style="26" customWidth="1"/>
    <col min="8452" max="8452" width="18" style="26" customWidth="1"/>
    <col min="8453" max="8453" width="16.6640625" style="26" customWidth="1"/>
    <col min="8454" max="8454" width="18.6640625" style="26" customWidth="1"/>
    <col min="8455" max="8456" width="12.6640625" style="26" customWidth="1"/>
    <col min="8457" max="8457" width="13.6640625" style="26" customWidth="1"/>
    <col min="8458" max="8704" width="9.33203125" style="26"/>
    <col min="8705" max="8705" width="60.6640625" style="26" customWidth="1"/>
    <col min="8706" max="8706" width="15.6640625" style="26" customWidth="1"/>
    <col min="8707" max="8707" width="16.33203125" style="26" customWidth="1"/>
    <col min="8708" max="8708" width="18" style="26" customWidth="1"/>
    <col min="8709" max="8709" width="16.6640625" style="26" customWidth="1"/>
    <col min="8710" max="8710" width="18.6640625" style="26" customWidth="1"/>
    <col min="8711" max="8712" width="12.6640625" style="26" customWidth="1"/>
    <col min="8713" max="8713" width="13.6640625" style="26" customWidth="1"/>
    <col min="8714" max="8960" width="9.33203125" style="26"/>
    <col min="8961" max="8961" width="60.6640625" style="26" customWidth="1"/>
    <col min="8962" max="8962" width="15.6640625" style="26" customWidth="1"/>
    <col min="8963" max="8963" width="16.33203125" style="26" customWidth="1"/>
    <col min="8964" max="8964" width="18" style="26" customWidth="1"/>
    <col min="8965" max="8965" width="16.6640625" style="26" customWidth="1"/>
    <col min="8966" max="8966" width="18.6640625" style="26" customWidth="1"/>
    <col min="8967" max="8968" width="12.6640625" style="26" customWidth="1"/>
    <col min="8969" max="8969" width="13.6640625" style="26" customWidth="1"/>
    <col min="8970" max="9216" width="9.33203125" style="26"/>
    <col min="9217" max="9217" width="60.6640625" style="26" customWidth="1"/>
    <col min="9218" max="9218" width="15.6640625" style="26" customWidth="1"/>
    <col min="9219" max="9219" width="16.33203125" style="26" customWidth="1"/>
    <col min="9220" max="9220" width="18" style="26" customWidth="1"/>
    <col min="9221" max="9221" width="16.6640625" style="26" customWidth="1"/>
    <col min="9222" max="9222" width="18.6640625" style="26" customWidth="1"/>
    <col min="9223" max="9224" width="12.6640625" style="26" customWidth="1"/>
    <col min="9225" max="9225" width="13.6640625" style="26" customWidth="1"/>
    <col min="9226" max="9472" width="9.33203125" style="26"/>
    <col min="9473" max="9473" width="60.6640625" style="26" customWidth="1"/>
    <col min="9474" max="9474" width="15.6640625" style="26" customWidth="1"/>
    <col min="9475" max="9475" width="16.33203125" style="26" customWidth="1"/>
    <col min="9476" max="9476" width="18" style="26" customWidth="1"/>
    <col min="9477" max="9477" width="16.6640625" style="26" customWidth="1"/>
    <col min="9478" max="9478" width="18.6640625" style="26" customWidth="1"/>
    <col min="9479" max="9480" width="12.6640625" style="26" customWidth="1"/>
    <col min="9481" max="9481" width="13.6640625" style="26" customWidth="1"/>
    <col min="9482" max="9728" width="9.33203125" style="26"/>
    <col min="9729" max="9729" width="60.6640625" style="26" customWidth="1"/>
    <col min="9730" max="9730" width="15.6640625" style="26" customWidth="1"/>
    <col min="9731" max="9731" width="16.33203125" style="26" customWidth="1"/>
    <col min="9732" max="9732" width="18" style="26" customWidth="1"/>
    <col min="9733" max="9733" width="16.6640625" style="26" customWidth="1"/>
    <col min="9734" max="9734" width="18.6640625" style="26" customWidth="1"/>
    <col min="9735" max="9736" width="12.6640625" style="26" customWidth="1"/>
    <col min="9737" max="9737" width="13.6640625" style="26" customWidth="1"/>
    <col min="9738" max="9984" width="9.33203125" style="26"/>
    <col min="9985" max="9985" width="60.6640625" style="26" customWidth="1"/>
    <col min="9986" max="9986" width="15.6640625" style="26" customWidth="1"/>
    <col min="9987" max="9987" width="16.33203125" style="26" customWidth="1"/>
    <col min="9988" max="9988" width="18" style="26" customWidth="1"/>
    <col min="9989" max="9989" width="16.6640625" style="26" customWidth="1"/>
    <col min="9990" max="9990" width="18.6640625" style="26" customWidth="1"/>
    <col min="9991" max="9992" width="12.6640625" style="26" customWidth="1"/>
    <col min="9993" max="9993" width="13.6640625" style="26" customWidth="1"/>
    <col min="9994" max="10240" width="9.33203125" style="26"/>
    <col min="10241" max="10241" width="60.6640625" style="26" customWidth="1"/>
    <col min="10242" max="10242" width="15.6640625" style="26" customWidth="1"/>
    <col min="10243" max="10243" width="16.33203125" style="26" customWidth="1"/>
    <col min="10244" max="10244" width="18" style="26" customWidth="1"/>
    <col min="10245" max="10245" width="16.6640625" style="26" customWidth="1"/>
    <col min="10246" max="10246" width="18.6640625" style="26" customWidth="1"/>
    <col min="10247" max="10248" width="12.6640625" style="26" customWidth="1"/>
    <col min="10249" max="10249" width="13.6640625" style="26" customWidth="1"/>
    <col min="10250" max="10496" width="9.33203125" style="26"/>
    <col min="10497" max="10497" width="60.6640625" style="26" customWidth="1"/>
    <col min="10498" max="10498" width="15.6640625" style="26" customWidth="1"/>
    <col min="10499" max="10499" width="16.33203125" style="26" customWidth="1"/>
    <col min="10500" max="10500" width="18" style="26" customWidth="1"/>
    <col min="10501" max="10501" width="16.6640625" style="26" customWidth="1"/>
    <col min="10502" max="10502" width="18.6640625" style="26" customWidth="1"/>
    <col min="10503" max="10504" width="12.6640625" style="26" customWidth="1"/>
    <col min="10505" max="10505" width="13.6640625" style="26" customWidth="1"/>
    <col min="10506" max="10752" width="9.33203125" style="26"/>
    <col min="10753" max="10753" width="60.6640625" style="26" customWidth="1"/>
    <col min="10754" max="10754" width="15.6640625" style="26" customWidth="1"/>
    <col min="10755" max="10755" width="16.33203125" style="26" customWidth="1"/>
    <col min="10756" max="10756" width="18" style="26" customWidth="1"/>
    <col min="10757" max="10757" width="16.6640625" style="26" customWidth="1"/>
    <col min="10758" max="10758" width="18.6640625" style="26" customWidth="1"/>
    <col min="10759" max="10760" width="12.6640625" style="26" customWidth="1"/>
    <col min="10761" max="10761" width="13.6640625" style="26" customWidth="1"/>
    <col min="10762" max="11008" width="9.33203125" style="26"/>
    <col min="11009" max="11009" width="60.6640625" style="26" customWidth="1"/>
    <col min="11010" max="11010" width="15.6640625" style="26" customWidth="1"/>
    <col min="11011" max="11011" width="16.33203125" style="26" customWidth="1"/>
    <col min="11012" max="11012" width="18" style="26" customWidth="1"/>
    <col min="11013" max="11013" width="16.6640625" style="26" customWidth="1"/>
    <col min="11014" max="11014" width="18.6640625" style="26" customWidth="1"/>
    <col min="11015" max="11016" width="12.6640625" style="26" customWidth="1"/>
    <col min="11017" max="11017" width="13.6640625" style="26" customWidth="1"/>
    <col min="11018" max="11264" width="9.33203125" style="26"/>
    <col min="11265" max="11265" width="60.6640625" style="26" customWidth="1"/>
    <col min="11266" max="11266" width="15.6640625" style="26" customWidth="1"/>
    <col min="11267" max="11267" width="16.33203125" style="26" customWidth="1"/>
    <col min="11268" max="11268" width="18" style="26" customWidth="1"/>
    <col min="11269" max="11269" width="16.6640625" style="26" customWidth="1"/>
    <col min="11270" max="11270" width="18.6640625" style="26" customWidth="1"/>
    <col min="11271" max="11272" width="12.6640625" style="26" customWidth="1"/>
    <col min="11273" max="11273" width="13.6640625" style="26" customWidth="1"/>
    <col min="11274" max="11520" width="9.33203125" style="26"/>
    <col min="11521" max="11521" width="60.6640625" style="26" customWidth="1"/>
    <col min="11522" max="11522" width="15.6640625" style="26" customWidth="1"/>
    <col min="11523" max="11523" width="16.33203125" style="26" customWidth="1"/>
    <col min="11524" max="11524" width="18" style="26" customWidth="1"/>
    <col min="11525" max="11525" width="16.6640625" style="26" customWidth="1"/>
    <col min="11526" max="11526" width="18.6640625" style="26" customWidth="1"/>
    <col min="11527" max="11528" width="12.6640625" style="26" customWidth="1"/>
    <col min="11529" max="11529" width="13.6640625" style="26" customWidth="1"/>
    <col min="11530" max="11776" width="9.33203125" style="26"/>
    <col min="11777" max="11777" width="60.6640625" style="26" customWidth="1"/>
    <col min="11778" max="11778" width="15.6640625" style="26" customWidth="1"/>
    <col min="11779" max="11779" width="16.33203125" style="26" customWidth="1"/>
    <col min="11780" max="11780" width="18" style="26" customWidth="1"/>
    <col min="11781" max="11781" width="16.6640625" style="26" customWidth="1"/>
    <col min="11782" max="11782" width="18.6640625" style="26" customWidth="1"/>
    <col min="11783" max="11784" width="12.6640625" style="26" customWidth="1"/>
    <col min="11785" max="11785" width="13.6640625" style="26" customWidth="1"/>
    <col min="11786" max="12032" width="9.33203125" style="26"/>
    <col min="12033" max="12033" width="60.6640625" style="26" customWidth="1"/>
    <col min="12034" max="12034" width="15.6640625" style="26" customWidth="1"/>
    <col min="12035" max="12035" width="16.33203125" style="26" customWidth="1"/>
    <col min="12036" max="12036" width="18" style="26" customWidth="1"/>
    <col min="12037" max="12037" width="16.6640625" style="26" customWidth="1"/>
    <col min="12038" max="12038" width="18.6640625" style="26" customWidth="1"/>
    <col min="12039" max="12040" width="12.6640625" style="26" customWidth="1"/>
    <col min="12041" max="12041" width="13.6640625" style="26" customWidth="1"/>
    <col min="12042" max="12288" width="9.33203125" style="26"/>
    <col min="12289" max="12289" width="60.6640625" style="26" customWidth="1"/>
    <col min="12290" max="12290" width="15.6640625" style="26" customWidth="1"/>
    <col min="12291" max="12291" width="16.33203125" style="26" customWidth="1"/>
    <col min="12292" max="12292" width="18" style="26" customWidth="1"/>
    <col min="12293" max="12293" width="16.6640625" style="26" customWidth="1"/>
    <col min="12294" max="12294" width="18.6640625" style="26" customWidth="1"/>
    <col min="12295" max="12296" width="12.6640625" style="26" customWidth="1"/>
    <col min="12297" max="12297" width="13.6640625" style="26" customWidth="1"/>
    <col min="12298" max="12544" width="9.33203125" style="26"/>
    <col min="12545" max="12545" width="60.6640625" style="26" customWidth="1"/>
    <col min="12546" max="12546" width="15.6640625" style="26" customWidth="1"/>
    <col min="12547" max="12547" width="16.33203125" style="26" customWidth="1"/>
    <col min="12548" max="12548" width="18" style="26" customWidth="1"/>
    <col min="12549" max="12549" width="16.6640625" style="26" customWidth="1"/>
    <col min="12550" max="12550" width="18.6640625" style="26" customWidth="1"/>
    <col min="12551" max="12552" width="12.6640625" style="26" customWidth="1"/>
    <col min="12553" max="12553" width="13.6640625" style="26" customWidth="1"/>
    <col min="12554" max="12800" width="9.33203125" style="26"/>
    <col min="12801" max="12801" width="60.6640625" style="26" customWidth="1"/>
    <col min="12802" max="12802" width="15.6640625" style="26" customWidth="1"/>
    <col min="12803" max="12803" width="16.33203125" style="26" customWidth="1"/>
    <col min="12804" max="12804" width="18" style="26" customWidth="1"/>
    <col min="12805" max="12805" width="16.6640625" style="26" customWidth="1"/>
    <col min="12806" max="12806" width="18.6640625" style="26" customWidth="1"/>
    <col min="12807" max="12808" width="12.6640625" style="26" customWidth="1"/>
    <col min="12809" max="12809" width="13.6640625" style="26" customWidth="1"/>
    <col min="12810" max="13056" width="9.33203125" style="26"/>
    <col min="13057" max="13057" width="60.6640625" style="26" customWidth="1"/>
    <col min="13058" max="13058" width="15.6640625" style="26" customWidth="1"/>
    <col min="13059" max="13059" width="16.33203125" style="26" customWidth="1"/>
    <col min="13060" max="13060" width="18" style="26" customWidth="1"/>
    <col min="13061" max="13061" width="16.6640625" style="26" customWidth="1"/>
    <col min="13062" max="13062" width="18.6640625" style="26" customWidth="1"/>
    <col min="13063" max="13064" width="12.6640625" style="26" customWidth="1"/>
    <col min="13065" max="13065" width="13.6640625" style="26" customWidth="1"/>
    <col min="13066" max="13312" width="9.33203125" style="26"/>
    <col min="13313" max="13313" width="60.6640625" style="26" customWidth="1"/>
    <col min="13314" max="13314" width="15.6640625" style="26" customWidth="1"/>
    <col min="13315" max="13315" width="16.33203125" style="26" customWidth="1"/>
    <col min="13316" max="13316" width="18" style="26" customWidth="1"/>
    <col min="13317" max="13317" width="16.6640625" style="26" customWidth="1"/>
    <col min="13318" max="13318" width="18.6640625" style="26" customWidth="1"/>
    <col min="13319" max="13320" width="12.6640625" style="26" customWidth="1"/>
    <col min="13321" max="13321" width="13.6640625" style="26" customWidth="1"/>
    <col min="13322" max="13568" width="9.33203125" style="26"/>
    <col min="13569" max="13569" width="60.6640625" style="26" customWidth="1"/>
    <col min="13570" max="13570" width="15.6640625" style="26" customWidth="1"/>
    <col min="13571" max="13571" width="16.33203125" style="26" customWidth="1"/>
    <col min="13572" max="13572" width="18" style="26" customWidth="1"/>
    <col min="13573" max="13573" width="16.6640625" style="26" customWidth="1"/>
    <col min="13574" max="13574" width="18.6640625" style="26" customWidth="1"/>
    <col min="13575" max="13576" width="12.6640625" style="26" customWidth="1"/>
    <col min="13577" max="13577" width="13.6640625" style="26" customWidth="1"/>
    <col min="13578" max="13824" width="9.33203125" style="26"/>
    <col min="13825" max="13825" width="60.6640625" style="26" customWidth="1"/>
    <col min="13826" max="13826" width="15.6640625" style="26" customWidth="1"/>
    <col min="13827" max="13827" width="16.33203125" style="26" customWidth="1"/>
    <col min="13828" max="13828" width="18" style="26" customWidth="1"/>
    <col min="13829" max="13829" width="16.6640625" style="26" customWidth="1"/>
    <col min="13830" max="13830" width="18.6640625" style="26" customWidth="1"/>
    <col min="13831" max="13832" width="12.6640625" style="26" customWidth="1"/>
    <col min="13833" max="13833" width="13.6640625" style="26" customWidth="1"/>
    <col min="13834" max="14080" width="9.33203125" style="26"/>
    <col min="14081" max="14081" width="60.6640625" style="26" customWidth="1"/>
    <col min="14082" max="14082" width="15.6640625" style="26" customWidth="1"/>
    <col min="14083" max="14083" width="16.33203125" style="26" customWidth="1"/>
    <col min="14084" max="14084" width="18" style="26" customWidth="1"/>
    <col min="14085" max="14085" width="16.6640625" style="26" customWidth="1"/>
    <col min="14086" max="14086" width="18.6640625" style="26" customWidth="1"/>
    <col min="14087" max="14088" width="12.6640625" style="26" customWidth="1"/>
    <col min="14089" max="14089" width="13.6640625" style="26" customWidth="1"/>
    <col min="14090" max="14336" width="9.33203125" style="26"/>
    <col min="14337" max="14337" width="60.6640625" style="26" customWidth="1"/>
    <col min="14338" max="14338" width="15.6640625" style="26" customWidth="1"/>
    <col min="14339" max="14339" width="16.33203125" style="26" customWidth="1"/>
    <col min="14340" max="14340" width="18" style="26" customWidth="1"/>
    <col min="14341" max="14341" width="16.6640625" style="26" customWidth="1"/>
    <col min="14342" max="14342" width="18.6640625" style="26" customWidth="1"/>
    <col min="14343" max="14344" width="12.6640625" style="26" customWidth="1"/>
    <col min="14345" max="14345" width="13.6640625" style="26" customWidth="1"/>
    <col min="14346" max="14592" width="9.33203125" style="26"/>
    <col min="14593" max="14593" width="60.6640625" style="26" customWidth="1"/>
    <col min="14594" max="14594" width="15.6640625" style="26" customWidth="1"/>
    <col min="14595" max="14595" width="16.33203125" style="26" customWidth="1"/>
    <col min="14596" max="14596" width="18" style="26" customWidth="1"/>
    <col min="14597" max="14597" width="16.6640625" style="26" customWidth="1"/>
    <col min="14598" max="14598" width="18.6640625" style="26" customWidth="1"/>
    <col min="14599" max="14600" width="12.6640625" style="26" customWidth="1"/>
    <col min="14601" max="14601" width="13.6640625" style="26" customWidth="1"/>
    <col min="14602" max="14848" width="9.33203125" style="26"/>
    <col min="14849" max="14849" width="60.6640625" style="26" customWidth="1"/>
    <col min="14850" max="14850" width="15.6640625" style="26" customWidth="1"/>
    <col min="14851" max="14851" width="16.33203125" style="26" customWidth="1"/>
    <col min="14852" max="14852" width="18" style="26" customWidth="1"/>
    <col min="14853" max="14853" width="16.6640625" style="26" customWidth="1"/>
    <col min="14854" max="14854" width="18.6640625" style="26" customWidth="1"/>
    <col min="14855" max="14856" width="12.6640625" style="26" customWidth="1"/>
    <col min="14857" max="14857" width="13.6640625" style="26" customWidth="1"/>
    <col min="14858" max="15104" width="9.33203125" style="26"/>
    <col min="15105" max="15105" width="60.6640625" style="26" customWidth="1"/>
    <col min="15106" max="15106" width="15.6640625" style="26" customWidth="1"/>
    <col min="15107" max="15107" width="16.33203125" style="26" customWidth="1"/>
    <col min="15108" max="15108" width="18" style="26" customWidth="1"/>
    <col min="15109" max="15109" width="16.6640625" style="26" customWidth="1"/>
    <col min="15110" max="15110" width="18.6640625" style="26" customWidth="1"/>
    <col min="15111" max="15112" width="12.6640625" style="26" customWidth="1"/>
    <col min="15113" max="15113" width="13.6640625" style="26" customWidth="1"/>
    <col min="15114" max="15360" width="9.33203125" style="26"/>
    <col min="15361" max="15361" width="60.6640625" style="26" customWidth="1"/>
    <col min="15362" max="15362" width="15.6640625" style="26" customWidth="1"/>
    <col min="15363" max="15363" width="16.33203125" style="26" customWidth="1"/>
    <col min="15364" max="15364" width="18" style="26" customWidth="1"/>
    <col min="15365" max="15365" width="16.6640625" style="26" customWidth="1"/>
    <col min="15366" max="15366" width="18.6640625" style="26" customWidth="1"/>
    <col min="15367" max="15368" width="12.6640625" style="26" customWidth="1"/>
    <col min="15369" max="15369" width="13.6640625" style="26" customWidth="1"/>
    <col min="15370" max="15616" width="9.33203125" style="26"/>
    <col min="15617" max="15617" width="60.6640625" style="26" customWidth="1"/>
    <col min="15618" max="15618" width="15.6640625" style="26" customWidth="1"/>
    <col min="15619" max="15619" width="16.33203125" style="26" customWidth="1"/>
    <col min="15620" max="15620" width="18" style="26" customWidth="1"/>
    <col min="15621" max="15621" width="16.6640625" style="26" customWidth="1"/>
    <col min="15622" max="15622" width="18.6640625" style="26" customWidth="1"/>
    <col min="15623" max="15624" width="12.6640625" style="26" customWidth="1"/>
    <col min="15625" max="15625" width="13.6640625" style="26" customWidth="1"/>
    <col min="15626" max="15872" width="9.33203125" style="26"/>
    <col min="15873" max="15873" width="60.6640625" style="26" customWidth="1"/>
    <col min="15874" max="15874" width="15.6640625" style="26" customWidth="1"/>
    <col min="15875" max="15875" width="16.33203125" style="26" customWidth="1"/>
    <col min="15876" max="15876" width="18" style="26" customWidth="1"/>
    <col min="15877" max="15877" width="16.6640625" style="26" customWidth="1"/>
    <col min="15878" max="15878" width="18.6640625" style="26" customWidth="1"/>
    <col min="15879" max="15880" width="12.6640625" style="26" customWidth="1"/>
    <col min="15881" max="15881" width="13.6640625" style="26" customWidth="1"/>
    <col min="15882" max="16128" width="9.33203125" style="26"/>
    <col min="16129" max="16129" width="60.6640625" style="26" customWidth="1"/>
    <col min="16130" max="16130" width="15.6640625" style="26" customWidth="1"/>
    <col min="16131" max="16131" width="16.33203125" style="26" customWidth="1"/>
    <col min="16132" max="16132" width="18" style="26" customWidth="1"/>
    <col min="16133" max="16133" width="16.6640625" style="26" customWidth="1"/>
    <col min="16134" max="16134" width="18.6640625" style="26" customWidth="1"/>
    <col min="16135" max="16136" width="12.6640625" style="26" customWidth="1"/>
    <col min="16137" max="16137" width="13.6640625" style="26" customWidth="1"/>
    <col min="16138" max="16384" width="9.33203125" style="26"/>
  </cols>
  <sheetData>
    <row r="1" spans="1:6" x14ac:dyDescent="0.3">
      <c r="A1" s="352"/>
      <c r="B1" s="353"/>
      <c r="C1" s="353"/>
      <c r="D1" s="353"/>
      <c r="E1" s="353"/>
      <c r="F1" s="353"/>
    </row>
    <row r="2" spans="1:6" ht="21.15" customHeight="1" x14ac:dyDescent="0.3">
      <c r="A2" s="352"/>
      <c r="B2" s="609"/>
      <c r="C2" s="609"/>
      <c r="D2" s="609"/>
      <c r="E2" s="609"/>
      <c r="F2" s="609"/>
    </row>
    <row r="3" spans="1:6" x14ac:dyDescent="0.3">
      <c r="A3" s="352"/>
      <c r="B3" s="353"/>
      <c r="C3" s="353"/>
      <c r="D3" s="353"/>
      <c r="E3" s="353"/>
      <c r="F3" s="353"/>
    </row>
    <row r="4" spans="1:6" ht="24.75" customHeight="1" x14ac:dyDescent="0.3">
      <c r="A4" s="610" t="s">
        <v>682</v>
      </c>
      <c r="B4" s="610"/>
      <c r="C4" s="610"/>
      <c r="D4" s="610"/>
      <c r="E4" s="610"/>
      <c r="F4" s="610"/>
    </row>
    <row r="5" spans="1:6" ht="23.25" customHeight="1" thickBot="1" x14ac:dyDescent="0.35">
      <c r="A5" s="352"/>
      <c r="B5" s="353" t="s">
        <v>970</v>
      </c>
      <c r="C5" s="353"/>
      <c r="D5" s="353"/>
      <c r="E5" s="353"/>
      <c r="F5" s="354" t="str">
        <f>'5.sz.mell.'!F5</f>
        <v>Forintban!</v>
      </c>
    </row>
    <row r="6" spans="1:6" s="104" customFormat="1" ht="48.75" customHeight="1" thickBot="1" x14ac:dyDescent="0.35">
      <c r="A6" s="355" t="s">
        <v>683</v>
      </c>
      <c r="B6" s="356" t="s">
        <v>673</v>
      </c>
      <c r="C6" s="356" t="s">
        <v>674</v>
      </c>
      <c r="D6" s="356" t="s">
        <v>731</v>
      </c>
      <c r="E6" s="356" t="s">
        <v>727</v>
      </c>
      <c r="F6" s="357" t="s">
        <v>732</v>
      </c>
    </row>
    <row r="7" spans="1:6" ht="15.15" customHeight="1" thickBot="1" x14ac:dyDescent="0.35">
      <c r="A7" s="358" t="s">
        <v>675</v>
      </c>
      <c r="B7" s="359" t="s">
        <v>676</v>
      </c>
      <c r="C7" s="359" t="s">
        <v>677</v>
      </c>
      <c r="D7" s="359" t="s">
        <v>678</v>
      </c>
      <c r="E7" s="359" t="s">
        <v>679</v>
      </c>
      <c r="F7" s="370" t="s">
        <v>680</v>
      </c>
    </row>
    <row r="8" spans="1:6" ht="15.9" customHeight="1" x14ac:dyDescent="0.3">
      <c r="A8" s="371"/>
      <c r="B8" s="372"/>
      <c r="C8" s="373"/>
      <c r="D8" s="372"/>
      <c r="E8" s="372"/>
      <c r="F8" s="374">
        <f t="shared" ref="F8:F24" si="0">B8-D8-E8</f>
        <v>0</v>
      </c>
    </row>
    <row r="9" spans="1:6" ht="15.9" customHeight="1" x14ac:dyDescent="0.3">
      <c r="A9" s="371"/>
      <c r="B9" s="372"/>
      <c r="C9" s="373"/>
      <c r="D9" s="372"/>
      <c r="E9" s="372"/>
      <c r="F9" s="374">
        <f t="shared" si="0"/>
        <v>0</v>
      </c>
    </row>
    <row r="10" spans="1:6" ht="15.9" customHeight="1" x14ac:dyDescent="0.3">
      <c r="A10" s="371"/>
      <c r="B10" s="372"/>
      <c r="C10" s="373"/>
      <c r="D10" s="372"/>
      <c r="E10" s="372"/>
      <c r="F10" s="374">
        <f t="shared" si="0"/>
        <v>0</v>
      </c>
    </row>
    <row r="11" spans="1:6" ht="15.9" customHeight="1" x14ac:dyDescent="0.3">
      <c r="A11" s="371"/>
      <c r="B11" s="372"/>
      <c r="C11" s="373"/>
      <c r="D11" s="372"/>
      <c r="E11" s="372"/>
      <c r="F11" s="374">
        <f t="shared" si="0"/>
        <v>0</v>
      </c>
    </row>
    <row r="12" spans="1:6" ht="15.9" customHeight="1" x14ac:dyDescent="0.3">
      <c r="A12" s="371"/>
      <c r="B12" s="372"/>
      <c r="C12" s="373"/>
      <c r="D12" s="372"/>
      <c r="E12" s="372"/>
      <c r="F12" s="374">
        <f t="shared" si="0"/>
        <v>0</v>
      </c>
    </row>
    <row r="13" spans="1:6" ht="15.9" customHeight="1" x14ac:dyDescent="0.3">
      <c r="A13" s="371"/>
      <c r="B13" s="372"/>
      <c r="C13" s="373"/>
      <c r="D13" s="372"/>
      <c r="E13" s="372"/>
      <c r="F13" s="374">
        <f t="shared" si="0"/>
        <v>0</v>
      </c>
    </row>
    <row r="14" spans="1:6" ht="15.9" customHeight="1" x14ac:dyDescent="0.3">
      <c r="A14" s="371"/>
      <c r="B14" s="372"/>
      <c r="C14" s="373"/>
      <c r="D14" s="372"/>
      <c r="E14" s="372"/>
      <c r="F14" s="374">
        <f t="shared" si="0"/>
        <v>0</v>
      </c>
    </row>
    <row r="15" spans="1:6" ht="15.9" customHeight="1" x14ac:dyDescent="0.3">
      <c r="A15" s="371"/>
      <c r="B15" s="372"/>
      <c r="C15" s="373"/>
      <c r="D15" s="372"/>
      <c r="E15" s="372"/>
      <c r="F15" s="374">
        <f t="shared" si="0"/>
        <v>0</v>
      </c>
    </row>
    <row r="16" spans="1:6" ht="15.9" customHeight="1" x14ac:dyDescent="0.3">
      <c r="A16" s="371"/>
      <c r="B16" s="372"/>
      <c r="C16" s="373"/>
      <c r="D16" s="372"/>
      <c r="E16" s="372"/>
      <c r="F16" s="374">
        <f t="shared" si="0"/>
        <v>0</v>
      </c>
    </row>
    <row r="17" spans="1:6" ht="15.9" customHeight="1" x14ac:dyDescent="0.3">
      <c r="A17" s="371"/>
      <c r="B17" s="372"/>
      <c r="C17" s="373"/>
      <c r="D17" s="372"/>
      <c r="E17" s="372"/>
      <c r="F17" s="374">
        <f t="shared" si="0"/>
        <v>0</v>
      </c>
    </row>
    <row r="18" spans="1:6" ht="15.9" customHeight="1" x14ac:dyDescent="0.3">
      <c r="A18" s="371"/>
      <c r="B18" s="372"/>
      <c r="C18" s="373"/>
      <c r="D18" s="372"/>
      <c r="E18" s="372"/>
      <c r="F18" s="374">
        <f t="shared" si="0"/>
        <v>0</v>
      </c>
    </row>
    <row r="19" spans="1:6" ht="15.9" customHeight="1" x14ac:dyDescent="0.3">
      <c r="A19" s="371"/>
      <c r="B19" s="372"/>
      <c r="C19" s="373"/>
      <c r="D19" s="372"/>
      <c r="E19" s="372"/>
      <c r="F19" s="374">
        <f t="shared" si="0"/>
        <v>0</v>
      </c>
    </row>
    <row r="20" spans="1:6" ht="15.9" customHeight="1" x14ac:dyDescent="0.3">
      <c r="A20" s="371"/>
      <c r="B20" s="372"/>
      <c r="C20" s="373"/>
      <c r="D20" s="372"/>
      <c r="E20" s="372"/>
      <c r="F20" s="374">
        <f t="shared" si="0"/>
        <v>0</v>
      </c>
    </row>
    <row r="21" spans="1:6" ht="15.9" customHeight="1" x14ac:dyDescent="0.3">
      <c r="A21" s="371"/>
      <c r="B21" s="372"/>
      <c r="C21" s="373"/>
      <c r="D21" s="372"/>
      <c r="E21" s="372"/>
      <c r="F21" s="374">
        <f t="shared" si="0"/>
        <v>0</v>
      </c>
    </row>
    <row r="22" spans="1:6" ht="15.9" customHeight="1" x14ac:dyDescent="0.3">
      <c r="A22" s="371"/>
      <c r="B22" s="372"/>
      <c r="C22" s="373"/>
      <c r="D22" s="372"/>
      <c r="E22" s="372"/>
      <c r="F22" s="374">
        <f t="shared" si="0"/>
        <v>0</v>
      </c>
    </row>
    <row r="23" spans="1:6" ht="15.9" customHeight="1" x14ac:dyDescent="0.3">
      <c r="A23" s="371"/>
      <c r="B23" s="372"/>
      <c r="C23" s="373"/>
      <c r="D23" s="372"/>
      <c r="E23" s="372"/>
      <c r="F23" s="374">
        <f t="shared" si="0"/>
        <v>0</v>
      </c>
    </row>
    <row r="24" spans="1:6" ht="15.9" customHeight="1" thickBot="1" x14ac:dyDescent="0.35">
      <c r="A24" s="375"/>
      <c r="B24" s="376"/>
      <c r="C24" s="377"/>
      <c r="D24" s="376"/>
      <c r="E24" s="376"/>
      <c r="F24" s="378">
        <f t="shared" si="0"/>
        <v>0</v>
      </c>
    </row>
    <row r="25" spans="1:6" s="369" customFormat="1" ht="18" customHeight="1" thickBot="1" x14ac:dyDescent="0.35">
      <c r="A25" s="367" t="s">
        <v>681</v>
      </c>
      <c r="B25" s="379">
        <f>SUM(B8:B24)</f>
        <v>0</v>
      </c>
      <c r="C25" s="380"/>
      <c r="D25" s="379">
        <f>SUM(D8:D24)</f>
        <v>0</v>
      </c>
      <c r="E25" s="379">
        <f>SUM(E8:E24)</f>
        <v>0</v>
      </c>
      <c r="F25" s="381">
        <f>SUM(F8:F24)</f>
        <v>0</v>
      </c>
    </row>
  </sheetData>
  <sheetProtection sheet="1"/>
  <mergeCells count="2">
    <mergeCell ref="B2:F2"/>
    <mergeCell ref="A4:F4"/>
  </mergeCells>
  <printOptions horizontalCentered="1"/>
  <pageMargins left="0.78740157480314965" right="0.78740157480314965" top="0.78740157480314965" bottom="0.98425196850393704" header="0.39370078740157483" footer="0.78740157480314965"/>
  <pageSetup paperSize="9" scale="88" orientation="landscape" horizontalDpi="300" verticalDpi="300" r:id="rId1"/>
  <headerFooter alignWithMargins="0">
    <oddHeader xml:space="preserve">&amp;R&amp;"Times New Roman CE,Félkövér dőlt"&amp;12 &amp;11 4. melléklet az 1/2021. (II.5.) önkormányztai rendelethez&amp;"Times New Roman CE,Normál"&amp;10
  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F24"/>
  <sheetViews>
    <sheetView zoomScaleNormal="100" workbookViewId="0">
      <selection activeCell="E11" sqref="E11"/>
    </sheetView>
  </sheetViews>
  <sheetFormatPr defaultColWidth="9.33203125" defaultRowHeight="13.2" x14ac:dyDescent="0.3"/>
  <cols>
    <col min="1" max="1" width="61.44140625" style="96" bestFit="1" customWidth="1"/>
    <col min="2" max="2" width="15.6640625" style="26" customWidth="1"/>
    <col min="3" max="3" width="16.33203125" style="26" customWidth="1"/>
    <col min="4" max="4" width="18" style="26" customWidth="1"/>
    <col min="5" max="5" width="16.6640625" style="26" customWidth="1"/>
    <col min="6" max="6" width="18.6640625" style="26" customWidth="1"/>
    <col min="7" max="8" width="12.6640625" style="26" customWidth="1"/>
    <col min="9" max="9" width="13.6640625" style="26" customWidth="1"/>
    <col min="10" max="256" width="9.33203125" style="26"/>
    <col min="257" max="257" width="47.109375" style="26" customWidth="1"/>
    <col min="258" max="258" width="15.6640625" style="26" customWidth="1"/>
    <col min="259" max="259" width="16.33203125" style="26" customWidth="1"/>
    <col min="260" max="260" width="18" style="26" customWidth="1"/>
    <col min="261" max="261" width="16.6640625" style="26" customWidth="1"/>
    <col min="262" max="262" width="18.6640625" style="26" customWidth="1"/>
    <col min="263" max="264" width="12.6640625" style="26" customWidth="1"/>
    <col min="265" max="265" width="13.6640625" style="26" customWidth="1"/>
    <col min="266" max="512" width="9.33203125" style="26"/>
    <col min="513" max="513" width="47.109375" style="26" customWidth="1"/>
    <col min="514" max="514" width="15.6640625" style="26" customWidth="1"/>
    <col min="515" max="515" width="16.33203125" style="26" customWidth="1"/>
    <col min="516" max="516" width="18" style="26" customWidth="1"/>
    <col min="517" max="517" width="16.6640625" style="26" customWidth="1"/>
    <col min="518" max="518" width="18.6640625" style="26" customWidth="1"/>
    <col min="519" max="520" width="12.6640625" style="26" customWidth="1"/>
    <col min="521" max="521" width="13.6640625" style="26" customWidth="1"/>
    <col min="522" max="768" width="9.33203125" style="26"/>
    <col min="769" max="769" width="47.109375" style="26" customWidth="1"/>
    <col min="770" max="770" width="15.6640625" style="26" customWidth="1"/>
    <col min="771" max="771" width="16.33203125" style="26" customWidth="1"/>
    <col min="772" max="772" width="18" style="26" customWidth="1"/>
    <col min="773" max="773" width="16.6640625" style="26" customWidth="1"/>
    <col min="774" max="774" width="18.6640625" style="26" customWidth="1"/>
    <col min="775" max="776" width="12.6640625" style="26" customWidth="1"/>
    <col min="777" max="777" width="13.6640625" style="26" customWidth="1"/>
    <col min="778" max="1024" width="9.33203125" style="26"/>
    <col min="1025" max="1025" width="47.109375" style="26" customWidth="1"/>
    <col min="1026" max="1026" width="15.6640625" style="26" customWidth="1"/>
    <col min="1027" max="1027" width="16.33203125" style="26" customWidth="1"/>
    <col min="1028" max="1028" width="18" style="26" customWidth="1"/>
    <col min="1029" max="1029" width="16.6640625" style="26" customWidth="1"/>
    <col min="1030" max="1030" width="18.6640625" style="26" customWidth="1"/>
    <col min="1031" max="1032" width="12.6640625" style="26" customWidth="1"/>
    <col min="1033" max="1033" width="13.6640625" style="26" customWidth="1"/>
    <col min="1034" max="1280" width="9.33203125" style="26"/>
    <col min="1281" max="1281" width="47.109375" style="26" customWidth="1"/>
    <col min="1282" max="1282" width="15.6640625" style="26" customWidth="1"/>
    <col min="1283" max="1283" width="16.33203125" style="26" customWidth="1"/>
    <col min="1284" max="1284" width="18" style="26" customWidth="1"/>
    <col min="1285" max="1285" width="16.6640625" style="26" customWidth="1"/>
    <col min="1286" max="1286" width="18.6640625" style="26" customWidth="1"/>
    <col min="1287" max="1288" width="12.6640625" style="26" customWidth="1"/>
    <col min="1289" max="1289" width="13.6640625" style="26" customWidth="1"/>
    <col min="1290" max="1536" width="9.33203125" style="26"/>
    <col min="1537" max="1537" width="47.109375" style="26" customWidth="1"/>
    <col min="1538" max="1538" width="15.6640625" style="26" customWidth="1"/>
    <col min="1539" max="1539" width="16.33203125" style="26" customWidth="1"/>
    <col min="1540" max="1540" width="18" style="26" customWidth="1"/>
    <col min="1541" max="1541" width="16.6640625" style="26" customWidth="1"/>
    <col min="1542" max="1542" width="18.6640625" style="26" customWidth="1"/>
    <col min="1543" max="1544" width="12.6640625" style="26" customWidth="1"/>
    <col min="1545" max="1545" width="13.6640625" style="26" customWidth="1"/>
    <col min="1546" max="1792" width="9.33203125" style="26"/>
    <col min="1793" max="1793" width="47.109375" style="26" customWidth="1"/>
    <col min="1794" max="1794" width="15.6640625" style="26" customWidth="1"/>
    <col min="1795" max="1795" width="16.33203125" style="26" customWidth="1"/>
    <col min="1796" max="1796" width="18" style="26" customWidth="1"/>
    <col min="1797" max="1797" width="16.6640625" style="26" customWidth="1"/>
    <col min="1798" max="1798" width="18.6640625" style="26" customWidth="1"/>
    <col min="1799" max="1800" width="12.6640625" style="26" customWidth="1"/>
    <col min="1801" max="1801" width="13.6640625" style="26" customWidth="1"/>
    <col min="1802" max="2048" width="9.33203125" style="26"/>
    <col min="2049" max="2049" width="47.109375" style="26" customWidth="1"/>
    <col min="2050" max="2050" width="15.6640625" style="26" customWidth="1"/>
    <col min="2051" max="2051" width="16.33203125" style="26" customWidth="1"/>
    <col min="2052" max="2052" width="18" style="26" customWidth="1"/>
    <col min="2053" max="2053" width="16.6640625" style="26" customWidth="1"/>
    <col min="2054" max="2054" width="18.6640625" style="26" customWidth="1"/>
    <col min="2055" max="2056" width="12.6640625" style="26" customWidth="1"/>
    <col min="2057" max="2057" width="13.6640625" style="26" customWidth="1"/>
    <col min="2058" max="2304" width="9.33203125" style="26"/>
    <col min="2305" max="2305" width="47.109375" style="26" customWidth="1"/>
    <col min="2306" max="2306" width="15.6640625" style="26" customWidth="1"/>
    <col min="2307" max="2307" width="16.33203125" style="26" customWidth="1"/>
    <col min="2308" max="2308" width="18" style="26" customWidth="1"/>
    <col min="2309" max="2309" width="16.6640625" style="26" customWidth="1"/>
    <col min="2310" max="2310" width="18.6640625" style="26" customWidth="1"/>
    <col min="2311" max="2312" width="12.6640625" style="26" customWidth="1"/>
    <col min="2313" max="2313" width="13.6640625" style="26" customWidth="1"/>
    <col min="2314" max="2560" width="9.33203125" style="26"/>
    <col min="2561" max="2561" width="47.109375" style="26" customWidth="1"/>
    <col min="2562" max="2562" width="15.6640625" style="26" customWidth="1"/>
    <col min="2563" max="2563" width="16.33203125" style="26" customWidth="1"/>
    <col min="2564" max="2564" width="18" style="26" customWidth="1"/>
    <col min="2565" max="2565" width="16.6640625" style="26" customWidth="1"/>
    <col min="2566" max="2566" width="18.6640625" style="26" customWidth="1"/>
    <col min="2567" max="2568" width="12.6640625" style="26" customWidth="1"/>
    <col min="2569" max="2569" width="13.6640625" style="26" customWidth="1"/>
    <col min="2570" max="2816" width="9.33203125" style="26"/>
    <col min="2817" max="2817" width="47.109375" style="26" customWidth="1"/>
    <col min="2818" max="2818" width="15.6640625" style="26" customWidth="1"/>
    <col min="2819" max="2819" width="16.33203125" style="26" customWidth="1"/>
    <col min="2820" max="2820" width="18" style="26" customWidth="1"/>
    <col min="2821" max="2821" width="16.6640625" style="26" customWidth="1"/>
    <col min="2822" max="2822" width="18.6640625" style="26" customWidth="1"/>
    <col min="2823" max="2824" width="12.6640625" style="26" customWidth="1"/>
    <col min="2825" max="2825" width="13.6640625" style="26" customWidth="1"/>
    <col min="2826" max="3072" width="9.33203125" style="26"/>
    <col min="3073" max="3073" width="47.109375" style="26" customWidth="1"/>
    <col min="3074" max="3074" width="15.6640625" style="26" customWidth="1"/>
    <col min="3075" max="3075" width="16.33203125" style="26" customWidth="1"/>
    <col min="3076" max="3076" width="18" style="26" customWidth="1"/>
    <col min="3077" max="3077" width="16.6640625" style="26" customWidth="1"/>
    <col min="3078" max="3078" width="18.6640625" style="26" customWidth="1"/>
    <col min="3079" max="3080" width="12.6640625" style="26" customWidth="1"/>
    <col min="3081" max="3081" width="13.6640625" style="26" customWidth="1"/>
    <col min="3082" max="3328" width="9.33203125" style="26"/>
    <col min="3329" max="3329" width="47.109375" style="26" customWidth="1"/>
    <col min="3330" max="3330" width="15.6640625" style="26" customWidth="1"/>
    <col min="3331" max="3331" width="16.33203125" style="26" customWidth="1"/>
    <col min="3332" max="3332" width="18" style="26" customWidth="1"/>
    <col min="3333" max="3333" width="16.6640625" style="26" customWidth="1"/>
    <col min="3334" max="3334" width="18.6640625" style="26" customWidth="1"/>
    <col min="3335" max="3336" width="12.6640625" style="26" customWidth="1"/>
    <col min="3337" max="3337" width="13.6640625" style="26" customWidth="1"/>
    <col min="3338" max="3584" width="9.33203125" style="26"/>
    <col min="3585" max="3585" width="47.109375" style="26" customWidth="1"/>
    <col min="3586" max="3586" width="15.6640625" style="26" customWidth="1"/>
    <col min="3587" max="3587" width="16.33203125" style="26" customWidth="1"/>
    <col min="3588" max="3588" width="18" style="26" customWidth="1"/>
    <col min="3589" max="3589" width="16.6640625" style="26" customWidth="1"/>
    <col min="3590" max="3590" width="18.6640625" style="26" customWidth="1"/>
    <col min="3591" max="3592" width="12.6640625" style="26" customWidth="1"/>
    <col min="3593" max="3593" width="13.6640625" style="26" customWidth="1"/>
    <col min="3594" max="3840" width="9.33203125" style="26"/>
    <col min="3841" max="3841" width="47.109375" style="26" customWidth="1"/>
    <col min="3842" max="3842" width="15.6640625" style="26" customWidth="1"/>
    <col min="3843" max="3843" width="16.33203125" style="26" customWidth="1"/>
    <col min="3844" max="3844" width="18" style="26" customWidth="1"/>
    <col min="3845" max="3845" width="16.6640625" style="26" customWidth="1"/>
    <col min="3846" max="3846" width="18.6640625" style="26" customWidth="1"/>
    <col min="3847" max="3848" width="12.6640625" style="26" customWidth="1"/>
    <col min="3849" max="3849" width="13.6640625" style="26" customWidth="1"/>
    <col min="3850" max="4096" width="9.33203125" style="26"/>
    <col min="4097" max="4097" width="47.109375" style="26" customWidth="1"/>
    <col min="4098" max="4098" width="15.6640625" style="26" customWidth="1"/>
    <col min="4099" max="4099" width="16.33203125" style="26" customWidth="1"/>
    <col min="4100" max="4100" width="18" style="26" customWidth="1"/>
    <col min="4101" max="4101" width="16.6640625" style="26" customWidth="1"/>
    <col min="4102" max="4102" width="18.6640625" style="26" customWidth="1"/>
    <col min="4103" max="4104" width="12.6640625" style="26" customWidth="1"/>
    <col min="4105" max="4105" width="13.6640625" style="26" customWidth="1"/>
    <col min="4106" max="4352" width="9.33203125" style="26"/>
    <col min="4353" max="4353" width="47.109375" style="26" customWidth="1"/>
    <col min="4354" max="4354" width="15.6640625" style="26" customWidth="1"/>
    <col min="4355" max="4355" width="16.33203125" style="26" customWidth="1"/>
    <col min="4356" max="4356" width="18" style="26" customWidth="1"/>
    <col min="4357" max="4357" width="16.6640625" style="26" customWidth="1"/>
    <col min="4358" max="4358" width="18.6640625" style="26" customWidth="1"/>
    <col min="4359" max="4360" width="12.6640625" style="26" customWidth="1"/>
    <col min="4361" max="4361" width="13.6640625" style="26" customWidth="1"/>
    <col min="4362" max="4608" width="9.33203125" style="26"/>
    <col min="4609" max="4609" width="47.109375" style="26" customWidth="1"/>
    <col min="4610" max="4610" width="15.6640625" style="26" customWidth="1"/>
    <col min="4611" max="4611" width="16.33203125" style="26" customWidth="1"/>
    <col min="4612" max="4612" width="18" style="26" customWidth="1"/>
    <col min="4613" max="4613" width="16.6640625" style="26" customWidth="1"/>
    <col min="4614" max="4614" width="18.6640625" style="26" customWidth="1"/>
    <col min="4615" max="4616" width="12.6640625" style="26" customWidth="1"/>
    <col min="4617" max="4617" width="13.6640625" style="26" customWidth="1"/>
    <col min="4618" max="4864" width="9.33203125" style="26"/>
    <col min="4865" max="4865" width="47.109375" style="26" customWidth="1"/>
    <col min="4866" max="4866" width="15.6640625" style="26" customWidth="1"/>
    <col min="4867" max="4867" width="16.33203125" style="26" customWidth="1"/>
    <col min="4868" max="4868" width="18" style="26" customWidth="1"/>
    <col min="4869" max="4869" width="16.6640625" style="26" customWidth="1"/>
    <col min="4870" max="4870" width="18.6640625" style="26" customWidth="1"/>
    <col min="4871" max="4872" width="12.6640625" style="26" customWidth="1"/>
    <col min="4873" max="4873" width="13.6640625" style="26" customWidth="1"/>
    <col min="4874" max="5120" width="9.33203125" style="26"/>
    <col min="5121" max="5121" width="47.109375" style="26" customWidth="1"/>
    <col min="5122" max="5122" width="15.6640625" style="26" customWidth="1"/>
    <col min="5123" max="5123" width="16.33203125" style="26" customWidth="1"/>
    <col min="5124" max="5124" width="18" style="26" customWidth="1"/>
    <col min="5125" max="5125" width="16.6640625" style="26" customWidth="1"/>
    <col min="5126" max="5126" width="18.6640625" style="26" customWidth="1"/>
    <col min="5127" max="5128" width="12.6640625" style="26" customWidth="1"/>
    <col min="5129" max="5129" width="13.6640625" style="26" customWidth="1"/>
    <col min="5130" max="5376" width="9.33203125" style="26"/>
    <col min="5377" max="5377" width="47.109375" style="26" customWidth="1"/>
    <col min="5378" max="5378" width="15.6640625" style="26" customWidth="1"/>
    <col min="5379" max="5379" width="16.33203125" style="26" customWidth="1"/>
    <col min="5380" max="5380" width="18" style="26" customWidth="1"/>
    <col min="5381" max="5381" width="16.6640625" style="26" customWidth="1"/>
    <col min="5382" max="5382" width="18.6640625" style="26" customWidth="1"/>
    <col min="5383" max="5384" width="12.6640625" style="26" customWidth="1"/>
    <col min="5385" max="5385" width="13.6640625" style="26" customWidth="1"/>
    <col min="5386" max="5632" width="9.33203125" style="26"/>
    <col min="5633" max="5633" width="47.109375" style="26" customWidth="1"/>
    <col min="5634" max="5634" width="15.6640625" style="26" customWidth="1"/>
    <col min="5635" max="5635" width="16.33203125" style="26" customWidth="1"/>
    <col min="5636" max="5636" width="18" style="26" customWidth="1"/>
    <col min="5637" max="5637" width="16.6640625" style="26" customWidth="1"/>
    <col min="5638" max="5638" width="18.6640625" style="26" customWidth="1"/>
    <col min="5639" max="5640" width="12.6640625" style="26" customWidth="1"/>
    <col min="5641" max="5641" width="13.6640625" style="26" customWidth="1"/>
    <col min="5642" max="5888" width="9.33203125" style="26"/>
    <col min="5889" max="5889" width="47.109375" style="26" customWidth="1"/>
    <col min="5890" max="5890" width="15.6640625" style="26" customWidth="1"/>
    <col min="5891" max="5891" width="16.33203125" style="26" customWidth="1"/>
    <col min="5892" max="5892" width="18" style="26" customWidth="1"/>
    <col min="5893" max="5893" width="16.6640625" style="26" customWidth="1"/>
    <col min="5894" max="5894" width="18.6640625" style="26" customWidth="1"/>
    <col min="5895" max="5896" width="12.6640625" style="26" customWidth="1"/>
    <col min="5897" max="5897" width="13.6640625" style="26" customWidth="1"/>
    <col min="5898" max="6144" width="9.33203125" style="26"/>
    <col min="6145" max="6145" width="47.109375" style="26" customWidth="1"/>
    <col min="6146" max="6146" width="15.6640625" style="26" customWidth="1"/>
    <col min="6147" max="6147" width="16.33203125" style="26" customWidth="1"/>
    <col min="6148" max="6148" width="18" style="26" customWidth="1"/>
    <col min="6149" max="6149" width="16.6640625" style="26" customWidth="1"/>
    <col min="6150" max="6150" width="18.6640625" style="26" customWidth="1"/>
    <col min="6151" max="6152" width="12.6640625" style="26" customWidth="1"/>
    <col min="6153" max="6153" width="13.6640625" style="26" customWidth="1"/>
    <col min="6154" max="6400" width="9.33203125" style="26"/>
    <col min="6401" max="6401" width="47.109375" style="26" customWidth="1"/>
    <col min="6402" max="6402" width="15.6640625" style="26" customWidth="1"/>
    <col min="6403" max="6403" width="16.33203125" style="26" customWidth="1"/>
    <col min="6404" max="6404" width="18" style="26" customWidth="1"/>
    <col min="6405" max="6405" width="16.6640625" style="26" customWidth="1"/>
    <col min="6406" max="6406" width="18.6640625" style="26" customWidth="1"/>
    <col min="6407" max="6408" width="12.6640625" style="26" customWidth="1"/>
    <col min="6409" max="6409" width="13.6640625" style="26" customWidth="1"/>
    <col min="6410" max="6656" width="9.33203125" style="26"/>
    <col min="6657" max="6657" width="47.109375" style="26" customWidth="1"/>
    <col min="6658" max="6658" width="15.6640625" style="26" customWidth="1"/>
    <col min="6659" max="6659" width="16.33203125" style="26" customWidth="1"/>
    <col min="6660" max="6660" width="18" style="26" customWidth="1"/>
    <col min="6661" max="6661" width="16.6640625" style="26" customWidth="1"/>
    <col min="6662" max="6662" width="18.6640625" style="26" customWidth="1"/>
    <col min="6663" max="6664" width="12.6640625" style="26" customWidth="1"/>
    <col min="6665" max="6665" width="13.6640625" style="26" customWidth="1"/>
    <col min="6666" max="6912" width="9.33203125" style="26"/>
    <col min="6913" max="6913" width="47.109375" style="26" customWidth="1"/>
    <col min="6914" max="6914" width="15.6640625" style="26" customWidth="1"/>
    <col min="6915" max="6915" width="16.33203125" style="26" customWidth="1"/>
    <col min="6916" max="6916" width="18" style="26" customWidth="1"/>
    <col min="6917" max="6917" width="16.6640625" style="26" customWidth="1"/>
    <col min="6918" max="6918" width="18.6640625" style="26" customWidth="1"/>
    <col min="6919" max="6920" width="12.6640625" style="26" customWidth="1"/>
    <col min="6921" max="6921" width="13.6640625" style="26" customWidth="1"/>
    <col min="6922" max="7168" width="9.33203125" style="26"/>
    <col min="7169" max="7169" width="47.109375" style="26" customWidth="1"/>
    <col min="7170" max="7170" width="15.6640625" style="26" customWidth="1"/>
    <col min="7171" max="7171" width="16.33203125" style="26" customWidth="1"/>
    <col min="7172" max="7172" width="18" style="26" customWidth="1"/>
    <col min="7173" max="7173" width="16.6640625" style="26" customWidth="1"/>
    <col min="7174" max="7174" width="18.6640625" style="26" customWidth="1"/>
    <col min="7175" max="7176" width="12.6640625" style="26" customWidth="1"/>
    <col min="7177" max="7177" width="13.6640625" style="26" customWidth="1"/>
    <col min="7178" max="7424" width="9.33203125" style="26"/>
    <col min="7425" max="7425" width="47.109375" style="26" customWidth="1"/>
    <col min="7426" max="7426" width="15.6640625" style="26" customWidth="1"/>
    <col min="7427" max="7427" width="16.33203125" style="26" customWidth="1"/>
    <col min="7428" max="7428" width="18" style="26" customWidth="1"/>
    <col min="7429" max="7429" width="16.6640625" style="26" customWidth="1"/>
    <col min="7430" max="7430" width="18.6640625" style="26" customWidth="1"/>
    <col min="7431" max="7432" width="12.6640625" style="26" customWidth="1"/>
    <col min="7433" max="7433" width="13.6640625" style="26" customWidth="1"/>
    <col min="7434" max="7680" width="9.33203125" style="26"/>
    <col min="7681" max="7681" width="47.109375" style="26" customWidth="1"/>
    <col min="7682" max="7682" width="15.6640625" style="26" customWidth="1"/>
    <col min="7683" max="7683" width="16.33203125" style="26" customWidth="1"/>
    <col min="7684" max="7684" width="18" style="26" customWidth="1"/>
    <col min="7685" max="7685" width="16.6640625" style="26" customWidth="1"/>
    <col min="7686" max="7686" width="18.6640625" style="26" customWidth="1"/>
    <col min="7687" max="7688" width="12.6640625" style="26" customWidth="1"/>
    <col min="7689" max="7689" width="13.6640625" style="26" customWidth="1"/>
    <col min="7690" max="7936" width="9.33203125" style="26"/>
    <col min="7937" max="7937" width="47.109375" style="26" customWidth="1"/>
    <col min="7938" max="7938" width="15.6640625" style="26" customWidth="1"/>
    <col min="7939" max="7939" width="16.33203125" style="26" customWidth="1"/>
    <col min="7940" max="7940" width="18" style="26" customWidth="1"/>
    <col min="7941" max="7941" width="16.6640625" style="26" customWidth="1"/>
    <col min="7942" max="7942" width="18.6640625" style="26" customWidth="1"/>
    <col min="7943" max="7944" width="12.6640625" style="26" customWidth="1"/>
    <col min="7945" max="7945" width="13.6640625" style="26" customWidth="1"/>
    <col min="7946" max="8192" width="9.33203125" style="26"/>
    <col min="8193" max="8193" width="47.109375" style="26" customWidth="1"/>
    <col min="8194" max="8194" width="15.6640625" style="26" customWidth="1"/>
    <col min="8195" max="8195" width="16.33203125" style="26" customWidth="1"/>
    <col min="8196" max="8196" width="18" style="26" customWidth="1"/>
    <col min="8197" max="8197" width="16.6640625" style="26" customWidth="1"/>
    <col min="8198" max="8198" width="18.6640625" style="26" customWidth="1"/>
    <col min="8199" max="8200" width="12.6640625" style="26" customWidth="1"/>
    <col min="8201" max="8201" width="13.6640625" style="26" customWidth="1"/>
    <col min="8202" max="8448" width="9.33203125" style="26"/>
    <col min="8449" max="8449" width="47.109375" style="26" customWidth="1"/>
    <col min="8450" max="8450" width="15.6640625" style="26" customWidth="1"/>
    <col min="8451" max="8451" width="16.33203125" style="26" customWidth="1"/>
    <col min="8452" max="8452" width="18" style="26" customWidth="1"/>
    <col min="8453" max="8453" width="16.6640625" style="26" customWidth="1"/>
    <col min="8454" max="8454" width="18.6640625" style="26" customWidth="1"/>
    <col min="8455" max="8456" width="12.6640625" style="26" customWidth="1"/>
    <col min="8457" max="8457" width="13.6640625" style="26" customWidth="1"/>
    <col min="8458" max="8704" width="9.33203125" style="26"/>
    <col min="8705" max="8705" width="47.109375" style="26" customWidth="1"/>
    <col min="8706" max="8706" width="15.6640625" style="26" customWidth="1"/>
    <col min="8707" max="8707" width="16.33203125" style="26" customWidth="1"/>
    <col min="8708" max="8708" width="18" style="26" customWidth="1"/>
    <col min="8709" max="8709" width="16.6640625" style="26" customWidth="1"/>
    <col min="8710" max="8710" width="18.6640625" style="26" customWidth="1"/>
    <col min="8711" max="8712" width="12.6640625" style="26" customWidth="1"/>
    <col min="8713" max="8713" width="13.6640625" style="26" customWidth="1"/>
    <col min="8714" max="8960" width="9.33203125" style="26"/>
    <col min="8961" max="8961" width="47.109375" style="26" customWidth="1"/>
    <col min="8962" max="8962" width="15.6640625" style="26" customWidth="1"/>
    <col min="8963" max="8963" width="16.33203125" style="26" customWidth="1"/>
    <col min="8964" max="8964" width="18" style="26" customWidth="1"/>
    <col min="8965" max="8965" width="16.6640625" style="26" customWidth="1"/>
    <col min="8966" max="8966" width="18.6640625" style="26" customWidth="1"/>
    <col min="8967" max="8968" width="12.6640625" style="26" customWidth="1"/>
    <col min="8969" max="8969" width="13.6640625" style="26" customWidth="1"/>
    <col min="8970" max="9216" width="9.33203125" style="26"/>
    <col min="9217" max="9217" width="47.109375" style="26" customWidth="1"/>
    <col min="9218" max="9218" width="15.6640625" style="26" customWidth="1"/>
    <col min="9219" max="9219" width="16.33203125" style="26" customWidth="1"/>
    <col min="9220" max="9220" width="18" style="26" customWidth="1"/>
    <col min="9221" max="9221" width="16.6640625" style="26" customWidth="1"/>
    <col min="9222" max="9222" width="18.6640625" style="26" customWidth="1"/>
    <col min="9223" max="9224" width="12.6640625" style="26" customWidth="1"/>
    <col min="9225" max="9225" width="13.6640625" style="26" customWidth="1"/>
    <col min="9226" max="9472" width="9.33203125" style="26"/>
    <col min="9473" max="9473" width="47.109375" style="26" customWidth="1"/>
    <col min="9474" max="9474" width="15.6640625" style="26" customWidth="1"/>
    <col min="9475" max="9475" width="16.33203125" style="26" customWidth="1"/>
    <col min="9476" max="9476" width="18" style="26" customWidth="1"/>
    <col min="9477" max="9477" width="16.6640625" style="26" customWidth="1"/>
    <col min="9478" max="9478" width="18.6640625" style="26" customWidth="1"/>
    <col min="9479" max="9480" width="12.6640625" style="26" customWidth="1"/>
    <col min="9481" max="9481" width="13.6640625" style="26" customWidth="1"/>
    <col min="9482" max="9728" width="9.33203125" style="26"/>
    <col min="9729" max="9729" width="47.109375" style="26" customWidth="1"/>
    <col min="9730" max="9730" width="15.6640625" style="26" customWidth="1"/>
    <col min="9731" max="9731" width="16.33203125" style="26" customWidth="1"/>
    <col min="9732" max="9732" width="18" style="26" customWidth="1"/>
    <col min="9733" max="9733" width="16.6640625" style="26" customWidth="1"/>
    <col min="9734" max="9734" width="18.6640625" style="26" customWidth="1"/>
    <col min="9735" max="9736" width="12.6640625" style="26" customWidth="1"/>
    <col min="9737" max="9737" width="13.6640625" style="26" customWidth="1"/>
    <col min="9738" max="9984" width="9.33203125" style="26"/>
    <col min="9985" max="9985" width="47.109375" style="26" customWidth="1"/>
    <col min="9986" max="9986" width="15.6640625" style="26" customWidth="1"/>
    <col min="9987" max="9987" width="16.33203125" style="26" customWidth="1"/>
    <col min="9988" max="9988" width="18" style="26" customWidth="1"/>
    <col min="9989" max="9989" width="16.6640625" style="26" customWidth="1"/>
    <col min="9990" max="9990" width="18.6640625" style="26" customWidth="1"/>
    <col min="9991" max="9992" width="12.6640625" style="26" customWidth="1"/>
    <col min="9993" max="9993" width="13.6640625" style="26" customWidth="1"/>
    <col min="9994" max="10240" width="9.33203125" style="26"/>
    <col min="10241" max="10241" width="47.109375" style="26" customWidth="1"/>
    <col min="10242" max="10242" width="15.6640625" style="26" customWidth="1"/>
    <col min="10243" max="10243" width="16.33203125" style="26" customWidth="1"/>
    <col min="10244" max="10244" width="18" style="26" customWidth="1"/>
    <col min="10245" max="10245" width="16.6640625" style="26" customWidth="1"/>
    <col min="10246" max="10246" width="18.6640625" style="26" customWidth="1"/>
    <col min="10247" max="10248" width="12.6640625" style="26" customWidth="1"/>
    <col min="10249" max="10249" width="13.6640625" style="26" customWidth="1"/>
    <col min="10250" max="10496" width="9.33203125" style="26"/>
    <col min="10497" max="10497" width="47.109375" style="26" customWidth="1"/>
    <col min="10498" max="10498" width="15.6640625" style="26" customWidth="1"/>
    <col min="10499" max="10499" width="16.33203125" style="26" customWidth="1"/>
    <col min="10500" max="10500" width="18" style="26" customWidth="1"/>
    <col min="10501" max="10501" width="16.6640625" style="26" customWidth="1"/>
    <col min="10502" max="10502" width="18.6640625" style="26" customWidth="1"/>
    <col min="10503" max="10504" width="12.6640625" style="26" customWidth="1"/>
    <col min="10505" max="10505" width="13.6640625" style="26" customWidth="1"/>
    <col min="10506" max="10752" width="9.33203125" style="26"/>
    <col min="10753" max="10753" width="47.109375" style="26" customWidth="1"/>
    <col min="10754" max="10754" width="15.6640625" style="26" customWidth="1"/>
    <col min="10755" max="10755" width="16.33203125" style="26" customWidth="1"/>
    <col min="10756" max="10756" width="18" style="26" customWidth="1"/>
    <col min="10757" max="10757" width="16.6640625" style="26" customWidth="1"/>
    <col min="10758" max="10758" width="18.6640625" style="26" customWidth="1"/>
    <col min="10759" max="10760" width="12.6640625" style="26" customWidth="1"/>
    <col min="10761" max="10761" width="13.6640625" style="26" customWidth="1"/>
    <col min="10762" max="11008" width="9.33203125" style="26"/>
    <col min="11009" max="11009" width="47.109375" style="26" customWidth="1"/>
    <col min="11010" max="11010" width="15.6640625" style="26" customWidth="1"/>
    <col min="11011" max="11011" width="16.33203125" style="26" customWidth="1"/>
    <col min="11012" max="11012" width="18" style="26" customWidth="1"/>
    <col min="11013" max="11013" width="16.6640625" style="26" customWidth="1"/>
    <col min="11014" max="11014" width="18.6640625" style="26" customWidth="1"/>
    <col min="11015" max="11016" width="12.6640625" style="26" customWidth="1"/>
    <col min="11017" max="11017" width="13.6640625" style="26" customWidth="1"/>
    <col min="11018" max="11264" width="9.33203125" style="26"/>
    <col min="11265" max="11265" width="47.109375" style="26" customWidth="1"/>
    <col min="11266" max="11266" width="15.6640625" style="26" customWidth="1"/>
    <col min="11267" max="11267" width="16.33203125" style="26" customWidth="1"/>
    <col min="11268" max="11268" width="18" style="26" customWidth="1"/>
    <col min="11269" max="11269" width="16.6640625" style="26" customWidth="1"/>
    <col min="11270" max="11270" width="18.6640625" style="26" customWidth="1"/>
    <col min="11271" max="11272" width="12.6640625" style="26" customWidth="1"/>
    <col min="11273" max="11273" width="13.6640625" style="26" customWidth="1"/>
    <col min="11274" max="11520" width="9.33203125" style="26"/>
    <col min="11521" max="11521" width="47.109375" style="26" customWidth="1"/>
    <col min="11522" max="11522" width="15.6640625" style="26" customWidth="1"/>
    <col min="11523" max="11523" width="16.33203125" style="26" customWidth="1"/>
    <col min="11524" max="11524" width="18" style="26" customWidth="1"/>
    <col min="11525" max="11525" width="16.6640625" style="26" customWidth="1"/>
    <col min="11526" max="11526" width="18.6640625" style="26" customWidth="1"/>
    <col min="11527" max="11528" width="12.6640625" style="26" customWidth="1"/>
    <col min="11529" max="11529" width="13.6640625" style="26" customWidth="1"/>
    <col min="11530" max="11776" width="9.33203125" style="26"/>
    <col min="11777" max="11777" width="47.109375" style="26" customWidth="1"/>
    <col min="11778" max="11778" width="15.6640625" style="26" customWidth="1"/>
    <col min="11779" max="11779" width="16.33203125" style="26" customWidth="1"/>
    <col min="11780" max="11780" width="18" style="26" customWidth="1"/>
    <col min="11781" max="11781" width="16.6640625" style="26" customWidth="1"/>
    <col min="11782" max="11782" width="18.6640625" style="26" customWidth="1"/>
    <col min="11783" max="11784" width="12.6640625" style="26" customWidth="1"/>
    <col min="11785" max="11785" width="13.6640625" style="26" customWidth="1"/>
    <col min="11786" max="12032" width="9.33203125" style="26"/>
    <col min="12033" max="12033" width="47.109375" style="26" customWidth="1"/>
    <col min="12034" max="12034" width="15.6640625" style="26" customWidth="1"/>
    <col min="12035" max="12035" width="16.33203125" style="26" customWidth="1"/>
    <col min="12036" max="12036" width="18" style="26" customWidth="1"/>
    <col min="12037" max="12037" width="16.6640625" style="26" customWidth="1"/>
    <col min="12038" max="12038" width="18.6640625" style="26" customWidth="1"/>
    <col min="12039" max="12040" width="12.6640625" style="26" customWidth="1"/>
    <col min="12041" max="12041" width="13.6640625" style="26" customWidth="1"/>
    <col min="12042" max="12288" width="9.33203125" style="26"/>
    <col min="12289" max="12289" width="47.109375" style="26" customWidth="1"/>
    <col min="12290" max="12290" width="15.6640625" style="26" customWidth="1"/>
    <col min="12291" max="12291" width="16.33203125" style="26" customWidth="1"/>
    <col min="12292" max="12292" width="18" style="26" customWidth="1"/>
    <col min="12293" max="12293" width="16.6640625" style="26" customWidth="1"/>
    <col min="12294" max="12294" width="18.6640625" style="26" customWidth="1"/>
    <col min="12295" max="12296" width="12.6640625" style="26" customWidth="1"/>
    <col min="12297" max="12297" width="13.6640625" style="26" customWidth="1"/>
    <col min="12298" max="12544" width="9.33203125" style="26"/>
    <col min="12545" max="12545" width="47.109375" style="26" customWidth="1"/>
    <col min="12546" max="12546" width="15.6640625" style="26" customWidth="1"/>
    <col min="12547" max="12547" width="16.33203125" style="26" customWidth="1"/>
    <col min="12548" max="12548" width="18" style="26" customWidth="1"/>
    <col min="12549" max="12549" width="16.6640625" style="26" customWidth="1"/>
    <col min="12550" max="12550" width="18.6640625" style="26" customWidth="1"/>
    <col min="12551" max="12552" width="12.6640625" style="26" customWidth="1"/>
    <col min="12553" max="12553" width="13.6640625" style="26" customWidth="1"/>
    <col min="12554" max="12800" width="9.33203125" style="26"/>
    <col min="12801" max="12801" width="47.109375" style="26" customWidth="1"/>
    <col min="12802" max="12802" width="15.6640625" style="26" customWidth="1"/>
    <col min="12803" max="12803" width="16.33203125" style="26" customWidth="1"/>
    <col min="12804" max="12804" width="18" style="26" customWidth="1"/>
    <col min="12805" max="12805" width="16.6640625" style="26" customWidth="1"/>
    <col min="12806" max="12806" width="18.6640625" style="26" customWidth="1"/>
    <col min="12807" max="12808" width="12.6640625" style="26" customWidth="1"/>
    <col min="12809" max="12809" width="13.6640625" style="26" customWidth="1"/>
    <col min="12810" max="13056" width="9.33203125" style="26"/>
    <col min="13057" max="13057" width="47.109375" style="26" customWidth="1"/>
    <col min="13058" max="13058" width="15.6640625" style="26" customWidth="1"/>
    <col min="13059" max="13059" width="16.33203125" style="26" customWidth="1"/>
    <col min="13060" max="13060" width="18" style="26" customWidth="1"/>
    <col min="13061" max="13061" width="16.6640625" style="26" customWidth="1"/>
    <col min="13062" max="13062" width="18.6640625" style="26" customWidth="1"/>
    <col min="13063" max="13064" width="12.6640625" style="26" customWidth="1"/>
    <col min="13065" max="13065" width="13.6640625" style="26" customWidth="1"/>
    <col min="13066" max="13312" width="9.33203125" style="26"/>
    <col min="13313" max="13313" width="47.109375" style="26" customWidth="1"/>
    <col min="13314" max="13314" width="15.6640625" style="26" customWidth="1"/>
    <col min="13315" max="13315" width="16.33203125" style="26" customWidth="1"/>
    <col min="13316" max="13316" width="18" style="26" customWidth="1"/>
    <col min="13317" max="13317" width="16.6640625" style="26" customWidth="1"/>
    <col min="13318" max="13318" width="18.6640625" style="26" customWidth="1"/>
    <col min="13319" max="13320" width="12.6640625" style="26" customWidth="1"/>
    <col min="13321" max="13321" width="13.6640625" style="26" customWidth="1"/>
    <col min="13322" max="13568" width="9.33203125" style="26"/>
    <col min="13569" max="13569" width="47.109375" style="26" customWidth="1"/>
    <col min="13570" max="13570" width="15.6640625" style="26" customWidth="1"/>
    <col min="13571" max="13571" width="16.33203125" style="26" customWidth="1"/>
    <col min="13572" max="13572" width="18" style="26" customWidth="1"/>
    <col min="13573" max="13573" width="16.6640625" style="26" customWidth="1"/>
    <col min="13574" max="13574" width="18.6640625" style="26" customWidth="1"/>
    <col min="13575" max="13576" width="12.6640625" style="26" customWidth="1"/>
    <col min="13577" max="13577" width="13.6640625" style="26" customWidth="1"/>
    <col min="13578" max="13824" width="9.33203125" style="26"/>
    <col min="13825" max="13825" width="47.109375" style="26" customWidth="1"/>
    <col min="13826" max="13826" width="15.6640625" style="26" customWidth="1"/>
    <col min="13827" max="13827" width="16.33203125" style="26" customWidth="1"/>
    <col min="13828" max="13828" width="18" style="26" customWidth="1"/>
    <col min="13829" max="13829" width="16.6640625" style="26" customWidth="1"/>
    <col min="13830" max="13830" width="18.6640625" style="26" customWidth="1"/>
    <col min="13831" max="13832" width="12.6640625" style="26" customWidth="1"/>
    <col min="13833" max="13833" width="13.6640625" style="26" customWidth="1"/>
    <col min="13834" max="14080" width="9.33203125" style="26"/>
    <col min="14081" max="14081" width="47.109375" style="26" customWidth="1"/>
    <col min="14082" max="14082" width="15.6640625" style="26" customWidth="1"/>
    <col min="14083" max="14083" width="16.33203125" style="26" customWidth="1"/>
    <col min="14084" max="14084" width="18" style="26" customWidth="1"/>
    <col min="14085" max="14085" width="16.6640625" style="26" customWidth="1"/>
    <col min="14086" max="14086" width="18.6640625" style="26" customWidth="1"/>
    <col min="14087" max="14088" width="12.6640625" style="26" customWidth="1"/>
    <col min="14089" max="14089" width="13.6640625" style="26" customWidth="1"/>
    <col min="14090" max="14336" width="9.33203125" style="26"/>
    <col min="14337" max="14337" width="47.109375" style="26" customWidth="1"/>
    <col min="14338" max="14338" width="15.6640625" style="26" customWidth="1"/>
    <col min="14339" max="14339" width="16.33203125" style="26" customWidth="1"/>
    <col min="14340" max="14340" width="18" style="26" customWidth="1"/>
    <col min="14341" max="14341" width="16.6640625" style="26" customWidth="1"/>
    <col min="14342" max="14342" width="18.6640625" style="26" customWidth="1"/>
    <col min="14343" max="14344" width="12.6640625" style="26" customWidth="1"/>
    <col min="14345" max="14345" width="13.6640625" style="26" customWidth="1"/>
    <col min="14346" max="14592" width="9.33203125" style="26"/>
    <col min="14593" max="14593" width="47.109375" style="26" customWidth="1"/>
    <col min="14594" max="14594" width="15.6640625" style="26" customWidth="1"/>
    <col min="14595" max="14595" width="16.33203125" style="26" customWidth="1"/>
    <col min="14596" max="14596" width="18" style="26" customWidth="1"/>
    <col min="14597" max="14597" width="16.6640625" style="26" customWidth="1"/>
    <col min="14598" max="14598" width="18.6640625" style="26" customWidth="1"/>
    <col min="14599" max="14600" width="12.6640625" style="26" customWidth="1"/>
    <col min="14601" max="14601" width="13.6640625" style="26" customWidth="1"/>
    <col min="14602" max="14848" width="9.33203125" style="26"/>
    <col min="14849" max="14849" width="47.109375" style="26" customWidth="1"/>
    <col min="14850" max="14850" width="15.6640625" style="26" customWidth="1"/>
    <col min="14851" max="14851" width="16.33203125" style="26" customWidth="1"/>
    <col min="14852" max="14852" width="18" style="26" customWidth="1"/>
    <col min="14853" max="14853" width="16.6640625" style="26" customWidth="1"/>
    <col min="14854" max="14854" width="18.6640625" style="26" customWidth="1"/>
    <col min="14855" max="14856" width="12.6640625" style="26" customWidth="1"/>
    <col min="14857" max="14857" width="13.6640625" style="26" customWidth="1"/>
    <col min="14858" max="15104" width="9.33203125" style="26"/>
    <col min="15105" max="15105" width="47.109375" style="26" customWidth="1"/>
    <col min="15106" max="15106" width="15.6640625" style="26" customWidth="1"/>
    <col min="15107" max="15107" width="16.33203125" style="26" customWidth="1"/>
    <col min="15108" max="15108" width="18" style="26" customWidth="1"/>
    <col min="15109" max="15109" width="16.6640625" style="26" customWidth="1"/>
    <col min="15110" max="15110" width="18.6640625" style="26" customWidth="1"/>
    <col min="15111" max="15112" width="12.6640625" style="26" customWidth="1"/>
    <col min="15113" max="15113" width="13.6640625" style="26" customWidth="1"/>
    <col min="15114" max="15360" width="9.33203125" style="26"/>
    <col min="15361" max="15361" width="47.109375" style="26" customWidth="1"/>
    <col min="15362" max="15362" width="15.6640625" style="26" customWidth="1"/>
    <col min="15363" max="15363" width="16.33203125" style="26" customWidth="1"/>
    <col min="15364" max="15364" width="18" style="26" customWidth="1"/>
    <col min="15365" max="15365" width="16.6640625" style="26" customWidth="1"/>
    <col min="15366" max="15366" width="18.6640625" style="26" customWidth="1"/>
    <col min="15367" max="15368" width="12.6640625" style="26" customWidth="1"/>
    <col min="15369" max="15369" width="13.6640625" style="26" customWidth="1"/>
    <col min="15370" max="15616" width="9.33203125" style="26"/>
    <col min="15617" max="15617" width="47.109375" style="26" customWidth="1"/>
    <col min="15618" max="15618" width="15.6640625" style="26" customWidth="1"/>
    <col min="15619" max="15619" width="16.33203125" style="26" customWidth="1"/>
    <col min="15620" max="15620" width="18" style="26" customWidth="1"/>
    <col min="15621" max="15621" width="16.6640625" style="26" customWidth="1"/>
    <col min="15622" max="15622" width="18.6640625" style="26" customWidth="1"/>
    <col min="15623" max="15624" width="12.6640625" style="26" customWidth="1"/>
    <col min="15625" max="15625" width="13.6640625" style="26" customWidth="1"/>
    <col min="15626" max="15872" width="9.33203125" style="26"/>
    <col min="15873" max="15873" width="47.109375" style="26" customWidth="1"/>
    <col min="15874" max="15874" width="15.6640625" style="26" customWidth="1"/>
    <col min="15875" max="15875" width="16.33203125" style="26" customWidth="1"/>
    <col min="15876" max="15876" width="18" style="26" customWidth="1"/>
    <col min="15877" max="15877" width="16.6640625" style="26" customWidth="1"/>
    <col min="15878" max="15878" width="18.6640625" style="26" customWidth="1"/>
    <col min="15879" max="15880" width="12.6640625" style="26" customWidth="1"/>
    <col min="15881" max="15881" width="13.6640625" style="26" customWidth="1"/>
    <col min="15882" max="16128" width="9.33203125" style="26"/>
    <col min="16129" max="16129" width="47.109375" style="26" customWidth="1"/>
    <col min="16130" max="16130" width="15.6640625" style="26" customWidth="1"/>
    <col min="16131" max="16131" width="16.33203125" style="26" customWidth="1"/>
    <col min="16132" max="16132" width="18" style="26" customWidth="1"/>
    <col min="16133" max="16133" width="16.6640625" style="26" customWidth="1"/>
    <col min="16134" max="16134" width="18.6640625" style="26" customWidth="1"/>
    <col min="16135" max="16136" width="12.6640625" style="26" customWidth="1"/>
    <col min="16137" max="16137" width="13.6640625" style="26" customWidth="1"/>
    <col min="16138" max="16384" width="9.33203125" style="26"/>
  </cols>
  <sheetData>
    <row r="1" spans="1:6" x14ac:dyDescent="0.3">
      <c r="A1" s="352"/>
      <c r="B1" s="353"/>
      <c r="C1" s="353"/>
      <c r="D1" s="353"/>
      <c r="E1" s="353"/>
      <c r="F1" s="353"/>
    </row>
    <row r="2" spans="1:6" ht="18" customHeight="1" x14ac:dyDescent="0.3">
      <c r="A2" s="352"/>
      <c r="B2" s="609"/>
      <c r="C2" s="611"/>
      <c r="D2" s="611"/>
      <c r="E2" s="611"/>
      <c r="F2" s="611"/>
    </row>
    <row r="3" spans="1:6" x14ac:dyDescent="0.3">
      <c r="A3" s="352"/>
      <c r="B3" s="353"/>
      <c r="C3" s="353"/>
      <c r="D3" s="353"/>
      <c r="E3" s="353"/>
      <c r="F3" s="353"/>
    </row>
    <row r="4" spans="1:6" ht="25.5" customHeight="1" x14ac:dyDescent="0.3">
      <c r="A4" s="610" t="s">
        <v>671</v>
      </c>
      <c r="B4" s="610"/>
      <c r="C4" s="610"/>
      <c r="D4" s="610"/>
      <c r="E4" s="610"/>
      <c r="F4" s="610"/>
    </row>
    <row r="5" spans="1:6" ht="16.5" customHeight="1" thickBot="1" x14ac:dyDescent="0.35">
      <c r="A5" s="352"/>
      <c r="B5" s="353"/>
      <c r="C5" s="353"/>
      <c r="D5" s="353"/>
      <c r="E5" s="353"/>
      <c r="F5" s="354" t="str">
        <f>'[1]KV_5.sz.mell.'!C5</f>
        <v>Forintban!</v>
      </c>
    </row>
    <row r="6" spans="1:6" s="104" customFormat="1" ht="44.4" customHeight="1" thickBot="1" x14ac:dyDescent="0.35">
      <c r="A6" s="355" t="s">
        <v>672</v>
      </c>
      <c r="B6" s="356" t="s">
        <v>673</v>
      </c>
      <c r="C6" s="356" t="s">
        <v>674</v>
      </c>
      <c r="D6" s="356" t="s">
        <v>731</v>
      </c>
      <c r="E6" s="356" t="s">
        <v>727</v>
      </c>
      <c r="F6" s="357" t="s">
        <v>732</v>
      </c>
    </row>
    <row r="7" spans="1:6" ht="19.5" customHeight="1" thickBot="1" x14ac:dyDescent="0.35">
      <c r="A7" s="358" t="s">
        <v>675</v>
      </c>
      <c r="B7" s="359" t="s">
        <v>676</v>
      </c>
      <c r="C7" s="359" t="s">
        <v>677</v>
      </c>
      <c r="D7" s="359" t="s">
        <v>678</v>
      </c>
      <c r="E7" s="359" t="s">
        <v>679</v>
      </c>
      <c r="F7" s="360" t="s">
        <v>680</v>
      </c>
    </row>
    <row r="8" spans="1:6" ht="26.25" customHeight="1" x14ac:dyDescent="0.3">
      <c r="A8" s="371" t="s">
        <v>972</v>
      </c>
      <c r="B8" s="504">
        <v>67000000</v>
      </c>
      <c r="C8" s="503" t="s">
        <v>971</v>
      </c>
      <c r="D8" s="200"/>
      <c r="E8" s="200">
        <v>67000000</v>
      </c>
      <c r="F8" s="363">
        <f t="shared" ref="F8:F23" si="0">B8-D8-E8</f>
        <v>0</v>
      </c>
    </row>
    <row r="9" spans="1:6" ht="22.5" customHeight="1" x14ac:dyDescent="0.3">
      <c r="A9" s="371" t="s">
        <v>973</v>
      </c>
      <c r="B9" s="200">
        <v>23499999</v>
      </c>
      <c r="C9" s="362" t="s">
        <v>971</v>
      </c>
      <c r="D9" s="200"/>
      <c r="E9" s="200">
        <v>23499999</v>
      </c>
      <c r="F9" s="363">
        <f t="shared" si="0"/>
        <v>0</v>
      </c>
    </row>
    <row r="10" spans="1:6" ht="15.9" customHeight="1" x14ac:dyDescent="0.3">
      <c r="A10" s="361" t="s">
        <v>974</v>
      </c>
      <c r="B10" s="200">
        <v>6919652</v>
      </c>
      <c r="C10" s="362" t="s">
        <v>971</v>
      </c>
      <c r="D10" s="200"/>
      <c r="E10" s="200">
        <v>6919652</v>
      </c>
      <c r="F10" s="363">
        <f t="shared" si="0"/>
        <v>0</v>
      </c>
    </row>
    <row r="11" spans="1:6" ht="15.9" customHeight="1" x14ac:dyDescent="0.3">
      <c r="A11" s="364"/>
      <c r="B11" s="200"/>
      <c r="C11" s="362" t="s">
        <v>971</v>
      </c>
      <c r="D11" s="200"/>
      <c r="E11" s="200"/>
      <c r="F11" s="363">
        <f t="shared" si="0"/>
        <v>0</v>
      </c>
    </row>
    <row r="12" spans="1:6" ht="15.9" customHeight="1" x14ac:dyDescent="0.3">
      <c r="A12" s="361"/>
      <c r="B12" s="200"/>
      <c r="C12" s="362"/>
      <c r="D12" s="200"/>
      <c r="E12" s="200"/>
      <c r="F12" s="363">
        <f t="shared" si="0"/>
        <v>0</v>
      </c>
    </row>
    <row r="13" spans="1:6" ht="15.9" customHeight="1" x14ac:dyDescent="0.3">
      <c r="A13" s="364"/>
      <c r="B13" s="200"/>
      <c r="C13" s="362"/>
      <c r="D13" s="200"/>
      <c r="E13" s="200"/>
      <c r="F13" s="363">
        <f t="shared" si="0"/>
        <v>0</v>
      </c>
    </row>
    <row r="14" spans="1:6" ht="15.9" customHeight="1" x14ac:dyDescent="0.3">
      <c r="A14" s="361"/>
      <c r="B14" s="200"/>
      <c r="C14" s="362"/>
      <c r="D14" s="200"/>
      <c r="E14" s="200"/>
      <c r="F14" s="363">
        <f t="shared" si="0"/>
        <v>0</v>
      </c>
    </row>
    <row r="15" spans="1:6" ht="15.9" customHeight="1" x14ac:dyDescent="0.3">
      <c r="A15" s="361"/>
      <c r="B15" s="200"/>
      <c r="C15" s="362"/>
      <c r="D15" s="200"/>
      <c r="E15" s="200"/>
      <c r="F15" s="363">
        <f t="shared" si="0"/>
        <v>0</v>
      </c>
    </row>
    <row r="16" spans="1:6" ht="15.9" customHeight="1" x14ac:dyDescent="0.3">
      <c r="A16" s="361"/>
      <c r="B16" s="200"/>
      <c r="C16" s="362"/>
      <c r="D16" s="200"/>
      <c r="E16" s="200"/>
      <c r="F16" s="363">
        <f t="shared" si="0"/>
        <v>0</v>
      </c>
    </row>
    <row r="17" spans="1:6" ht="15.9" customHeight="1" x14ac:dyDescent="0.3">
      <c r="A17" s="361"/>
      <c r="B17" s="200"/>
      <c r="C17" s="362"/>
      <c r="D17" s="200"/>
      <c r="E17" s="200"/>
      <c r="F17" s="363">
        <f t="shared" si="0"/>
        <v>0</v>
      </c>
    </row>
    <row r="18" spans="1:6" ht="15.9" customHeight="1" x14ac:dyDescent="0.3">
      <c r="A18" s="361"/>
      <c r="B18" s="200"/>
      <c r="C18" s="362"/>
      <c r="D18" s="200"/>
      <c r="E18" s="200"/>
      <c r="F18" s="363">
        <f t="shared" si="0"/>
        <v>0</v>
      </c>
    </row>
    <row r="19" spans="1:6" ht="15.9" customHeight="1" x14ac:dyDescent="0.3">
      <c r="A19" s="361"/>
      <c r="B19" s="200"/>
      <c r="C19" s="362"/>
      <c r="D19" s="200"/>
      <c r="E19" s="200"/>
      <c r="F19" s="363">
        <f t="shared" si="0"/>
        <v>0</v>
      </c>
    </row>
    <row r="20" spans="1:6" ht="15.9" customHeight="1" x14ac:dyDescent="0.3">
      <c r="A20" s="361"/>
      <c r="B20" s="200"/>
      <c r="C20" s="362"/>
      <c r="D20" s="200"/>
      <c r="E20" s="200"/>
      <c r="F20" s="363">
        <f t="shared" si="0"/>
        <v>0</v>
      </c>
    </row>
    <row r="21" spans="1:6" ht="15.9" customHeight="1" x14ac:dyDescent="0.3">
      <c r="A21" s="361"/>
      <c r="B21" s="200"/>
      <c r="C21" s="362"/>
      <c r="D21" s="200"/>
      <c r="E21" s="200"/>
      <c r="F21" s="363">
        <f t="shared" si="0"/>
        <v>0</v>
      </c>
    </row>
    <row r="22" spans="1:6" ht="15.9" customHeight="1" x14ac:dyDescent="0.3">
      <c r="A22" s="361"/>
      <c r="B22" s="200"/>
      <c r="C22" s="362"/>
      <c r="D22" s="200"/>
      <c r="E22" s="200"/>
      <c r="F22" s="363">
        <f t="shared" si="0"/>
        <v>0</v>
      </c>
    </row>
    <row r="23" spans="1:6" ht="15.9" customHeight="1" thickBot="1" x14ac:dyDescent="0.35">
      <c r="A23" s="121"/>
      <c r="B23" s="202"/>
      <c r="C23" s="365"/>
      <c r="D23" s="202"/>
      <c r="E23" s="202"/>
      <c r="F23" s="366">
        <f t="shared" si="0"/>
        <v>0</v>
      </c>
    </row>
    <row r="24" spans="1:6" s="369" customFormat="1" ht="18" customHeight="1" thickBot="1" x14ac:dyDescent="0.35">
      <c r="A24" s="367" t="s">
        <v>681</v>
      </c>
      <c r="B24" s="232">
        <f>SUM(B8:B23)</f>
        <v>97419651</v>
      </c>
      <c r="C24" s="368"/>
      <c r="D24" s="232">
        <f>SUM(D8:D23)</f>
        <v>0</v>
      </c>
      <c r="E24" s="232">
        <f>SUM(E8:E23)</f>
        <v>97419651</v>
      </c>
      <c r="F24" s="233">
        <f>SUM(F8:F23)</f>
        <v>0</v>
      </c>
    </row>
  </sheetData>
  <mergeCells count="2">
    <mergeCell ref="B2:F2"/>
    <mergeCell ref="A4:F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87" orientation="landscape" horizontalDpi="300" verticalDpi="300" r:id="rId1"/>
  <headerFooter alignWithMargins="0">
    <oddHeader>&amp;R&amp;"Times New Roman,Félkövér dőlt"5. melléklet az 1/2021. (II.5.) önkormányztai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G147"/>
  <sheetViews>
    <sheetView view="pageLayout" zoomScaleNormal="100" zoomScaleSheetLayoutView="130" workbookViewId="0">
      <selection activeCell="D105" sqref="D105"/>
    </sheetView>
  </sheetViews>
  <sheetFormatPr defaultColWidth="9.109375" defaultRowHeight="15.6" x14ac:dyDescent="0.3"/>
  <cols>
    <col min="1" max="1" width="7.6640625" style="38" customWidth="1"/>
    <col min="2" max="2" width="65" style="38" customWidth="1"/>
    <col min="3" max="5" width="12.109375" style="38" customWidth="1"/>
    <col min="6" max="6" width="9.109375" style="38"/>
    <col min="7" max="7" width="10.88671875" style="38" bestFit="1" customWidth="1"/>
    <col min="8" max="16384" width="9.109375" style="38"/>
  </cols>
  <sheetData>
    <row r="1" spans="1:5" ht="15.9" customHeight="1" x14ac:dyDescent="0.3">
      <c r="A1" s="585" t="s">
        <v>1</v>
      </c>
      <c r="B1" s="585"/>
      <c r="C1" s="585"/>
      <c r="D1" s="585"/>
      <c r="E1" s="585"/>
    </row>
    <row r="2" spans="1:5" ht="15.9" customHeight="1" thickBot="1" x14ac:dyDescent="0.35">
      <c r="A2" s="586" t="s">
        <v>697</v>
      </c>
      <c r="B2" s="586"/>
      <c r="C2" s="239"/>
      <c r="E2" s="39" t="s">
        <v>634</v>
      </c>
    </row>
    <row r="3" spans="1:5" ht="33" customHeight="1" thickBot="1" x14ac:dyDescent="0.35">
      <c r="A3" s="40" t="s">
        <v>2</v>
      </c>
      <c r="B3" s="41" t="s">
        <v>3</v>
      </c>
      <c r="C3" s="458" t="s">
        <v>745</v>
      </c>
      <c r="D3" s="41" t="s">
        <v>746</v>
      </c>
      <c r="E3" s="151" t="s">
        <v>727</v>
      </c>
    </row>
    <row r="4" spans="1:5" s="46" customFormat="1" ht="12" customHeight="1" thickBot="1" x14ac:dyDescent="0.25">
      <c r="A4" s="27">
        <v>1</v>
      </c>
      <c r="B4" s="69">
        <v>2</v>
      </c>
      <c r="C4" s="459">
        <v>3</v>
      </c>
      <c r="D4" s="69">
        <v>4</v>
      </c>
      <c r="E4" s="152">
        <v>5</v>
      </c>
    </row>
    <row r="5" spans="1:5" s="49" customFormat="1" ht="12" customHeight="1" thickBot="1" x14ac:dyDescent="0.3">
      <c r="A5" s="47" t="s">
        <v>5</v>
      </c>
      <c r="B5" s="48" t="s">
        <v>6</v>
      </c>
      <c r="C5" s="460">
        <f>+C6+C7+C8+C9+C10+C11</f>
        <v>32918429</v>
      </c>
      <c r="D5" s="153">
        <f>+D6+D7+D8+D9+D10+D11</f>
        <v>32542480</v>
      </c>
      <c r="E5" s="154">
        <f>+E6+E7+E8+E9+E10+E11</f>
        <v>34235475</v>
      </c>
    </row>
    <row r="6" spans="1:5" s="49" customFormat="1" ht="12" customHeight="1" x14ac:dyDescent="0.25">
      <c r="A6" s="50" t="s">
        <v>7</v>
      </c>
      <c r="B6" s="51" t="s">
        <v>8</v>
      </c>
      <c r="C6" s="461">
        <v>22981549</v>
      </c>
      <c r="D6" s="155">
        <v>22605600</v>
      </c>
      <c r="E6" s="156">
        <f>'1.sz.mell.összevont'!D6</f>
        <v>22097643</v>
      </c>
    </row>
    <row r="7" spans="1:5" s="49" customFormat="1" ht="12" customHeight="1" x14ac:dyDescent="0.25">
      <c r="A7" s="53" t="s">
        <v>9</v>
      </c>
      <c r="B7" s="54" t="s">
        <v>10</v>
      </c>
      <c r="C7" s="462"/>
      <c r="D7" s="157"/>
      <c r="E7" s="31">
        <f>'1.sz.mell.összevont'!D7</f>
        <v>0</v>
      </c>
    </row>
    <row r="8" spans="1:5" s="49" customFormat="1" ht="12" customHeight="1" x14ac:dyDescent="0.25">
      <c r="A8" s="53" t="s">
        <v>11</v>
      </c>
      <c r="B8" s="54" t="s">
        <v>12</v>
      </c>
      <c r="C8" s="462">
        <v>8136880</v>
      </c>
      <c r="D8" s="157">
        <v>8136880</v>
      </c>
      <c r="E8" s="31">
        <f>'1.sz.mell.összevont'!D8</f>
        <v>9867832</v>
      </c>
    </row>
    <row r="9" spans="1:5" s="49" customFormat="1" ht="12" customHeight="1" x14ac:dyDescent="0.25">
      <c r="A9" s="53" t="s">
        <v>13</v>
      </c>
      <c r="B9" s="54" t="s">
        <v>14</v>
      </c>
      <c r="C9" s="462">
        <v>1800000</v>
      </c>
      <c r="D9" s="157">
        <v>1800000</v>
      </c>
      <c r="E9" s="31">
        <f>'1.sz.mell.összevont'!D9</f>
        <v>2270000</v>
      </c>
    </row>
    <row r="10" spans="1:5" s="49" customFormat="1" ht="12" customHeight="1" x14ac:dyDescent="0.25">
      <c r="A10" s="53" t="s">
        <v>15</v>
      </c>
      <c r="B10" s="54" t="s">
        <v>16</v>
      </c>
      <c r="C10" s="462"/>
      <c r="D10" s="157"/>
      <c r="E10" s="31">
        <f>'1.sz.mell.összevont'!D10</f>
        <v>0</v>
      </c>
    </row>
    <row r="11" spans="1:5" s="49" customFormat="1" ht="12" customHeight="1" thickBot="1" x14ac:dyDescent="0.3">
      <c r="A11" s="56" t="s">
        <v>17</v>
      </c>
      <c r="B11" s="82" t="s">
        <v>449</v>
      </c>
      <c r="C11" s="462"/>
      <c r="D11" s="157"/>
      <c r="E11" s="31">
        <f>'1.sz.mell.összevont'!D11</f>
        <v>0</v>
      </c>
    </row>
    <row r="12" spans="1:5" s="49" customFormat="1" ht="12" customHeight="1" thickBot="1" x14ac:dyDescent="0.3">
      <c r="A12" s="47" t="s">
        <v>18</v>
      </c>
      <c r="B12" s="58" t="s">
        <v>19</v>
      </c>
      <c r="C12" s="463">
        <f>+C13+C14+C15+C16+C17</f>
        <v>25844658</v>
      </c>
      <c r="D12" s="153">
        <f>+D13+D14+D15+D16+D17</f>
        <v>8213616</v>
      </c>
      <c r="E12" s="154">
        <f>+E13+E14+E15+E16+E17</f>
        <v>4000000</v>
      </c>
    </row>
    <row r="13" spans="1:5" s="49" customFormat="1" ht="12" customHeight="1" x14ac:dyDescent="0.25">
      <c r="A13" s="50" t="s">
        <v>20</v>
      </c>
      <c r="B13" s="51" t="s">
        <v>21</v>
      </c>
      <c r="C13" s="461"/>
      <c r="D13" s="155"/>
      <c r="E13" s="156">
        <f>'1.sz.mell.összevont'!D13</f>
        <v>0</v>
      </c>
    </row>
    <row r="14" spans="1:5" s="49" customFormat="1" ht="12" customHeight="1" x14ac:dyDescent="0.25">
      <c r="A14" s="53" t="s">
        <v>22</v>
      </c>
      <c r="B14" s="54" t="s">
        <v>23</v>
      </c>
      <c r="C14" s="462"/>
      <c r="D14" s="157"/>
      <c r="E14" s="31">
        <f>'1.sz.mell.összevont'!D14</f>
        <v>0</v>
      </c>
    </row>
    <row r="15" spans="1:5" s="49" customFormat="1" ht="12" customHeight="1" x14ac:dyDescent="0.25">
      <c r="A15" s="53" t="s">
        <v>24</v>
      </c>
      <c r="B15" s="54" t="s">
        <v>25</v>
      </c>
      <c r="C15" s="462"/>
      <c r="D15" s="157"/>
      <c r="E15" s="31">
        <f>'1.sz.mell.összevont'!D15</f>
        <v>0</v>
      </c>
    </row>
    <row r="16" spans="1:5" s="49" customFormat="1" ht="12" customHeight="1" x14ac:dyDescent="0.25">
      <c r="A16" s="53" t="s">
        <v>26</v>
      </c>
      <c r="B16" s="54" t="s">
        <v>27</v>
      </c>
      <c r="C16" s="462"/>
      <c r="D16" s="157"/>
      <c r="E16" s="31">
        <f>'1.sz.mell.összevont'!D16</f>
        <v>0</v>
      </c>
    </row>
    <row r="17" spans="1:5" s="49" customFormat="1" ht="12" customHeight="1" x14ac:dyDescent="0.25">
      <c r="A17" s="53" t="s">
        <v>28</v>
      </c>
      <c r="B17" s="54" t="s">
        <v>29</v>
      </c>
      <c r="C17" s="462">
        <v>25844658</v>
      </c>
      <c r="D17" s="157">
        <v>8213616</v>
      </c>
      <c r="E17" s="31">
        <f>'1.sz.mell.összevont'!D17</f>
        <v>4000000</v>
      </c>
    </row>
    <row r="18" spans="1:5" s="49" customFormat="1" ht="12" customHeight="1" thickBot="1" x14ac:dyDescent="0.3">
      <c r="A18" s="56" t="s">
        <v>655</v>
      </c>
      <c r="B18" s="346" t="s">
        <v>656</v>
      </c>
      <c r="C18" s="464"/>
      <c r="D18" s="475"/>
      <c r="E18" s="31">
        <f>'1.sz.mell.összevont'!D18</f>
        <v>0</v>
      </c>
    </row>
    <row r="19" spans="1:5" s="49" customFormat="1" ht="12" customHeight="1" thickBot="1" x14ac:dyDescent="0.3">
      <c r="A19" s="47" t="s">
        <v>30</v>
      </c>
      <c r="B19" s="48" t="s">
        <v>31</v>
      </c>
      <c r="C19" s="463">
        <f>+C20+C21+C22+C23+C24</f>
        <v>9624632</v>
      </c>
      <c r="D19" s="153">
        <f>+D20+D21+D22+D23+D24</f>
        <v>29662660</v>
      </c>
      <c r="E19" s="154">
        <f>+E20+E21+E22+E23+E24</f>
        <v>0</v>
      </c>
    </row>
    <row r="20" spans="1:5" s="49" customFormat="1" ht="12" customHeight="1" x14ac:dyDescent="0.25">
      <c r="A20" s="50" t="s">
        <v>32</v>
      </c>
      <c r="B20" s="51" t="s">
        <v>33</v>
      </c>
      <c r="C20" s="461"/>
      <c r="D20" s="155"/>
      <c r="E20" s="156">
        <f>'1.sz.mell.összevont'!D20</f>
        <v>0</v>
      </c>
    </row>
    <row r="21" spans="1:5" s="49" customFormat="1" ht="12" customHeight="1" x14ac:dyDescent="0.25">
      <c r="A21" s="53" t="s">
        <v>34</v>
      </c>
      <c r="B21" s="54" t="s">
        <v>35</v>
      </c>
      <c r="C21" s="462"/>
      <c r="D21" s="157"/>
      <c r="E21" s="31">
        <f>'1.sz.mell.összevont'!D21</f>
        <v>0</v>
      </c>
    </row>
    <row r="22" spans="1:5" s="49" customFormat="1" ht="12" customHeight="1" x14ac:dyDescent="0.25">
      <c r="A22" s="53" t="s">
        <v>36</v>
      </c>
      <c r="B22" s="54" t="s">
        <v>37</v>
      </c>
      <c r="C22" s="462"/>
      <c r="D22" s="157"/>
      <c r="E22" s="31">
        <f>'1.sz.mell.összevont'!D22</f>
        <v>0</v>
      </c>
    </row>
    <row r="23" spans="1:5" s="49" customFormat="1" ht="12" customHeight="1" x14ac:dyDescent="0.25">
      <c r="A23" s="53" t="s">
        <v>38</v>
      </c>
      <c r="B23" s="54" t="s">
        <v>39</v>
      </c>
      <c r="C23" s="462"/>
      <c r="D23" s="157"/>
      <c r="E23" s="31">
        <f>'1.sz.mell.összevont'!D23</f>
        <v>0</v>
      </c>
    </row>
    <row r="24" spans="1:5" s="49" customFormat="1" ht="12" customHeight="1" x14ac:dyDescent="0.25">
      <c r="A24" s="53" t="s">
        <v>40</v>
      </c>
      <c r="B24" s="54" t="s">
        <v>41</v>
      </c>
      <c r="C24" s="462">
        <v>9624632</v>
      </c>
      <c r="D24" s="157">
        <v>29662660</v>
      </c>
      <c r="E24" s="31">
        <f>'1.sz.mell.összevont'!D24</f>
        <v>0</v>
      </c>
    </row>
    <row r="25" spans="1:5" s="349" customFormat="1" ht="12" customHeight="1" thickBot="1" x14ac:dyDescent="0.35">
      <c r="A25" s="53" t="s">
        <v>657</v>
      </c>
      <c r="B25" s="347" t="s">
        <v>658</v>
      </c>
      <c r="C25" s="465"/>
      <c r="D25" s="476"/>
      <c r="E25" s="31">
        <f>'1.sz.mell.összevont'!D25</f>
        <v>0</v>
      </c>
    </row>
    <row r="26" spans="1:5" s="49" customFormat="1" ht="12" customHeight="1" thickBot="1" x14ac:dyDescent="0.3">
      <c r="A26" s="47" t="s">
        <v>42</v>
      </c>
      <c r="B26" s="48" t="s">
        <v>43</v>
      </c>
      <c r="C26" s="466">
        <f t="shared" ref="C26" si="0">SUM(C27:C33)</f>
        <v>9590287</v>
      </c>
      <c r="D26" s="159">
        <f t="shared" ref="D26" si="1">SUM(D27:D33)</f>
        <v>7227224</v>
      </c>
      <c r="E26" s="160">
        <f>SUM(E27:E33)</f>
        <v>2500000</v>
      </c>
    </row>
    <row r="27" spans="1:5" s="49" customFormat="1" ht="12" customHeight="1" x14ac:dyDescent="0.25">
      <c r="A27" s="50" t="s">
        <v>704</v>
      </c>
      <c r="B27" s="51" t="s">
        <v>453</v>
      </c>
      <c r="C27" s="467"/>
      <c r="D27" s="477"/>
      <c r="E27" s="161">
        <f>'1.sz.mell.összevont'!D27</f>
        <v>0</v>
      </c>
    </row>
    <row r="28" spans="1:5" s="49" customFormat="1" ht="12" customHeight="1" x14ac:dyDescent="0.25">
      <c r="A28" s="50" t="s">
        <v>705</v>
      </c>
      <c r="B28" s="51" t="s">
        <v>475</v>
      </c>
      <c r="C28" s="467"/>
      <c r="D28" s="477"/>
      <c r="E28" s="161">
        <f>'1.sz.mell.összevont'!D28</f>
        <v>0</v>
      </c>
    </row>
    <row r="29" spans="1:5" s="49" customFormat="1" ht="12" customHeight="1" x14ac:dyDescent="0.25">
      <c r="A29" s="50" t="s">
        <v>706</v>
      </c>
      <c r="B29" s="54" t="s">
        <v>454</v>
      </c>
      <c r="C29" s="462">
        <v>9590287</v>
      </c>
      <c r="D29" s="157">
        <v>7227224</v>
      </c>
      <c r="E29" s="161">
        <f>'1.sz.mell.összevont'!D29</f>
        <v>2500000</v>
      </c>
    </row>
    <row r="30" spans="1:5" s="49" customFormat="1" ht="12" customHeight="1" x14ac:dyDescent="0.25">
      <c r="A30" s="50" t="s">
        <v>707</v>
      </c>
      <c r="B30" s="54" t="s">
        <v>455</v>
      </c>
      <c r="C30" s="462"/>
      <c r="D30" s="157"/>
      <c r="E30" s="161">
        <f>'1.sz.mell.összevont'!D30</f>
        <v>0</v>
      </c>
    </row>
    <row r="31" spans="1:5" s="49" customFormat="1" ht="12" customHeight="1" x14ac:dyDescent="0.25">
      <c r="A31" s="50" t="s">
        <v>708</v>
      </c>
      <c r="B31" s="54" t="s">
        <v>456</v>
      </c>
      <c r="C31" s="462"/>
      <c r="D31" s="157"/>
      <c r="E31" s="161">
        <f>'1.sz.mell.összevont'!D31</f>
        <v>0</v>
      </c>
    </row>
    <row r="32" spans="1:5" s="49" customFormat="1" ht="12" customHeight="1" x14ac:dyDescent="0.25">
      <c r="A32" s="50" t="s">
        <v>709</v>
      </c>
      <c r="B32" s="54" t="s">
        <v>457</v>
      </c>
      <c r="C32" s="462"/>
      <c r="D32" s="157"/>
      <c r="E32" s="161">
        <f>'1.sz.mell.összevont'!D32</f>
        <v>0</v>
      </c>
    </row>
    <row r="33" spans="1:5" s="49" customFormat="1" ht="12" customHeight="1" thickBot="1" x14ac:dyDescent="0.3">
      <c r="A33" s="50" t="s">
        <v>710</v>
      </c>
      <c r="B33" s="82" t="s">
        <v>452</v>
      </c>
      <c r="C33" s="468"/>
      <c r="D33" s="158"/>
      <c r="E33" s="161">
        <f>'1.sz.mell.összevont'!D33</f>
        <v>0</v>
      </c>
    </row>
    <row r="34" spans="1:5" s="49" customFormat="1" ht="12" customHeight="1" thickBot="1" x14ac:dyDescent="0.3">
      <c r="A34" s="47" t="s">
        <v>44</v>
      </c>
      <c r="B34" s="48" t="s">
        <v>45</v>
      </c>
      <c r="C34" s="463">
        <f>SUM(C35:C45)</f>
        <v>12154782</v>
      </c>
      <c r="D34" s="153">
        <f>SUM(D35:D45)</f>
        <v>12154782</v>
      </c>
      <c r="E34" s="154">
        <f>SUM(E35:E45)</f>
        <v>4078600</v>
      </c>
    </row>
    <row r="35" spans="1:5" s="49" customFormat="1" ht="12" customHeight="1" x14ac:dyDescent="0.25">
      <c r="A35" s="50" t="s">
        <v>46</v>
      </c>
      <c r="B35" s="51" t="s">
        <v>47</v>
      </c>
      <c r="C35" s="461"/>
      <c r="D35" s="155"/>
      <c r="E35" s="156">
        <v>1200000</v>
      </c>
    </row>
    <row r="36" spans="1:5" s="49" customFormat="1" ht="12" customHeight="1" x14ac:dyDescent="0.25">
      <c r="A36" s="53" t="s">
        <v>48</v>
      </c>
      <c r="B36" s="54" t="s">
        <v>49</v>
      </c>
      <c r="C36" s="462">
        <v>12154782</v>
      </c>
      <c r="D36" s="157">
        <v>12154782</v>
      </c>
      <c r="E36" s="31">
        <v>2878600</v>
      </c>
    </row>
    <row r="37" spans="1:5" s="49" customFormat="1" ht="12" customHeight="1" x14ac:dyDescent="0.25">
      <c r="A37" s="53" t="s">
        <v>50</v>
      </c>
      <c r="B37" s="54" t="s">
        <v>51</v>
      </c>
      <c r="C37" s="462"/>
      <c r="D37" s="157"/>
      <c r="E37" s="31">
        <f>'1.sz.mell.összevont'!D37</f>
        <v>0</v>
      </c>
    </row>
    <row r="38" spans="1:5" s="49" customFormat="1" ht="12" customHeight="1" x14ac:dyDescent="0.25">
      <c r="A38" s="53" t="s">
        <v>52</v>
      </c>
      <c r="B38" s="54" t="s">
        <v>53</v>
      </c>
      <c r="C38" s="462"/>
      <c r="D38" s="157"/>
      <c r="E38" s="31">
        <f>'1.sz.mell.összevont'!D38</f>
        <v>0</v>
      </c>
    </row>
    <row r="39" spans="1:5" s="49" customFormat="1" ht="12" customHeight="1" x14ac:dyDescent="0.25">
      <c r="A39" s="53" t="s">
        <v>54</v>
      </c>
      <c r="B39" s="54" t="s">
        <v>55</v>
      </c>
      <c r="C39" s="462"/>
      <c r="D39" s="157"/>
      <c r="E39" s="31">
        <f>'1.sz.mell.összevont'!D39</f>
        <v>0</v>
      </c>
    </row>
    <row r="40" spans="1:5" s="49" customFormat="1" ht="12" customHeight="1" x14ac:dyDescent="0.25">
      <c r="A40" s="53" t="s">
        <v>56</v>
      </c>
      <c r="B40" s="54" t="s">
        <v>57</v>
      </c>
      <c r="C40" s="462"/>
      <c r="D40" s="157"/>
      <c r="E40" s="31">
        <f>'1.sz.mell.összevont'!D40</f>
        <v>0</v>
      </c>
    </row>
    <row r="41" spans="1:5" s="49" customFormat="1" ht="12" customHeight="1" x14ac:dyDescent="0.25">
      <c r="A41" s="53" t="s">
        <v>58</v>
      </c>
      <c r="B41" s="54" t="s">
        <v>59</v>
      </c>
      <c r="C41" s="462"/>
      <c r="D41" s="157"/>
      <c r="E41" s="31">
        <f>'1.sz.mell.összevont'!D41</f>
        <v>0</v>
      </c>
    </row>
    <row r="42" spans="1:5" s="49" customFormat="1" ht="12" customHeight="1" x14ac:dyDescent="0.25">
      <c r="A42" s="53" t="s">
        <v>60</v>
      </c>
      <c r="B42" s="54" t="s">
        <v>61</v>
      </c>
      <c r="C42" s="462"/>
      <c r="D42" s="157"/>
      <c r="E42" s="31">
        <f>'1.sz.mell.összevont'!D42</f>
        <v>0</v>
      </c>
    </row>
    <row r="43" spans="1:5" s="49" customFormat="1" ht="12" customHeight="1" x14ac:dyDescent="0.25">
      <c r="A43" s="53" t="s">
        <v>62</v>
      </c>
      <c r="B43" s="54" t="s">
        <v>63</v>
      </c>
      <c r="C43" s="469"/>
      <c r="D43" s="478"/>
      <c r="E43" s="162">
        <f>'1.sz.mell.összevont'!D43</f>
        <v>0</v>
      </c>
    </row>
    <row r="44" spans="1:5" s="49" customFormat="1" ht="12" customHeight="1" x14ac:dyDescent="0.25">
      <c r="A44" s="56" t="s">
        <v>64</v>
      </c>
      <c r="B44" s="350" t="s">
        <v>659</v>
      </c>
      <c r="C44" s="470"/>
      <c r="D44" s="479"/>
      <c r="E44" s="493"/>
    </row>
    <row r="45" spans="1:5" s="49" customFormat="1" ht="12" customHeight="1" thickBot="1" x14ac:dyDescent="0.3">
      <c r="A45" s="56" t="s">
        <v>660</v>
      </c>
      <c r="B45" s="82" t="s">
        <v>65</v>
      </c>
      <c r="C45" s="471"/>
      <c r="D45" s="479"/>
      <c r="E45" s="163">
        <f>'1.sz.mell.összevont'!D45</f>
        <v>0</v>
      </c>
    </row>
    <row r="46" spans="1:5" s="49" customFormat="1" ht="12" customHeight="1" thickBot="1" x14ac:dyDescent="0.3">
      <c r="A46" s="47" t="s">
        <v>66</v>
      </c>
      <c r="B46" s="48" t="s">
        <v>67</v>
      </c>
      <c r="C46" s="463">
        <f>SUM(C47:C51)</f>
        <v>0</v>
      </c>
      <c r="D46" s="153">
        <f>SUM(D47:D51)</f>
        <v>0</v>
      </c>
      <c r="E46" s="154">
        <f>SUM(E47:E51)</f>
        <v>0</v>
      </c>
    </row>
    <row r="47" spans="1:5" s="49" customFormat="1" ht="12" customHeight="1" x14ac:dyDescent="0.25">
      <c r="A47" s="50" t="s">
        <v>68</v>
      </c>
      <c r="B47" s="51" t="s">
        <v>69</v>
      </c>
      <c r="C47" s="472"/>
      <c r="D47" s="480"/>
      <c r="E47" s="164">
        <f>'1.sz.mell.összevont'!D47</f>
        <v>0</v>
      </c>
    </row>
    <row r="48" spans="1:5" s="49" customFormat="1" ht="12" customHeight="1" x14ac:dyDescent="0.25">
      <c r="A48" s="53" t="s">
        <v>70</v>
      </c>
      <c r="B48" s="54" t="s">
        <v>71</v>
      </c>
      <c r="C48" s="469"/>
      <c r="D48" s="478"/>
      <c r="E48" s="162">
        <f>'1.sz.mell.összevont'!D48</f>
        <v>0</v>
      </c>
    </row>
    <row r="49" spans="1:5" s="49" customFormat="1" ht="12" customHeight="1" x14ac:dyDescent="0.25">
      <c r="A49" s="53" t="s">
        <v>72</v>
      </c>
      <c r="B49" s="54" t="s">
        <v>73</v>
      </c>
      <c r="C49" s="469"/>
      <c r="D49" s="478"/>
      <c r="E49" s="162">
        <f>'1.sz.mell.összevont'!D49</f>
        <v>0</v>
      </c>
    </row>
    <row r="50" spans="1:5" s="49" customFormat="1" ht="12" customHeight="1" x14ac:dyDescent="0.25">
      <c r="A50" s="53" t="s">
        <v>74</v>
      </c>
      <c r="B50" s="54" t="s">
        <v>75</v>
      </c>
      <c r="C50" s="469"/>
      <c r="D50" s="478"/>
      <c r="E50" s="162">
        <f>'1.sz.mell.összevont'!D50</f>
        <v>0</v>
      </c>
    </row>
    <row r="51" spans="1:5" s="49" customFormat="1" ht="12" customHeight="1" thickBot="1" x14ac:dyDescent="0.3">
      <c r="A51" s="56" t="s">
        <v>76</v>
      </c>
      <c r="B51" s="82" t="s">
        <v>77</v>
      </c>
      <c r="C51" s="471"/>
      <c r="D51" s="479"/>
      <c r="E51" s="163">
        <f>'1.sz.mell.összevont'!D51</f>
        <v>0</v>
      </c>
    </row>
    <row r="52" spans="1:5" s="49" customFormat="1" ht="12" customHeight="1" thickBot="1" x14ac:dyDescent="0.3">
      <c r="A52" s="47" t="s">
        <v>78</v>
      </c>
      <c r="B52" s="48" t="s">
        <v>79</v>
      </c>
      <c r="C52" s="463">
        <f t="shared" ref="C52" si="2">SUM(C53:C57)</f>
        <v>30000</v>
      </c>
      <c r="D52" s="153">
        <f t="shared" ref="D52" si="3">SUM(D53:D57)</f>
        <v>0</v>
      </c>
      <c r="E52" s="154">
        <f>SUM(E53:E57)</f>
        <v>4000000</v>
      </c>
    </row>
    <row r="53" spans="1:5" s="49" customFormat="1" ht="12" customHeight="1" x14ac:dyDescent="0.25">
      <c r="A53" s="50" t="s">
        <v>80</v>
      </c>
      <c r="B53" s="51" t="s">
        <v>459</v>
      </c>
      <c r="C53" s="461"/>
      <c r="D53" s="155"/>
      <c r="E53" s="156">
        <f>'1.sz.mell.összevont'!D53</f>
        <v>0</v>
      </c>
    </row>
    <row r="54" spans="1:5" s="49" customFormat="1" ht="12" customHeight="1" x14ac:dyDescent="0.25">
      <c r="A54" s="50" t="s">
        <v>81</v>
      </c>
      <c r="B54" s="54" t="s">
        <v>460</v>
      </c>
      <c r="C54" s="462"/>
      <c r="D54" s="157"/>
      <c r="E54" s="156">
        <f>'1.sz.mell.összevont'!D56</f>
        <v>0</v>
      </c>
    </row>
    <row r="55" spans="1:5" s="49" customFormat="1" ht="12" customHeight="1" x14ac:dyDescent="0.25">
      <c r="A55" s="50" t="s">
        <v>82</v>
      </c>
      <c r="B55" s="54" t="s">
        <v>471</v>
      </c>
      <c r="C55" s="462"/>
      <c r="D55" s="157"/>
      <c r="E55" s="156">
        <f>'1.sz.mell.összevont'!D57</f>
        <v>0</v>
      </c>
    </row>
    <row r="56" spans="1:5" s="49" customFormat="1" ht="12" customHeight="1" x14ac:dyDescent="0.25">
      <c r="A56" s="50" t="s">
        <v>83</v>
      </c>
      <c r="B56" s="57" t="s">
        <v>462</v>
      </c>
      <c r="C56" s="468"/>
      <c r="D56" s="158"/>
      <c r="E56" s="156">
        <f>'1.sz.mell.összevont'!D59</f>
        <v>4000000</v>
      </c>
    </row>
    <row r="57" spans="1:5" s="49" customFormat="1" ht="12" customHeight="1" x14ac:dyDescent="0.25">
      <c r="A57" s="50" t="s">
        <v>711</v>
      </c>
      <c r="B57" s="57" t="s">
        <v>463</v>
      </c>
      <c r="C57" s="468">
        <v>30000</v>
      </c>
      <c r="D57" s="157"/>
      <c r="E57" s="156">
        <f>'1.sz.mell.összevont'!D60</f>
        <v>0</v>
      </c>
    </row>
    <row r="58" spans="1:5" s="49" customFormat="1" ht="12" customHeight="1" thickBot="1" x14ac:dyDescent="0.3">
      <c r="A58" s="56" t="s">
        <v>662</v>
      </c>
      <c r="B58" s="346" t="s">
        <v>663</v>
      </c>
      <c r="C58" s="464"/>
      <c r="D58" s="475"/>
      <c r="E58" s="494"/>
    </row>
    <row r="59" spans="1:5" s="49" customFormat="1" ht="12" customHeight="1" thickBot="1" x14ac:dyDescent="0.3">
      <c r="A59" s="47" t="s">
        <v>84</v>
      </c>
      <c r="B59" s="58" t="s">
        <v>85</v>
      </c>
      <c r="C59" s="463"/>
      <c r="D59" s="153">
        <f t="shared" ref="D59" si="4">SUM(D60:D64)</f>
        <v>0</v>
      </c>
      <c r="E59" s="154">
        <f>SUM(E60:E64)</f>
        <v>4000000</v>
      </c>
    </row>
    <row r="60" spans="1:5" s="49" customFormat="1" ht="12" customHeight="1" x14ac:dyDescent="0.25">
      <c r="A60" s="53" t="s">
        <v>712</v>
      </c>
      <c r="B60" s="51" t="s">
        <v>464</v>
      </c>
      <c r="C60" s="469"/>
      <c r="D60" s="478"/>
      <c r="E60" s="162">
        <f>'1.sz.mell.összevont'!D60</f>
        <v>0</v>
      </c>
    </row>
    <row r="61" spans="1:5" s="49" customFormat="1" ht="12" customHeight="1" x14ac:dyDescent="0.25">
      <c r="A61" s="53" t="s">
        <v>713</v>
      </c>
      <c r="B61" s="54" t="s">
        <v>465</v>
      </c>
      <c r="C61" s="469"/>
      <c r="D61" s="478"/>
      <c r="E61" s="162">
        <f>'1.sz.mell.összevont'!D61</f>
        <v>0</v>
      </c>
    </row>
    <row r="62" spans="1:5" s="49" customFormat="1" ht="12" customHeight="1" x14ac:dyDescent="0.25">
      <c r="A62" s="53" t="s">
        <v>714</v>
      </c>
      <c r="B62" s="54" t="s">
        <v>472</v>
      </c>
      <c r="C62" s="469"/>
      <c r="D62" s="478"/>
      <c r="E62" s="162">
        <f>'1.sz.mell.összevont'!D62</f>
        <v>0</v>
      </c>
    </row>
    <row r="63" spans="1:5" s="49" customFormat="1" ht="12" customHeight="1" x14ac:dyDescent="0.25">
      <c r="A63" s="53" t="s">
        <v>715</v>
      </c>
      <c r="B63" s="57" t="s">
        <v>466</v>
      </c>
      <c r="C63" s="469"/>
      <c r="D63" s="478"/>
      <c r="E63" s="162">
        <f>'1.sz.mell.összevont'!D63</f>
        <v>0</v>
      </c>
    </row>
    <row r="64" spans="1:5" s="49" customFormat="1" ht="12" customHeight="1" x14ac:dyDescent="0.25">
      <c r="A64" s="53" t="s">
        <v>716</v>
      </c>
      <c r="B64" s="57" t="s">
        <v>468</v>
      </c>
      <c r="C64" s="469"/>
      <c r="D64" s="478"/>
      <c r="E64" s="162">
        <f>'1.sz.mell.összevont'!D64</f>
        <v>4000000</v>
      </c>
    </row>
    <row r="65" spans="1:6" s="49" customFormat="1" ht="12" customHeight="1" thickBot="1" x14ac:dyDescent="0.3">
      <c r="A65" s="53" t="s">
        <v>717</v>
      </c>
      <c r="B65" s="346" t="s">
        <v>664</v>
      </c>
      <c r="C65" s="473"/>
      <c r="D65" s="475"/>
      <c r="E65" s="162">
        <f>'1.sz.mell.összevont'!D65</f>
        <v>0</v>
      </c>
    </row>
    <row r="66" spans="1:6" s="49" customFormat="1" ht="12" customHeight="1" thickBot="1" x14ac:dyDescent="0.3">
      <c r="A66" s="47" t="s">
        <v>86</v>
      </c>
      <c r="B66" s="48" t="s">
        <v>87</v>
      </c>
      <c r="C66" s="466">
        <f>+C5+C12+C19+C26+C34+C46+C52+C59</f>
        <v>90162788</v>
      </c>
      <c r="D66" s="159">
        <f>+D5+D12+D19+D26+D34+D46+D52+D59</f>
        <v>89800762</v>
      </c>
      <c r="E66" s="160">
        <f>+E5+E12+E19+E26+E34+E46+E52+E59</f>
        <v>52814075</v>
      </c>
    </row>
    <row r="67" spans="1:6" s="49" customFormat="1" ht="12" customHeight="1" thickBot="1" x14ac:dyDescent="0.3">
      <c r="A67" s="165" t="s">
        <v>88</v>
      </c>
      <c r="B67" s="58" t="s">
        <v>89</v>
      </c>
      <c r="C67" s="463">
        <f>SUM(C68:C70)</f>
        <v>0</v>
      </c>
      <c r="D67" s="153">
        <f>SUM(D68:D70)</f>
        <v>0</v>
      </c>
      <c r="E67" s="154">
        <f>SUM(E68:E70)</f>
        <v>0</v>
      </c>
    </row>
    <row r="68" spans="1:6" s="49" customFormat="1" ht="12" customHeight="1" x14ac:dyDescent="0.25">
      <c r="A68" s="53" t="s">
        <v>90</v>
      </c>
      <c r="B68" s="51" t="s">
        <v>91</v>
      </c>
      <c r="C68" s="469"/>
      <c r="D68" s="478"/>
      <c r="E68" s="162">
        <f>'1.sz.mell.összevont'!D68</f>
        <v>0</v>
      </c>
    </row>
    <row r="69" spans="1:6" s="49" customFormat="1" ht="12" customHeight="1" x14ac:dyDescent="0.25">
      <c r="A69" s="53" t="s">
        <v>92</v>
      </c>
      <c r="B69" s="54" t="s">
        <v>93</v>
      </c>
      <c r="C69" s="469"/>
      <c r="D69" s="478"/>
      <c r="E69" s="162">
        <f>'1.sz.mell.összevont'!D69</f>
        <v>0</v>
      </c>
    </row>
    <row r="70" spans="1:6" s="49" customFormat="1" ht="12" customHeight="1" thickBot="1" x14ac:dyDescent="0.3">
      <c r="A70" s="53" t="s">
        <v>94</v>
      </c>
      <c r="B70" s="166" t="s">
        <v>259</v>
      </c>
      <c r="C70" s="469"/>
      <c r="D70" s="478"/>
      <c r="E70" s="162">
        <f>'1.sz.mell.összevont'!D70</f>
        <v>0</v>
      </c>
    </row>
    <row r="71" spans="1:6" s="49" customFormat="1" ht="12" customHeight="1" thickBot="1" x14ac:dyDescent="0.3">
      <c r="A71" s="165" t="s">
        <v>96</v>
      </c>
      <c r="B71" s="58" t="s">
        <v>97</v>
      </c>
      <c r="C71" s="463">
        <f>SUM(C72:C75)</f>
        <v>0</v>
      </c>
      <c r="D71" s="153">
        <f>SUM(D72:D75)</f>
        <v>0</v>
      </c>
      <c r="E71" s="154">
        <f>SUM(E72:E75)</f>
        <v>0</v>
      </c>
    </row>
    <row r="72" spans="1:6" s="49" customFormat="1" ht="12" customHeight="1" x14ac:dyDescent="0.25">
      <c r="A72" s="53" t="s">
        <v>98</v>
      </c>
      <c r="B72" s="51" t="s">
        <v>99</v>
      </c>
      <c r="C72" s="469"/>
      <c r="D72" s="478"/>
      <c r="E72" s="162">
        <f>'1.sz.mell.összevont'!D72</f>
        <v>0</v>
      </c>
    </row>
    <row r="73" spans="1:6" s="49" customFormat="1" ht="12" customHeight="1" x14ac:dyDescent="0.25">
      <c r="A73" s="53" t="s">
        <v>100</v>
      </c>
      <c r="B73" s="54" t="s">
        <v>101</v>
      </c>
      <c r="C73" s="469"/>
      <c r="D73" s="478"/>
      <c r="E73" s="162">
        <f>'1.sz.mell.összevont'!D73</f>
        <v>0</v>
      </c>
    </row>
    <row r="74" spans="1:6" s="49" customFormat="1" ht="12" customHeight="1" x14ac:dyDescent="0.25">
      <c r="A74" s="53" t="s">
        <v>102</v>
      </c>
      <c r="B74" s="54" t="s">
        <v>103</v>
      </c>
      <c r="C74" s="469"/>
      <c r="D74" s="478"/>
      <c r="E74" s="162">
        <f>'1.sz.mell.összevont'!D74</f>
        <v>0</v>
      </c>
    </row>
    <row r="75" spans="1:6" s="49" customFormat="1" ht="12" customHeight="1" thickBot="1" x14ac:dyDescent="0.35">
      <c r="A75" s="53" t="s">
        <v>104</v>
      </c>
      <c r="B75" s="82" t="s">
        <v>105</v>
      </c>
      <c r="C75" s="469"/>
      <c r="D75" s="478"/>
      <c r="E75" s="162">
        <f>'1.sz.mell.összevont'!D75</f>
        <v>0</v>
      </c>
      <c r="F75" s="86"/>
    </row>
    <row r="76" spans="1:6" s="49" customFormat="1" ht="12" customHeight="1" thickBot="1" x14ac:dyDescent="0.3">
      <c r="A76" s="165" t="s">
        <v>106</v>
      </c>
      <c r="B76" s="58" t="s">
        <v>107</v>
      </c>
      <c r="C76" s="463">
        <f>SUM(C77:C78)</f>
        <v>423250</v>
      </c>
      <c r="D76" s="153">
        <f>SUM(D77:D78)</f>
        <v>0</v>
      </c>
      <c r="E76" s="154">
        <f>SUM(E77:E78)</f>
        <v>104778844</v>
      </c>
    </row>
    <row r="77" spans="1:6" s="49" customFormat="1" ht="12" customHeight="1" x14ac:dyDescent="0.25">
      <c r="A77" s="53" t="s">
        <v>108</v>
      </c>
      <c r="B77" s="51" t="s">
        <v>109</v>
      </c>
      <c r="C77" s="469">
        <v>423250</v>
      </c>
      <c r="D77" s="478"/>
      <c r="E77" s="162">
        <f>'1.sz.mell.összevont'!D77</f>
        <v>104778844</v>
      </c>
    </row>
    <row r="78" spans="1:6" s="49" customFormat="1" ht="12" customHeight="1" thickBot="1" x14ac:dyDescent="0.3">
      <c r="A78" s="53" t="s">
        <v>110</v>
      </c>
      <c r="B78" s="82" t="s">
        <v>111</v>
      </c>
      <c r="C78" s="469"/>
      <c r="D78" s="478"/>
      <c r="E78" s="162">
        <f>'1.sz.mell.összevont'!D78</f>
        <v>0</v>
      </c>
    </row>
    <row r="79" spans="1:6" s="49" customFormat="1" ht="12" customHeight="1" thickBot="1" x14ac:dyDescent="0.3">
      <c r="A79" s="165" t="s">
        <v>112</v>
      </c>
      <c r="B79" s="58" t="s">
        <v>670</v>
      </c>
      <c r="C79" s="463">
        <f>SUM(C80:C83)</f>
        <v>0</v>
      </c>
      <c r="D79" s="153">
        <f>SUM(D80:D83)</f>
        <v>0</v>
      </c>
      <c r="E79" s="154">
        <f>SUM(E80:E83)</f>
        <v>0</v>
      </c>
    </row>
    <row r="80" spans="1:6" s="49" customFormat="1" ht="12" customHeight="1" x14ac:dyDescent="0.25">
      <c r="A80" s="53" t="s">
        <v>718</v>
      </c>
      <c r="B80" s="51" t="s">
        <v>114</v>
      </c>
      <c r="C80" s="469"/>
      <c r="D80" s="478"/>
      <c r="E80" s="162">
        <f>'1.sz.mell.összevont'!D80</f>
        <v>0</v>
      </c>
    </row>
    <row r="81" spans="1:5" s="49" customFormat="1" ht="12" customHeight="1" x14ac:dyDescent="0.25">
      <c r="A81" s="53" t="s">
        <v>719</v>
      </c>
      <c r="B81" s="51" t="s">
        <v>115</v>
      </c>
      <c r="C81" s="469"/>
      <c r="D81" s="478"/>
      <c r="E81" s="162">
        <f>'1.sz.mell.összevont'!D81</f>
        <v>0</v>
      </c>
    </row>
    <row r="82" spans="1:5" s="49" customFormat="1" ht="12" customHeight="1" x14ac:dyDescent="0.25">
      <c r="A82" s="53" t="s">
        <v>720</v>
      </c>
      <c r="B82" s="54" t="s">
        <v>606</v>
      </c>
      <c r="C82" s="469"/>
      <c r="D82" s="478"/>
      <c r="E82" s="162">
        <f>'1.sz.mell.összevont'!D82</f>
        <v>0</v>
      </c>
    </row>
    <row r="83" spans="1:5" s="49" customFormat="1" ht="12" customHeight="1" thickBot="1" x14ac:dyDescent="0.3">
      <c r="A83" s="53" t="s">
        <v>721</v>
      </c>
      <c r="B83" s="57" t="s">
        <v>668</v>
      </c>
      <c r="C83" s="469"/>
      <c r="D83" s="478"/>
      <c r="E83" s="162">
        <f>'1.sz.mell.összevont'!D83</f>
        <v>0</v>
      </c>
    </row>
    <row r="84" spans="1:5" s="49" customFormat="1" ht="12" customHeight="1" thickBot="1" x14ac:dyDescent="0.3">
      <c r="A84" s="165" t="s">
        <v>116</v>
      </c>
      <c r="B84" s="58" t="s">
        <v>117</v>
      </c>
      <c r="C84" s="463">
        <f>SUM(C85:C88)</f>
        <v>0</v>
      </c>
      <c r="D84" s="153">
        <f>SUM(D85:D88)</f>
        <v>0</v>
      </c>
      <c r="E84" s="154">
        <f>SUM(E85:E88)</f>
        <v>0</v>
      </c>
    </row>
    <row r="85" spans="1:5" s="49" customFormat="1" ht="12" customHeight="1" x14ac:dyDescent="0.25">
      <c r="A85" s="167" t="s">
        <v>118</v>
      </c>
      <c r="B85" s="51" t="s">
        <v>607</v>
      </c>
      <c r="C85" s="469"/>
      <c r="D85" s="478"/>
      <c r="E85" s="162">
        <f>'1.sz.mell.összevont'!D85</f>
        <v>0</v>
      </c>
    </row>
    <row r="86" spans="1:5" s="49" customFormat="1" ht="12" customHeight="1" x14ac:dyDescent="0.25">
      <c r="A86" s="167" t="s">
        <v>119</v>
      </c>
      <c r="B86" s="54" t="s">
        <v>608</v>
      </c>
      <c r="C86" s="469"/>
      <c r="D86" s="478"/>
      <c r="E86" s="162">
        <f>'1.sz.mell.összevont'!D86</f>
        <v>0</v>
      </c>
    </row>
    <row r="87" spans="1:5" s="49" customFormat="1" ht="12" customHeight="1" x14ac:dyDescent="0.25">
      <c r="A87" s="167" t="s">
        <v>742</v>
      </c>
      <c r="B87" s="54" t="s">
        <v>609</v>
      </c>
      <c r="C87" s="469"/>
      <c r="D87" s="478"/>
      <c r="E87" s="162">
        <f>'1.sz.mell.összevont'!D87</f>
        <v>0</v>
      </c>
    </row>
    <row r="88" spans="1:5" s="49" customFormat="1" ht="12" customHeight="1" thickBot="1" x14ac:dyDescent="0.3">
      <c r="A88" s="167" t="s">
        <v>743</v>
      </c>
      <c r="B88" s="57" t="s">
        <v>610</v>
      </c>
      <c r="C88" s="469"/>
      <c r="D88" s="478"/>
      <c r="E88" s="162">
        <f>'1.sz.mell.összevont'!D88</f>
        <v>0</v>
      </c>
    </row>
    <row r="89" spans="1:5" s="49" customFormat="1" ht="12" customHeight="1" thickBot="1" x14ac:dyDescent="0.3">
      <c r="A89" s="165" t="s">
        <v>120</v>
      </c>
      <c r="B89" s="58" t="s">
        <v>121</v>
      </c>
      <c r="C89" s="474"/>
      <c r="D89" s="168"/>
      <c r="E89" s="169"/>
    </row>
    <row r="90" spans="1:5" s="49" customFormat="1" ht="12" customHeight="1" thickBot="1" x14ac:dyDescent="0.3">
      <c r="A90" s="165" t="s">
        <v>122</v>
      </c>
      <c r="B90" s="170" t="s">
        <v>123</v>
      </c>
      <c r="C90" s="466">
        <f>+C67+C71+C76+C79+C84+C89</f>
        <v>423250</v>
      </c>
      <c r="D90" s="159">
        <f>+D67+D71+D76+D79+D84+D89</f>
        <v>0</v>
      </c>
      <c r="E90" s="160">
        <f>+E67+E71+E76+E79+E84+E89</f>
        <v>104778844</v>
      </c>
    </row>
    <row r="91" spans="1:5" s="49" customFormat="1" ht="12" customHeight="1" thickBot="1" x14ac:dyDescent="0.3">
      <c r="A91" s="171" t="s">
        <v>124</v>
      </c>
      <c r="B91" s="172" t="s">
        <v>125</v>
      </c>
      <c r="C91" s="466">
        <f>+C66+C90</f>
        <v>90586038</v>
      </c>
      <c r="D91" s="159">
        <f>+D66+D90</f>
        <v>89800762</v>
      </c>
      <c r="E91" s="160">
        <f>+E66+E90</f>
        <v>157592919</v>
      </c>
    </row>
    <row r="92" spans="1:5" s="49" customFormat="1" ht="12" customHeight="1" x14ac:dyDescent="0.25">
      <c r="A92" s="173"/>
      <c r="B92" s="174"/>
      <c r="C92" s="175"/>
      <c r="D92" s="176"/>
      <c r="E92" s="290"/>
    </row>
    <row r="93" spans="1:5" s="49" customFormat="1" ht="12" customHeight="1" x14ac:dyDescent="0.25">
      <c r="A93" s="585" t="s">
        <v>126</v>
      </c>
      <c r="B93" s="585"/>
      <c r="C93" s="585"/>
      <c r="D93" s="585"/>
      <c r="E93" s="585"/>
    </row>
    <row r="94" spans="1:5" s="49" customFormat="1" ht="12" customHeight="1" thickBot="1" x14ac:dyDescent="0.3">
      <c r="A94" s="586" t="s">
        <v>700</v>
      </c>
      <c r="B94" s="586"/>
      <c r="C94" s="239"/>
    </row>
    <row r="95" spans="1:5" s="49" customFormat="1" ht="33" customHeight="1" thickBot="1" x14ac:dyDescent="0.3">
      <c r="A95" s="40" t="s">
        <v>2</v>
      </c>
      <c r="B95" s="41" t="s">
        <v>127</v>
      </c>
      <c r="C95" s="458" t="s">
        <v>745</v>
      </c>
      <c r="D95" s="41" t="s">
        <v>746</v>
      </c>
      <c r="E95" s="151" t="s">
        <v>727</v>
      </c>
    </row>
    <row r="96" spans="1:5" s="49" customFormat="1" ht="12" customHeight="1" thickBot="1" x14ac:dyDescent="0.3">
      <c r="A96" s="27">
        <v>1</v>
      </c>
      <c r="B96" s="69">
        <v>2</v>
      </c>
      <c r="C96" s="459">
        <v>3</v>
      </c>
      <c r="D96" s="69">
        <v>4</v>
      </c>
      <c r="E96" s="152">
        <v>5</v>
      </c>
    </row>
    <row r="97" spans="1:7" s="49" customFormat="1" ht="15" customHeight="1" thickBot="1" x14ac:dyDescent="0.3">
      <c r="A97" s="71" t="s">
        <v>5</v>
      </c>
      <c r="B97" s="72" t="s">
        <v>128</v>
      </c>
      <c r="C97" s="481">
        <f>+C98+C99+C100+C101+C102</f>
        <v>51668630</v>
      </c>
      <c r="D97" s="487">
        <f>+D98+D99+D100+D101+D102</f>
        <v>64033909</v>
      </c>
      <c r="E97" s="177">
        <f>+E98+E99+E100+E101+E102</f>
        <v>62094668</v>
      </c>
    </row>
    <row r="98" spans="1:7" s="49" customFormat="1" ht="13.2" x14ac:dyDescent="0.25">
      <c r="A98" s="74" t="s">
        <v>7</v>
      </c>
      <c r="B98" s="75" t="s">
        <v>129</v>
      </c>
      <c r="C98" s="482">
        <v>18665314</v>
      </c>
      <c r="D98" s="488">
        <v>21925147</v>
      </c>
      <c r="E98" s="178">
        <f>'1.sz.mell.összevont'!D99</f>
        <v>20000000</v>
      </c>
    </row>
    <row r="99" spans="1:7" ht="11.25" customHeight="1" x14ac:dyDescent="0.3">
      <c r="A99" s="53" t="s">
        <v>9</v>
      </c>
      <c r="B99" s="11" t="s">
        <v>130</v>
      </c>
      <c r="C99" s="462">
        <v>3445253</v>
      </c>
      <c r="D99" s="157">
        <v>3836901</v>
      </c>
      <c r="E99" s="31">
        <f>'1.sz.mell.összevont'!D100</f>
        <v>3100000</v>
      </c>
      <c r="G99" s="49"/>
    </row>
    <row r="100" spans="1:7" ht="12.75" customHeight="1" x14ac:dyDescent="0.3">
      <c r="A100" s="53" t="s">
        <v>11</v>
      </c>
      <c r="B100" s="11" t="s">
        <v>131</v>
      </c>
      <c r="C100" s="468">
        <v>26865916</v>
      </c>
      <c r="D100" s="158">
        <v>27249228</v>
      </c>
      <c r="E100" s="83">
        <f>'1.sz.mell.összevont'!D101</f>
        <v>27169668</v>
      </c>
      <c r="G100" s="49"/>
    </row>
    <row r="101" spans="1:7" s="46" customFormat="1" ht="12" customHeight="1" x14ac:dyDescent="0.25">
      <c r="A101" s="53" t="s">
        <v>13</v>
      </c>
      <c r="B101" s="77" t="s">
        <v>132</v>
      </c>
      <c r="C101" s="468">
        <v>1267200</v>
      </c>
      <c r="D101" s="158">
        <v>9267200</v>
      </c>
      <c r="E101" s="83">
        <f>'1.sz.mell.összevont'!D102</f>
        <v>9000000</v>
      </c>
      <c r="G101" s="49"/>
    </row>
    <row r="102" spans="1:7" ht="12" customHeight="1" thickBot="1" x14ac:dyDescent="0.35">
      <c r="A102" s="53" t="s">
        <v>15</v>
      </c>
      <c r="B102" s="78" t="s">
        <v>133</v>
      </c>
      <c r="C102" s="483">
        <v>1424947</v>
      </c>
      <c r="D102" s="158">
        <v>1755433</v>
      </c>
      <c r="E102" s="83">
        <f>'1.sz.mell.összevont'!D103</f>
        <v>2825000</v>
      </c>
      <c r="G102" s="49"/>
    </row>
    <row r="103" spans="1:7" ht="12" customHeight="1" thickBot="1" x14ac:dyDescent="0.35">
      <c r="A103" s="47" t="s">
        <v>18</v>
      </c>
      <c r="B103" s="15" t="s">
        <v>611</v>
      </c>
      <c r="C103" s="463">
        <f>SUM(C104:C106)</f>
        <v>0</v>
      </c>
      <c r="D103" s="153">
        <f>SUM(D104:D106)</f>
        <v>1087466</v>
      </c>
      <c r="E103" s="154">
        <f>SUM(E104:E106)</f>
        <v>0</v>
      </c>
      <c r="G103" s="49"/>
    </row>
    <row r="104" spans="1:7" ht="12" customHeight="1" x14ac:dyDescent="0.3">
      <c r="A104" s="50" t="s">
        <v>20</v>
      </c>
      <c r="B104" s="13" t="s">
        <v>139</v>
      </c>
      <c r="C104" s="461"/>
      <c r="D104" s="155">
        <v>1087466</v>
      </c>
      <c r="E104" s="156">
        <f>'1.sz.mell.összevont'!D105</f>
        <v>0</v>
      </c>
      <c r="G104" s="49"/>
    </row>
    <row r="105" spans="1:7" ht="12" customHeight="1" x14ac:dyDescent="0.3">
      <c r="A105" s="50" t="s">
        <v>22</v>
      </c>
      <c r="B105" s="278" t="s">
        <v>474</v>
      </c>
      <c r="C105" s="484"/>
      <c r="D105" s="489"/>
      <c r="E105" s="156">
        <f>'1.sz.mell.összevont'!D106</f>
        <v>0</v>
      </c>
      <c r="G105" s="49"/>
    </row>
    <row r="106" spans="1:7" ht="12" customHeight="1" thickBot="1" x14ac:dyDescent="0.35">
      <c r="A106" s="50" t="s">
        <v>24</v>
      </c>
      <c r="B106" s="81" t="s">
        <v>473</v>
      </c>
      <c r="C106" s="468"/>
      <c r="D106" s="158"/>
      <c r="E106" s="156">
        <f>'1.sz.mell.összevont'!D107</f>
        <v>0</v>
      </c>
      <c r="G106" s="49"/>
    </row>
    <row r="107" spans="1:7" ht="12" customHeight="1" thickBot="1" x14ac:dyDescent="0.35">
      <c r="A107" s="47" t="s">
        <v>30</v>
      </c>
      <c r="B107" s="80" t="s">
        <v>613</v>
      </c>
      <c r="C107" s="463">
        <f>+C108+C110+C112</f>
        <v>10251831</v>
      </c>
      <c r="D107" s="153">
        <f>+D108+D110+D112</f>
        <v>24679387</v>
      </c>
      <c r="E107" s="154">
        <f>+E108+E110+E112</f>
        <v>97419651</v>
      </c>
      <c r="G107" s="49"/>
    </row>
    <row r="108" spans="1:7" ht="12" customHeight="1" x14ac:dyDescent="0.3">
      <c r="A108" s="50" t="s">
        <v>32</v>
      </c>
      <c r="B108" s="11" t="s">
        <v>134</v>
      </c>
      <c r="C108" s="461">
        <v>4689001</v>
      </c>
      <c r="D108" s="155">
        <v>18810760</v>
      </c>
      <c r="E108" s="156">
        <f>'1.sz.mell.összevont'!D109</f>
        <v>97419651</v>
      </c>
      <c r="G108" s="49"/>
    </row>
    <row r="109" spans="1:7" ht="12" customHeight="1" x14ac:dyDescent="0.3">
      <c r="A109" s="50" t="s">
        <v>34</v>
      </c>
      <c r="B109" s="81" t="s">
        <v>135</v>
      </c>
      <c r="C109" s="461"/>
      <c r="D109" s="155"/>
      <c r="E109" s="156">
        <f>'1.sz.mell.összevont'!D110</f>
        <v>0</v>
      </c>
      <c r="G109" s="49"/>
    </row>
    <row r="110" spans="1:7" ht="12" customHeight="1" x14ac:dyDescent="0.3">
      <c r="A110" s="50" t="s">
        <v>36</v>
      </c>
      <c r="B110" s="81" t="s">
        <v>136</v>
      </c>
      <c r="C110" s="462">
        <v>5562830</v>
      </c>
      <c r="D110" s="157">
        <v>5868627</v>
      </c>
      <c r="E110" s="156">
        <f>'1.sz.mell.összevont'!D111</f>
        <v>0</v>
      </c>
      <c r="G110" s="49"/>
    </row>
    <row r="111" spans="1:7" ht="12" customHeight="1" x14ac:dyDescent="0.3">
      <c r="A111" s="50" t="s">
        <v>612</v>
      </c>
      <c r="B111" s="81" t="s">
        <v>137</v>
      </c>
      <c r="C111" s="462"/>
      <c r="D111" s="157"/>
      <c r="E111" s="156">
        <f>'1.sz.mell.összevont'!D112</f>
        <v>0</v>
      </c>
      <c r="G111" s="49"/>
    </row>
    <row r="112" spans="1:7" ht="12" customHeight="1" thickBot="1" x14ac:dyDescent="0.35">
      <c r="A112" s="50" t="s">
        <v>40</v>
      </c>
      <c r="B112" s="82" t="s">
        <v>138</v>
      </c>
      <c r="C112" s="462"/>
      <c r="D112" s="157"/>
      <c r="E112" s="156">
        <f>'1.sz.mell.összevont'!D113</f>
        <v>0</v>
      </c>
      <c r="G112" s="49"/>
    </row>
    <row r="113" spans="1:7" ht="12" customHeight="1" thickBot="1" x14ac:dyDescent="0.35">
      <c r="A113" s="47" t="s">
        <v>140</v>
      </c>
      <c r="B113" s="15" t="s">
        <v>141</v>
      </c>
      <c r="C113" s="463">
        <f>+C97+C107+C103</f>
        <v>61920461</v>
      </c>
      <c r="D113" s="153">
        <f>+D97+D107+D103</f>
        <v>89800762</v>
      </c>
      <c r="E113" s="154">
        <f>+E97+E107+E103</f>
        <v>159514319</v>
      </c>
      <c r="G113" s="49"/>
    </row>
    <row r="114" spans="1:7" ht="12" customHeight="1" thickBot="1" x14ac:dyDescent="0.35">
      <c r="A114" s="47" t="s">
        <v>44</v>
      </c>
      <c r="B114" s="15" t="s">
        <v>142</v>
      </c>
      <c r="C114" s="463">
        <f>+C115+C116+C117</f>
        <v>0</v>
      </c>
      <c r="D114" s="153">
        <f>+D115+D116+D117</f>
        <v>0</v>
      </c>
      <c r="E114" s="154">
        <f>+E115+E116+E117</f>
        <v>0</v>
      </c>
      <c r="G114" s="49"/>
    </row>
    <row r="115" spans="1:7" ht="12" customHeight="1" x14ac:dyDescent="0.3">
      <c r="A115" s="50" t="s">
        <v>46</v>
      </c>
      <c r="B115" s="13" t="s">
        <v>143</v>
      </c>
      <c r="C115" s="462"/>
      <c r="D115" s="157"/>
      <c r="E115" s="31">
        <f>'1.sz.mell.összevont'!D116</f>
        <v>0</v>
      </c>
      <c r="G115" s="49"/>
    </row>
    <row r="116" spans="1:7" ht="12" customHeight="1" x14ac:dyDescent="0.3">
      <c r="A116" s="50" t="s">
        <v>48</v>
      </c>
      <c r="B116" s="13" t="s">
        <v>144</v>
      </c>
      <c r="C116" s="462"/>
      <c r="D116" s="157"/>
      <c r="E116" s="31"/>
      <c r="G116" s="49"/>
    </row>
    <row r="117" spans="1:7" ht="12" customHeight="1" thickBot="1" x14ac:dyDescent="0.35">
      <c r="A117" s="79" t="s">
        <v>50</v>
      </c>
      <c r="B117" s="13" t="s">
        <v>145</v>
      </c>
      <c r="C117" s="462"/>
      <c r="D117" s="157"/>
      <c r="E117" s="31"/>
      <c r="G117" s="49"/>
    </row>
    <row r="118" spans="1:7" ht="12" customHeight="1" thickBot="1" x14ac:dyDescent="0.35">
      <c r="A118" s="47" t="s">
        <v>66</v>
      </c>
      <c r="B118" s="15" t="s">
        <v>146</v>
      </c>
      <c r="C118" s="460">
        <f>SUM(C119:C122)</f>
        <v>0</v>
      </c>
      <c r="D118" s="153">
        <f>SUM(D119:D122)</f>
        <v>0</v>
      </c>
      <c r="E118" s="28">
        <f>SUM(E119:E122)</f>
        <v>0</v>
      </c>
      <c r="G118" s="49"/>
    </row>
    <row r="119" spans="1:7" ht="12" customHeight="1" x14ac:dyDescent="0.3">
      <c r="A119" s="50" t="s">
        <v>68</v>
      </c>
      <c r="B119" s="13" t="s">
        <v>614</v>
      </c>
      <c r="C119" s="462"/>
      <c r="D119" s="157"/>
      <c r="E119" s="31"/>
      <c r="G119" s="49"/>
    </row>
    <row r="120" spans="1:7" ht="12" customHeight="1" x14ac:dyDescent="0.3">
      <c r="A120" s="50" t="s">
        <v>70</v>
      </c>
      <c r="B120" s="13" t="s">
        <v>615</v>
      </c>
      <c r="C120" s="462"/>
      <c r="D120" s="157"/>
      <c r="E120" s="31"/>
      <c r="G120" s="49"/>
    </row>
    <row r="121" spans="1:7" ht="12" customHeight="1" x14ac:dyDescent="0.3">
      <c r="A121" s="50" t="s">
        <v>72</v>
      </c>
      <c r="B121" s="13" t="s">
        <v>616</v>
      </c>
      <c r="C121" s="462"/>
      <c r="D121" s="157"/>
      <c r="E121" s="31"/>
      <c r="G121" s="49"/>
    </row>
    <row r="122" spans="1:7" ht="12" customHeight="1" thickBot="1" x14ac:dyDescent="0.35">
      <c r="A122" s="50" t="s">
        <v>74</v>
      </c>
      <c r="B122" s="13" t="s">
        <v>618</v>
      </c>
      <c r="C122" s="462"/>
      <c r="D122" s="157"/>
      <c r="E122" s="31"/>
      <c r="G122" s="49"/>
    </row>
    <row r="123" spans="1:7" ht="12" customHeight="1" thickBot="1" x14ac:dyDescent="0.35">
      <c r="A123" s="47" t="s">
        <v>147</v>
      </c>
      <c r="B123" s="15" t="s">
        <v>256</v>
      </c>
      <c r="C123" s="466">
        <f>+C124+C125+C127+C128</f>
        <v>1229835</v>
      </c>
      <c r="D123" s="159">
        <f>+D124+D125+D127+D128</f>
        <v>0</v>
      </c>
      <c r="E123" s="160">
        <f>+E124+E125+E127+E128</f>
        <v>0</v>
      </c>
      <c r="G123" s="49"/>
    </row>
    <row r="124" spans="1:7" ht="12" customHeight="1" x14ac:dyDescent="0.3">
      <c r="A124" s="50" t="s">
        <v>80</v>
      </c>
      <c r="B124" s="13" t="s">
        <v>149</v>
      </c>
      <c r="C124" s="462"/>
      <c r="D124" s="157"/>
      <c r="E124" s="31"/>
      <c r="G124" s="49"/>
    </row>
    <row r="125" spans="1:7" ht="12" customHeight="1" x14ac:dyDescent="0.3">
      <c r="A125" s="50" t="s">
        <v>81</v>
      </c>
      <c r="B125" s="13" t="s">
        <v>150</v>
      </c>
      <c r="C125" s="462">
        <v>1229835</v>
      </c>
      <c r="D125" s="157"/>
      <c r="E125" s="31">
        <f>'1.sz.mell.összevont'!D126</f>
        <v>0</v>
      </c>
      <c r="G125" s="49"/>
    </row>
    <row r="126" spans="1:7" ht="12" customHeight="1" x14ac:dyDescent="0.3">
      <c r="A126" s="50" t="s">
        <v>82</v>
      </c>
      <c r="B126" s="13" t="s">
        <v>620</v>
      </c>
      <c r="C126" s="462"/>
      <c r="D126" s="157"/>
      <c r="E126" s="31"/>
      <c r="G126" s="49"/>
    </row>
    <row r="127" spans="1:7" ht="12" customHeight="1" x14ac:dyDescent="0.3">
      <c r="A127" s="50" t="s">
        <v>83</v>
      </c>
      <c r="B127" s="13" t="s">
        <v>230</v>
      </c>
      <c r="C127" s="462"/>
      <c r="D127" s="157"/>
      <c r="E127" s="31"/>
      <c r="G127" s="49"/>
    </row>
    <row r="128" spans="1:7" ht="12" customHeight="1" thickBot="1" x14ac:dyDescent="0.35">
      <c r="A128" s="50" t="s">
        <v>711</v>
      </c>
      <c r="B128" s="34" t="s">
        <v>635</v>
      </c>
      <c r="C128" s="462"/>
      <c r="D128" s="157"/>
      <c r="E128" s="31"/>
      <c r="G128" s="49"/>
    </row>
    <row r="129" spans="1:7" ht="12" customHeight="1" thickBot="1" x14ac:dyDescent="0.35">
      <c r="A129" s="47" t="s">
        <v>84</v>
      </c>
      <c r="B129" s="15" t="s">
        <v>648</v>
      </c>
      <c r="C129" s="485">
        <f>+C130+C131+C133+C134</f>
        <v>0</v>
      </c>
      <c r="D129" s="490">
        <f>+D130+D131+D133+D134</f>
        <v>0</v>
      </c>
      <c r="E129" s="179">
        <f>+E130+E131+E133+E134</f>
        <v>0</v>
      </c>
      <c r="G129" s="49"/>
    </row>
    <row r="130" spans="1:7" ht="12" customHeight="1" x14ac:dyDescent="0.3">
      <c r="A130" s="50" t="s">
        <v>712</v>
      </c>
      <c r="B130" s="13" t="s">
        <v>621</v>
      </c>
      <c r="C130" s="462"/>
      <c r="D130" s="157"/>
      <c r="E130" s="31">
        <f>'1.sz.mell.összevont'!D134</f>
        <v>0</v>
      </c>
      <c r="G130" s="49"/>
    </row>
    <row r="131" spans="1:7" ht="12" customHeight="1" x14ac:dyDescent="0.3">
      <c r="A131" s="50" t="s">
        <v>713</v>
      </c>
      <c r="B131" s="13" t="s">
        <v>622</v>
      </c>
      <c r="C131" s="462"/>
      <c r="D131" s="157"/>
      <c r="E131" s="31">
        <f>'1.sz.mell.összevont'!D135</f>
        <v>0</v>
      </c>
      <c r="G131" s="49"/>
    </row>
    <row r="132" spans="1:7" ht="12" customHeight="1" x14ac:dyDescent="0.3">
      <c r="A132" s="50" t="s">
        <v>714</v>
      </c>
      <c r="B132" s="13" t="s">
        <v>623</v>
      </c>
      <c r="C132" s="462"/>
      <c r="D132" s="157"/>
      <c r="E132" s="31"/>
      <c r="G132" s="49"/>
    </row>
    <row r="133" spans="1:7" ht="12" customHeight="1" x14ac:dyDescent="0.3">
      <c r="A133" s="50" t="s">
        <v>715</v>
      </c>
      <c r="B133" s="13" t="s">
        <v>624</v>
      </c>
      <c r="C133" s="462"/>
      <c r="D133" s="157"/>
      <c r="E133" s="31">
        <f>'1.sz.mell.összevont'!D136</f>
        <v>0</v>
      </c>
      <c r="G133" s="49"/>
    </row>
    <row r="134" spans="1:7" ht="12" customHeight="1" thickBot="1" x14ac:dyDescent="0.35">
      <c r="A134" s="50" t="s">
        <v>716</v>
      </c>
      <c r="B134" s="34" t="s">
        <v>625</v>
      </c>
      <c r="C134" s="462"/>
      <c r="D134" s="157"/>
      <c r="E134" s="31">
        <f>'1.sz.mell.összevont'!D137</f>
        <v>0</v>
      </c>
      <c r="G134" s="49"/>
    </row>
    <row r="135" spans="1:7" ht="12" customHeight="1" thickBot="1" x14ac:dyDescent="0.35">
      <c r="A135" s="47" t="s">
        <v>86</v>
      </c>
      <c r="B135" s="15" t="s">
        <v>152</v>
      </c>
      <c r="C135" s="486">
        <f>+C114+C118+C123+C129</f>
        <v>1229835</v>
      </c>
      <c r="D135" s="180">
        <f>+D114+D118+D123+D129</f>
        <v>0</v>
      </c>
      <c r="E135" s="181">
        <f>+E114+E118+E123+E129</f>
        <v>0</v>
      </c>
      <c r="G135" s="49"/>
    </row>
    <row r="136" spans="1:7" ht="12" customHeight="1" thickBot="1" x14ac:dyDescent="0.35">
      <c r="A136" s="88" t="s">
        <v>153</v>
      </c>
      <c r="B136" s="89" t="s">
        <v>154</v>
      </c>
      <c r="C136" s="486">
        <f>+C113+C135</f>
        <v>63150296</v>
      </c>
      <c r="D136" s="180">
        <f>+D113+D135</f>
        <v>89800762</v>
      </c>
      <c r="E136" s="181">
        <f>+E113+E135</f>
        <v>159514319</v>
      </c>
      <c r="G136" s="49"/>
    </row>
    <row r="137" spans="1:7" ht="12" customHeight="1" x14ac:dyDescent="0.3"/>
    <row r="138" spans="1:7" ht="12" customHeight="1" x14ac:dyDescent="0.3"/>
    <row r="139" spans="1:7" ht="12" customHeight="1" x14ac:dyDescent="0.3"/>
    <row r="140" spans="1:7" ht="12" customHeight="1" x14ac:dyDescent="0.3"/>
    <row r="141" spans="1:7" ht="12" customHeight="1" x14ac:dyDescent="0.3"/>
    <row r="142" spans="1:7" ht="15" customHeight="1" x14ac:dyDescent="0.3">
      <c r="C142" s="87"/>
      <c r="D142" s="87"/>
      <c r="E142" s="87"/>
    </row>
    <row r="143" spans="1:7" s="49" customFormat="1" ht="12.9" customHeight="1" x14ac:dyDescent="0.25"/>
    <row r="147" ht="16.5" customHeight="1" x14ac:dyDescent="0.3"/>
  </sheetData>
  <mergeCells count="4">
    <mergeCell ref="A2:B2"/>
    <mergeCell ref="A94:B94"/>
    <mergeCell ref="A1:E1"/>
    <mergeCell ref="A93:E93"/>
  </mergeCells>
  <phoneticPr fontId="31" type="noConversion"/>
  <printOptions horizontalCentered="1"/>
  <pageMargins left="0.27559055118110237" right="0.27559055118110237" top="0.62992125984251968" bottom="0.31496062992125984" header="0.23622047244094491" footer="0.15748031496062992"/>
  <pageSetup paperSize="9" scale="80" fitToWidth="3" fitToHeight="2" orientation="portrait" r:id="rId1"/>
  <headerFooter alignWithMargins="0">
    <oddHeader>&amp;C&amp;"Times New Roman CE,Félkövér"&amp;12
ÓFALU KÖZSÉG ÖNKORMÁNYZATA 2021. ÉVI KÖLTSÉGVETÉSÉNEK MÉRLEGE&amp;R&amp;"Times New Roman CE,Félkövér dőlt"6. melléklet az 1/2021. (III.4.) önkormányztai rendelethez</oddHeader>
  </headerFooter>
  <rowBreaks count="2" manualBreakCount="2">
    <brk id="66" max="4" man="1"/>
    <brk id="9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12</vt:i4>
      </vt:variant>
    </vt:vector>
  </HeadingPairs>
  <TitlesOfParts>
    <vt:vector size="29" baseType="lpstr">
      <vt:lpstr>1.sz.mell.összevont</vt:lpstr>
      <vt:lpstr>1.sz.mell.köt.</vt:lpstr>
      <vt:lpstr>1.sz.mell.önk.</vt:lpstr>
      <vt:lpstr>1.sz.mell.államig.</vt:lpstr>
      <vt:lpstr>2.sz.mell.</vt:lpstr>
      <vt:lpstr>3.sz.mell.</vt:lpstr>
      <vt:lpstr>4.sz.mell.</vt:lpstr>
      <vt:lpstr>5.sz.mell.</vt:lpstr>
      <vt:lpstr>6.sz.mell</vt:lpstr>
      <vt:lpstr>7.sz.mell. </vt:lpstr>
      <vt:lpstr>8.sz.mell.</vt:lpstr>
      <vt:lpstr>9.sz.mell.</vt:lpstr>
      <vt:lpstr>10.sz.mell.</vt:lpstr>
      <vt:lpstr>11.sz.mell.</vt:lpstr>
      <vt:lpstr>12.sz.mell.</vt:lpstr>
      <vt:lpstr>13.sz.mell.</vt:lpstr>
      <vt:lpstr>14.sz.mell.</vt:lpstr>
      <vt:lpstr>'3.sz.mell.'!Nyomtatási_cím</vt:lpstr>
      <vt:lpstr>'1.sz.mell.államig.'!Nyomtatási_terület</vt:lpstr>
      <vt:lpstr>'1.sz.mell.köt.'!Nyomtatási_terület</vt:lpstr>
      <vt:lpstr>'1.sz.mell.önk.'!Nyomtatási_terület</vt:lpstr>
      <vt:lpstr>'1.sz.mell.összevont'!Nyomtatási_terület</vt:lpstr>
      <vt:lpstr>'10.sz.mell.'!Nyomtatási_terület</vt:lpstr>
      <vt:lpstr>'11.sz.mell.'!Nyomtatási_terület</vt:lpstr>
      <vt:lpstr>'13.sz.mell.'!Nyomtatási_terület</vt:lpstr>
      <vt:lpstr>'2.sz.mell.'!Nyomtatási_terület</vt:lpstr>
      <vt:lpstr>'3.sz.mell.'!Nyomtatási_terület</vt:lpstr>
      <vt:lpstr>'6.sz.mell'!Nyomtatási_terület</vt:lpstr>
      <vt:lpstr>'8.sz.mell.'!Nyomtatási_terület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Jegyzo</cp:lastModifiedBy>
  <cp:lastPrinted>2021-03-02T10:53:09Z</cp:lastPrinted>
  <dcterms:created xsi:type="dcterms:W3CDTF">2014-02-07T17:22:54Z</dcterms:created>
  <dcterms:modified xsi:type="dcterms:W3CDTF">2021-03-09T07:06:15Z</dcterms:modified>
</cp:coreProperties>
</file>