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1" sheetId="1" r:id="rId1"/>
    <sheet name="02" sheetId="2" r:id="rId2"/>
    <sheet name="03" sheetId="3" r:id="rId3"/>
    <sheet name="04" sheetId="4" r:id="rId4"/>
    <sheet name="összesítő" sheetId="5" r:id="rId5"/>
    <sheet name="Bér-polgármester" sheetId="6" r:id="rId6"/>
    <sheet name="Bér-képviselők" sheetId="7" r:id="rId7"/>
    <sheet name="Bér-megbízási díj" sheetId="8" r:id="rId8"/>
    <sheet name="Bér-dolgozók,közfogl." sheetId="9" r:id="rId9"/>
    <sheet name="pályázatok analitika terv" sheetId="10" r:id="rId10"/>
    <sheet name="Tartalékok" sheetId="11" r:id="rId11"/>
    <sheet name="Munka3" sheetId="12" r:id="rId12"/>
  </sheets>
  <definedNames/>
  <calcPr fullCalcOnLoad="1"/>
</workbook>
</file>

<file path=xl/sharedStrings.xml><?xml version="1.0" encoding="utf-8"?>
<sst xmlns="http://schemas.openxmlformats.org/spreadsheetml/2006/main" count="368" uniqueCount="315">
  <si>
    <t>év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</si>
  <si>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</si>
  <si>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</si>
  <si>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</si>
  <si>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</si>
  <si>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</si>
  <si>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</si>
  <si>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</si>
  <si>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</si>
  <si>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</si>
  <si>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</si>
  <si>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</si>
  <si>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</si>
  <si>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</si>
  <si>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</si>
  <si>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</si>
  <si>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</si>
  <si>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</si>
  <si>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</si>
  <si>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</si>
  <si>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</si>
  <si>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</si>
  <si>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</si>
  <si>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</si>
  <si>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</si>
  <si>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</si>
  <si>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</si>
  <si>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</si>
  <si>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</si>
  <si>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</si>
  <si>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</si>
  <si>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</si>
  <si>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</si>
  <si>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</si>
  <si>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</si>
  <si>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</si>
  <si>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</si>
  <si>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</si>
  <si>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</si>
  <si>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</si>
  <si>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</si>
  <si>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</si>
  <si>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</si>
  <si>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</si>
  <si>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</si>
  <si>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Nemzetközi kötelezettségek (K501)</t>
  </si>
  <si>
    <t>Elvonások és befizetések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</si>
  <si>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</si>
  <si>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</si>
  <si>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</si>
  <si>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</si>
  <si>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</si>
  <si>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</si>
  <si>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</si>
  <si>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</si>
  <si>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Egyéb működési célú támogatások államháztartáson kívülre (K511)</t>
  </si>
  <si>
    <t>Tartalékok (K512)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</si>
  <si>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</si>
  <si>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</si>
  <si>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</si>
  <si>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</si>
  <si>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</si>
  <si>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</si>
  <si>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</si>
  <si>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</si>
  <si>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</si>
  <si>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</si>
  <si>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</si>
  <si>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</si>
  <si>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</si>
  <si>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</si>
  <si>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</si>
  <si>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</si>
  <si>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</si>
  <si>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</si>
  <si>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Egyéb felhalmozási célú támogatások államháztartáson kívülre  (K88)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</si>
  <si>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</si>
  <si>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</si>
  <si>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</si>
  <si>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</si>
  <si>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</si>
  <si>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</si>
  <si>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</si>
  <si>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</si>
  <si>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</si>
  <si>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</si>
  <si>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</si>
  <si>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</si>
  <si>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</si>
  <si>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</si>
  <si>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</si>
  <si>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</si>
  <si>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</si>
  <si>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</si>
  <si>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</si>
  <si>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</si>
  <si>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</si>
  <si>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</si>
  <si>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</si>
  <si>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</si>
  <si>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</si>
  <si>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</si>
  <si>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</si>
  <si>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</si>
  <si>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</si>
  <si>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</si>
  <si>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</si>
  <si>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</si>
  <si>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</si>
  <si>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</si>
  <si>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</si>
  <si>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</si>
  <si>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</si>
  <si>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</si>
  <si>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</si>
  <si>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</si>
  <si>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</si>
  <si>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</si>
  <si>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</si>
  <si>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</si>
  <si>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</si>
  <si>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</si>
  <si>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</si>
  <si>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</si>
  <si>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</si>
  <si>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</si>
  <si>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</si>
  <si>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</si>
  <si>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</si>
  <si>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</si>
  <si>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</si>
  <si>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</si>
  <si>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</si>
  <si>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</si>
  <si>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</si>
  <si>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</si>
  <si>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</si>
  <si>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</si>
  <si>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</si>
  <si>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</si>
  <si>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</si>
  <si>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</si>
  <si>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2015.évi bérek</t>
  </si>
  <si>
    <t>Össz bér</t>
  </si>
  <si>
    <t>Éves bér</t>
  </si>
  <si>
    <t>Szochó</t>
  </si>
  <si>
    <t>Éves szochó</t>
  </si>
  <si>
    <t>Erzsébet út</t>
  </si>
  <si>
    <t>Szép kártya</t>
  </si>
  <si>
    <t>Éves béren kívüli járand.</t>
  </si>
  <si>
    <t>EHO</t>
  </si>
  <si>
    <t>SZJA</t>
  </si>
  <si>
    <t>1.</t>
  </si>
  <si>
    <t>Földi Csaba</t>
  </si>
  <si>
    <t>összesen</t>
  </si>
  <si>
    <t>Kiss Imre</t>
  </si>
  <si>
    <t>2.</t>
  </si>
  <si>
    <t>Fülöp Attila</t>
  </si>
  <si>
    <t>3.</t>
  </si>
  <si>
    <t>Debrei Mátyás</t>
  </si>
  <si>
    <t>4.</t>
  </si>
  <si>
    <t>Szlovencsák Judit</t>
  </si>
  <si>
    <t>5.</t>
  </si>
  <si>
    <t>Vígh Imre</t>
  </si>
  <si>
    <t>6.</t>
  </si>
  <si>
    <t>Virág Pál</t>
  </si>
  <si>
    <t>költségtérítés</t>
  </si>
  <si>
    <t>hó</t>
  </si>
  <si>
    <t>Megbízási díj mezőőrök</t>
  </si>
  <si>
    <t>Név</t>
  </si>
  <si>
    <t>összeg/hó</t>
  </si>
  <si>
    <t>Éves összeg</t>
  </si>
  <si>
    <t>költségtérítés/hó</t>
  </si>
  <si>
    <t>költségtérítés éves</t>
  </si>
  <si>
    <t>Veréb Zoltán</t>
  </si>
  <si>
    <t>Kiss Attila</t>
  </si>
  <si>
    <t>7.</t>
  </si>
  <si>
    <t>8.</t>
  </si>
  <si>
    <t xml:space="preserve">9. </t>
  </si>
  <si>
    <t>Hegedűs József</t>
  </si>
  <si>
    <t>Kovács Éva</t>
  </si>
  <si>
    <t>Sályi-Borosi Andrea</t>
  </si>
  <si>
    <t>Suri Árpád</t>
  </si>
  <si>
    <t>Dobos Józsefné</t>
  </si>
  <si>
    <t>Kis István Józsefné</t>
  </si>
  <si>
    <t>Tóth Jánosné</t>
  </si>
  <si>
    <t>Szoc adó</t>
  </si>
  <si>
    <t>Karácsond Községi Önkormányzat</t>
  </si>
  <si>
    <t>Eredeti előirányzat 2014.év</t>
  </si>
  <si>
    <t>Hitel-, kölcsöntörlesztés államháztartáson kívülre  (K911)</t>
  </si>
  <si>
    <t>Belföldi értékpapírok kiadásai (K912)</t>
  </si>
  <si>
    <t>Belföldi finanszírozás kiadásai  (K91)</t>
  </si>
  <si>
    <t>Külföldi finanszírozás kiadásai  (K92)</t>
  </si>
  <si>
    <t>Finanszírozási kiadások  (K9)</t>
  </si>
  <si>
    <t>Önkormányzatok működési támogatásai  (B11)</t>
  </si>
  <si>
    <t>Működési célú támogatások államháztartáson belülről  (B1)</t>
  </si>
  <si>
    <t>Felhalmozási célú támogatások államháztartáson belülről  (B2)</t>
  </si>
  <si>
    <t>Jövedelemadók  (B31)</t>
  </si>
  <si>
    <t>Termékek és szolgáltatások adói   (B35)</t>
  </si>
  <si>
    <t>Közhatalmi bevételek  (B3)</t>
  </si>
  <si>
    <t>Működési bevételek  (B4)</t>
  </si>
  <si>
    <t>Felhalmozási bevételek  (B5)</t>
  </si>
  <si>
    <t>Működési célú átvett pénzeszközök  (B6)</t>
  </si>
  <si>
    <t>Felhalmozási célú átvett pénzeszközök  (B7)</t>
  </si>
  <si>
    <t>Költségvetési bevételek  (B1-B7)</t>
  </si>
  <si>
    <t>Foglalkoztatottak személyi juttatásai  (K11)</t>
  </si>
  <si>
    <t>Külső személyi juttatások  (K12)</t>
  </si>
  <si>
    <t>Személyi juttatások  (K1)</t>
  </si>
  <si>
    <t>Készletbeszerzés  (K31)</t>
  </si>
  <si>
    <t>Kommunikációs szolgáltatások  (K32)</t>
  </si>
  <si>
    <t>Szolgáltatási kiadások  (K33)</t>
  </si>
  <si>
    <t>Kiküldetések, reklám- és propagandakiadások  (K34)</t>
  </si>
  <si>
    <t>Különféle befizetések és egyéb dologi kiadások  (K35)</t>
  </si>
  <si>
    <t>Dologi kiadások  (K3)</t>
  </si>
  <si>
    <t>Ellátottak pénzbeli juttatásai  (K4)</t>
  </si>
  <si>
    <t>Egyéb működési célú kiadások  (K5)</t>
  </si>
  <si>
    <t>Beruházások  (K6)</t>
  </si>
  <si>
    <t>Felújítások  (K7)</t>
  </si>
  <si>
    <t>Egyéb felhalmozási célú kiadások  (K8)</t>
  </si>
  <si>
    <t>Költségvetési kiadások  (K1-K8)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</si>
  <si>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</si>
  <si>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</si>
  <si>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</si>
  <si>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</si>
  <si>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</si>
  <si>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</si>
  <si>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</si>
  <si>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</si>
  <si>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</si>
  <si>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</si>
  <si>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</si>
  <si>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</si>
  <si>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</si>
  <si>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</si>
  <si>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</si>
  <si>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</si>
  <si>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</si>
  <si>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</si>
  <si>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</si>
  <si>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</si>
  <si>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</si>
  <si>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</si>
  <si>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</si>
  <si>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</si>
  <si>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Finanszírozási bevételek  (B8)</t>
  </si>
  <si>
    <t>2014.évi tény adatok</t>
  </si>
  <si>
    <t>internet</t>
  </si>
  <si>
    <t>telefon</t>
  </si>
  <si>
    <t>2014.évi tény</t>
  </si>
  <si>
    <t>2015.évi terv</t>
  </si>
  <si>
    <t>2013.12-2014.11.havi közfogl.bruttó bér: 59053031 Ft ezzel számoltam 2015.évben</t>
  </si>
  <si>
    <t>közfogl</t>
  </si>
  <si>
    <t>Alpolgármester költségtérítése (tiszteletdíj 15%-a)</t>
  </si>
  <si>
    <r>
      <rPr>
        <u val="single"/>
        <sz val="10"/>
        <rFont val="MS Sans Serif"/>
        <family val="2"/>
      </rPr>
      <t>védőnő helyettesítési díj</t>
    </r>
    <r>
      <rPr>
        <sz val="10"/>
        <rFont val="MS Sans Serif"/>
        <family val="2"/>
      </rPr>
      <t>,mert Kovács Éva 2015.ápr05-ére van kiírva szülni.</t>
    </r>
  </si>
  <si>
    <t>táppénz</t>
  </si>
  <si>
    <t>Helyettesítés éves díja</t>
  </si>
  <si>
    <t>szochó éves</t>
  </si>
  <si>
    <t>pályázatok</t>
  </si>
  <si>
    <t>megnevezés</t>
  </si>
  <si>
    <t>költsége</t>
  </si>
  <si>
    <t>Kamera</t>
  </si>
  <si>
    <t>honlap</t>
  </si>
  <si>
    <t>térkép táblára</t>
  </si>
  <si>
    <t>szolgálati lakás</t>
  </si>
  <si>
    <t>9.</t>
  </si>
  <si>
    <t>Plusz kamera (játszótér)</t>
  </si>
  <si>
    <t>Napelem pályázat</t>
  </si>
  <si>
    <t>orvosi rendelő kerítés</t>
  </si>
  <si>
    <t>plusz benne van 1,2 M Ft közbeszerzési díjak</t>
  </si>
  <si>
    <t>Riasztó Kapusi ház</t>
  </si>
  <si>
    <t>Összesen</t>
  </si>
  <si>
    <t>2013.évi felülvizsgálat</t>
  </si>
  <si>
    <t>plusz benne van 1M Ft újság; tüzifa szállítás 400 efT</t>
  </si>
  <si>
    <t>Tartalékok analitika</t>
  </si>
  <si>
    <t>Kamera pályázat</t>
  </si>
  <si>
    <t>Tüzifa</t>
  </si>
  <si>
    <t>Önhiki</t>
  </si>
  <si>
    <t>közművelődés</t>
  </si>
  <si>
    <t>Felújítás</t>
  </si>
  <si>
    <t>hivatal,hunyadi,játszótér</t>
  </si>
  <si>
    <t>benne hivatal felújítás 800eFt láthatatlan ktg</t>
  </si>
  <si>
    <t>szennyvíz</t>
  </si>
  <si>
    <t>szén</t>
  </si>
  <si>
    <t>Zséliné+rózsA</t>
  </si>
  <si>
    <t>közterület fogl.díj</t>
  </si>
  <si>
    <t>mezőőrök bevétele</t>
  </si>
  <si>
    <t>2014.évi terv</t>
  </si>
  <si>
    <t>értékpapírt megnézni</t>
  </si>
  <si>
    <t>összesítő</t>
  </si>
  <si>
    <t>o1</t>
  </si>
  <si>
    <t>o2</t>
  </si>
  <si>
    <t>o4</t>
  </si>
  <si>
    <t>o3</t>
  </si>
  <si>
    <t>iskola</t>
  </si>
  <si>
    <t>támogatások ua mint 2013-ban</t>
  </si>
  <si>
    <t>II.óvoda</t>
  </si>
  <si>
    <t>I.általános</t>
  </si>
  <si>
    <t>könyvtár</t>
  </si>
  <si>
    <t>III.szociális, gyerekjétk.</t>
  </si>
  <si>
    <t xml:space="preserve">Mátrai Erőmű </t>
  </si>
  <si>
    <t>ruhapénz</t>
  </si>
  <si>
    <t>160eft benne van ruhapénz mezőőr</t>
  </si>
  <si>
    <t>Sályi Borosi Andrea és Dobos Józsefné soros lesz bérre terveztünk 500.000 Ft + 135000 Ft szochó</t>
  </si>
  <si>
    <t>ösztöndíj</t>
  </si>
  <si>
    <t xml:space="preserve">benne van a tüzifa önerő 1200000, szoc étk </t>
  </si>
  <si>
    <t>maradék</t>
  </si>
  <si>
    <t>pályázati tervek, igazgatási, szolg.i hatósági díjak, önerő</t>
  </si>
  <si>
    <t xml:space="preserve">6. </t>
  </si>
  <si>
    <t>utak felújítása</t>
  </si>
  <si>
    <t>közfogl bér+járulék</t>
  </si>
  <si>
    <t>ktg</t>
  </si>
  <si>
    <t>bevétel</t>
  </si>
  <si>
    <t>7. v</t>
  </si>
  <si>
    <t>egyéb működési tartalék</t>
  </si>
  <si>
    <t>napelem pályázat 23 M Ft; hivatal felújítás 18,2MFt;oep6015eFt; közfogl 57885eFt;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</si>
</sst>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[$€-2]\ #\ ##,000_);[Red]\([$€-2]\ #\ ##,000\)"/>
  </numFmts>
  <fonts count="46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name val="MS Sans Serif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MS Sans Serif"/>
      <family val="2"/>
    </font>
    <font>
      <b/>
      <sz val="10"/>
      <color indexed="6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7030A0"/>
      <name val="MS Sans Serif"/>
      <family val="2"/>
    </font>
    <font>
      <b/>
      <sz val="10"/>
      <color rgb="FF7030A0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3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0" borderId="7" applyNumberFormat="0" applyFon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3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29" borderId="10" xfId="0" applyFont="1" applyFill="1" applyBorder="1" applyAlignment="1">
      <alignment/>
    </xf>
    <xf numFmtId="1" fontId="2" fillId="29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29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11" xfId="0" applyFill="1" applyBorder="1" applyAlignment="1">
      <alignment/>
    </xf>
    <xf numFmtId="0" fontId="0" fillId="29" borderId="10" xfId="0" applyFill="1" applyBorder="1" applyAlignment="1">
      <alignment/>
    </xf>
    <xf numFmtId="0" fontId="0" fillId="0" borderId="0" xfId="0" applyAlignment="1">
      <alignment wrapText="1"/>
    </xf>
    <xf numFmtId="0" fontId="2" fillId="29" borderId="0" xfId="0" applyFont="1" applyFill="1" applyAlignment="1">
      <alignment/>
    </xf>
    <xf numFmtId="0" fontId="0" fillId="29" borderId="0" xfId="0" applyFill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0" fillId="29" borderId="0" xfId="0" applyNumberFormat="1" applyFill="1" applyAlignment="1">
      <alignment/>
    </xf>
    <xf numFmtId="0" fontId="44" fillId="0" borderId="0" xfId="0" applyFont="1" applyAlignment="1">
      <alignment/>
    </xf>
    <xf numFmtId="1" fontId="0" fillId="0" borderId="0" xfId="0" applyNumberFormat="1" applyAlignment="1">
      <alignment/>
    </xf>
    <xf numFmtId="0" fontId="45" fillId="0" borderId="0" xfId="0" applyFont="1" applyAlignment="1">
      <alignment/>
    </xf>
    <xf numFmtId="9" fontId="0" fillId="0" borderId="0" xfId="0" applyNumberFormat="1" applyAlignment="1">
      <alignment/>
    </xf>
    <xf numFmtId="0" fontId="1" fillId="30" borderId="0" xfId="0" applyFont="1" applyFill="1" applyAlignment="1">
      <alignment horizontal="left" vertical="top" wrapText="1"/>
    </xf>
    <xf numFmtId="0" fontId="3" fillId="30" borderId="0" xfId="0" applyFont="1" applyFill="1" applyAlignment="1">
      <alignment horizontal="left" vertical="top" wrapText="1"/>
    </xf>
    <xf numFmtId="0" fontId="0" fillId="30" borderId="0" xfId="0" applyFill="1" applyAlignment="1">
      <alignment/>
    </xf>
    <xf numFmtId="0" fontId="2" fillId="30" borderId="0" xfId="0" applyFont="1" applyFill="1" applyAlignment="1">
      <alignment/>
    </xf>
    <xf numFmtId="0" fontId="3" fillId="30" borderId="0" xfId="0" applyFont="1" applyFill="1" applyAlignment="1">
      <alignment/>
    </xf>
    <xf numFmtId="1" fontId="2" fillId="30" borderId="0" xfId="0" applyNumberFormat="1" applyFont="1" applyFill="1" applyAlignment="1">
      <alignment/>
    </xf>
    <xf numFmtId="0" fontId="1" fillId="30" borderId="0" xfId="0" applyFont="1" applyFill="1" applyAlignment="1">
      <alignment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30" borderId="0" xfId="0" applyFont="1" applyFill="1" applyAlignment="1">
      <alignment vertical="center"/>
    </xf>
    <xf numFmtId="1" fontId="0" fillId="30" borderId="0" xfId="0" applyNumberFormat="1" applyFill="1" applyAlignment="1">
      <alignment/>
    </xf>
    <xf numFmtId="0" fontId="0" fillId="30" borderId="0" xfId="0" applyFill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" fontId="0" fillId="30" borderId="0" xfId="0" applyNumberFormat="1" applyFill="1" applyAlignment="1">
      <alignment vertical="center"/>
    </xf>
    <xf numFmtId="0" fontId="4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3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30" borderId="0" xfId="0" applyFill="1" applyAlignment="1">
      <alignment horizontal="center"/>
    </xf>
    <xf numFmtId="0" fontId="1" fillId="3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30" borderId="0" xfId="0" applyFill="1" applyAlignment="1">
      <alignment horizontal="center" wrapText="1"/>
    </xf>
    <xf numFmtId="0" fontId="9" fillId="30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pane ySplit="3" topLeftCell="A88" activePane="bottomLeft" state="frozen"/>
      <selection pane="topLeft" activeCell="A1" sqref="A1"/>
      <selection pane="bottomLeft" activeCell="E84" sqref="E84"/>
    </sheetView>
  </sheetViews>
  <sheetFormatPr defaultColWidth="9.140625" defaultRowHeight="12.75"/>
  <cols>
    <col min="1" max="1" width="82.00390625" style="40" customWidth="1"/>
    <col min="2" max="2" width="19.140625" style="0" customWidth="1"/>
    <col min="3" max="3" width="14.7109375" style="0" hidden="1" customWidth="1"/>
    <col min="4" max="4" width="11.57421875" style="40" bestFit="1" customWidth="1"/>
  </cols>
  <sheetData>
    <row r="1" spans="1:2" ht="12.75">
      <c r="A1" s="55"/>
      <c r="B1" s="55"/>
    </row>
    <row r="2" spans="1:4" ht="30" customHeight="1">
      <c r="A2" s="57" t="s">
        <v>187</v>
      </c>
      <c r="B2" s="56" t="s">
        <v>188</v>
      </c>
      <c r="C2" s="58" t="s">
        <v>245</v>
      </c>
      <c r="D2" s="59" t="s">
        <v>249</v>
      </c>
    </row>
    <row r="3" spans="1:4" ht="15" customHeight="1">
      <c r="A3" s="57"/>
      <c r="B3" s="56"/>
      <c r="C3" s="58"/>
      <c r="D3" s="59"/>
    </row>
    <row r="4" spans="1:4" ht="12.75">
      <c r="A4" s="38" t="s">
        <v>1</v>
      </c>
      <c r="B4" s="1">
        <v>67147000</v>
      </c>
      <c r="C4">
        <v>67780454</v>
      </c>
      <c r="D4" s="40">
        <f>'Bér-dolgozók,közfogl.'!D13+'Bér-dolgozók,közfogl.'!D14+500000</f>
        <v>67864088</v>
      </c>
    </row>
    <row r="5" spans="1:3" ht="12.75">
      <c r="A5" s="38" t="s">
        <v>2</v>
      </c>
      <c r="B5" s="1">
        <v>0</v>
      </c>
      <c r="C5">
        <v>0</v>
      </c>
    </row>
    <row r="6" spans="1:3" ht="12.75">
      <c r="A6" s="38" t="s">
        <v>3</v>
      </c>
      <c r="B6" s="1">
        <v>0</v>
      </c>
      <c r="C6">
        <v>0</v>
      </c>
    </row>
    <row r="7" spans="1:4" ht="12.75">
      <c r="A7" s="38" t="s">
        <v>4</v>
      </c>
      <c r="B7" s="1">
        <v>0</v>
      </c>
      <c r="C7">
        <v>311520</v>
      </c>
      <c r="D7" s="40">
        <f>'Bér-dolgozók,közfogl.'!C21</f>
        <v>1246080</v>
      </c>
    </row>
    <row r="8" spans="1:4" ht="12.75">
      <c r="A8" s="38" t="s">
        <v>5</v>
      </c>
      <c r="B8" s="1">
        <v>0</v>
      </c>
      <c r="C8">
        <v>0</v>
      </c>
      <c r="D8" s="40">
        <v>0</v>
      </c>
    </row>
    <row r="9" spans="1:4" ht="12.75">
      <c r="A9" s="38" t="s">
        <v>6</v>
      </c>
      <c r="B9" s="1">
        <v>0</v>
      </c>
      <c r="C9">
        <v>0</v>
      </c>
      <c r="D9" s="40">
        <v>0</v>
      </c>
    </row>
    <row r="10" spans="1:4" ht="12.75">
      <c r="A10" s="38" t="s">
        <v>7</v>
      </c>
      <c r="B10" s="1">
        <v>359000</v>
      </c>
      <c r="C10" s="20">
        <v>194714</v>
      </c>
      <c r="D10" s="40">
        <f>'Bér-dolgozók,közfogl.'!I13</f>
        <v>202800</v>
      </c>
    </row>
    <row r="11" spans="1:4" ht="12.75">
      <c r="A11" s="38" t="s">
        <v>8</v>
      </c>
      <c r="B11" s="1">
        <v>0</v>
      </c>
      <c r="C11" s="20">
        <v>0</v>
      </c>
      <c r="D11" s="40">
        <v>0</v>
      </c>
    </row>
    <row r="12" spans="1:4" ht="12.75">
      <c r="A12" s="38" t="s">
        <v>9</v>
      </c>
      <c r="B12" s="1">
        <v>270000</v>
      </c>
      <c r="C12" s="20">
        <v>42830</v>
      </c>
      <c r="D12" s="40">
        <v>0</v>
      </c>
    </row>
    <row r="13" spans="1:4" ht="12.75">
      <c r="A13" s="38" t="s">
        <v>10</v>
      </c>
      <c r="B13" s="1">
        <v>1540000</v>
      </c>
      <c r="C13" s="20">
        <v>21414</v>
      </c>
      <c r="D13" s="40">
        <v>0</v>
      </c>
    </row>
    <row r="14" spans="1:4" ht="12.75">
      <c r="A14" s="38" t="s">
        <v>11</v>
      </c>
      <c r="B14" s="1">
        <v>0</v>
      </c>
      <c r="C14" s="20">
        <v>0</v>
      </c>
      <c r="D14" s="40">
        <v>0</v>
      </c>
    </row>
    <row r="15" spans="1:4" ht="12.75">
      <c r="A15" s="38" t="s">
        <v>12</v>
      </c>
      <c r="B15" s="1">
        <v>0</v>
      </c>
      <c r="C15" s="20">
        <v>0</v>
      </c>
      <c r="D15" s="40">
        <v>0</v>
      </c>
    </row>
    <row r="16" spans="1:6" ht="12.75">
      <c r="A16" s="38" t="s">
        <v>13</v>
      </c>
      <c r="B16" s="1">
        <v>0</v>
      </c>
      <c r="C16" s="20">
        <v>2019284</v>
      </c>
      <c r="D16" s="40">
        <v>2020000</v>
      </c>
      <c r="E16" s="34" t="s">
        <v>254</v>
      </c>
      <c r="F16" s="34"/>
    </row>
    <row r="17" spans="1:6" s="11" customFormat="1" ht="12.75">
      <c r="A17" s="39" t="s">
        <v>205</v>
      </c>
      <c r="B17" s="21">
        <v>69316000</v>
      </c>
      <c r="C17" s="22">
        <f>SUM(C4:C16)</f>
        <v>70370216</v>
      </c>
      <c r="D17" s="41">
        <f>SUM(D4:D16)</f>
        <v>71332968</v>
      </c>
      <c r="E17" s="36"/>
      <c r="F17" s="36"/>
    </row>
    <row r="18" spans="1:6" ht="12.75">
      <c r="A18" s="38" t="s">
        <v>14</v>
      </c>
      <c r="B18" s="1">
        <v>10075000</v>
      </c>
      <c r="D18" s="40">
        <f>'Bér-polgármester'!D5+'Bér-polgármester'!D9+'Bér-polgármester'!I5+'Bér-képviselők'!D10+'Bér-képviselők'!D13</f>
        <v>11849640</v>
      </c>
      <c r="E18" s="34"/>
      <c r="F18" s="34"/>
    </row>
    <row r="19" spans="1:6" ht="25.5">
      <c r="A19" s="38" t="s">
        <v>15</v>
      </c>
      <c r="B19" s="1">
        <v>0</v>
      </c>
      <c r="C19" s="20">
        <v>2226000</v>
      </c>
      <c r="D19" s="40">
        <f>'Bér-megbízási díj'!D7</f>
        <v>2436000</v>
      </c>
      <c r="E19" s="34"/>
      <c r="F19" s="34"/>
    </row>
    <row r="20" spans="1:6" ht="12.75">
      <c r="A20" s="38" t="s">
        <v>16</v>
      </c>
      <c r="B20" s="1">
        <v>0</v>
      </c>
      <c r="C20" s="20">
        <v>371304</v>
      </c>
      <c r="D20" s="40">
        <f>'Bér-megbízási díj'!G7</f>
        <v>600000</v>
      </c>
      <c r="E20" s="34"/>
      <c r="F20" s="34"/>
    </row>
    <row r="21" spans="1:6" s="11" customFormat="1" ht="12.75">
      <c r="A21" s="39" t="s">
        <v>206</v>
      </c>
      <c r="B21" s="21">
        <v>10075000</v>
      </c>
      <c r="C21" s="22">
        <f>SUM(C18:C20)</f>
        <v>2597304</v>
      </c>
      <c r="D21" s="41">
        <f>SUM(D18:D20)</f>
        <v>14885640</v>
      </c>
      <c r="E21" s="36"/>
      <c r="F21" s="36"/>
    </row>
    <row r="22" spans="1:6" s="11" customFormat="1" ht="12.75">
      <c r="A22" s="39" t="s">
        <v>207</v>
      </c>
      <c r="B22" s="21">
        <v>79391000</v>
      </c>
      <c r="C22" s="22">
        <f>SUM(C21+C17)</f>
        <v>72967520</v>
      </c>
      <c r="D22" s="42">
        <f>SUM(D21+D17)</f>
        <v>86218608</v>
      </c>
      <c r="E22" s="36"/>
      <c r="F22" s="36"/>
    </row>
    <row r="23" spans="1:6" s="11" customFormat="1" ht="25.5">
      <c r="A23" s="39" t="s">
        <v>17</v>
      </c>
      <c r="B23" s="24">
        <v>13152000</v>
      </c>
      <c r="C23" s="25">
        <v>11532867</v>
      </c>
      <c r="D23" s="43">
        <f>'Bér-polgármester'!F5+'Bér-polgármester'!J5+'Bér-polgármester'!K5+'Bér-képviselők'!F10+'Bér-megbízási díj'!E7+'Bér-dolgozók,közfogl.'!F13+'Bér-dolgozók,közfogl.'!F14+'Bér-dolgozók,közfogl.'!J13+'Bér-dolgozók,közfogl.'!K13+'Bér-dolgozók,közfogl.'!D21+'Bér-dolgozók,közfogl.'!J26</f>
        <v>14229293.760000002</v>
      </c>
      <c r="E23" s="36"/>
      <c r="F23" s="36"/>
    </row>
    <row r="24" spans="1:6" ht="12.75">
      <c r="A24" s="38" t="s">
        <v>18</v>
      </c>
      <c r="B24" s="1">
        <v>170000</v>
      </c>
      <c r="C24" s="20">
        <v>120034</v>
      </c>
      <c r="D24" s="40">
        <v>130000</v>
      </c>
      <c r="E24" s="34"/>
      <c r="F24" s="34"/>
    </row>
    <row r="25" spans="1:6" ht="39" customHeight="1">
      <c r="A25" s="38" t="s">
        <v>19</v>
      </c>
      <c r="B25" s="45">
        <v>2300000</v>
      </c>
      <c r="C25" s="46">
        <v>8232225</v>
      </c>
      <c r="D25" s="49">
        <v>1050000</v>
      </c>
      <c r="E25" s="54" t="s">
        <v>301</v>
      </c>
      <c r="F25" s="54"/>
    </row>
    <row r="26" spans="1:6" ht="12.75">
      <c r="A26" s="38" t="s">
        <v>20</v>
      </c>
      <c r="B26" s="1">
        <v>7661000</v>
      </c>
      <c r="C26" s="20">
        <v>25000</v>
      </c>
      <c r="D26" s="40">
        <v>25000</v>
      </c>
      <c r="E26" s="34"/>
      <c r="F26" s="34"/>
    </row>
    <row r="27" spans="1:6" s="11" customFormat="1" ht="12.75">
      <c r="A27" s="39" t="s">
        <v>208</v>
      </c>
      <c r="B27" s="21">
        <v>10131000</v>
      </c>
      <c r="C27" s="22">
        <f>SUM(C24:C26)</f>
        <v>8377259</v>
      </c>
      <c r="D27" s="41">
        <f>SUM(D24:D26)</f>
        <v>1205000</v>
      </c>
      <c r="E27" s="36"/>
      <c r="F27" s="36"/>
    </row>
    <row r="28" spans="1:6" ht="12.75">
      <c r="A28" s="38" t="s">
        <v>21</v>
      </c>
      <c r="B28" s="1">
        <v>500000</v>
      </c>
      <c r="C28" s="20">
        <v>4980</v>
      </c>
      <c r="D28" s="40">
        <v>5500</v>
      </c>
      <c r="E28" s="34" t="s">
        <v>246</v>
      </c>
      <c r="F28" s="34"/>
    </row>
    <row r="29" spans="1:6" ht="12.75">
      <c r="A29" s="38" t="s">
        <v>22</v>
      </c>
      <c r="B29" s="1">
        <v>825000</v>
      </c>
      <c r="C29" s="20">
        <v>110399</v>
      </c>
      <c r="D29" s="40">
        <v>200000</v>
      </c>
      <c r="E29" s="34" t="s">
        <v>247</v>
      </c>
      <c r="F29" s="34"/>
    </row>
    <row r="30" spans="1:6" s="11" customFormat="1" ht="12.75">
      <c r="A30" s="39" t="s">
        <v>209</v>
      </c>
      <c r="B30" s="21">
        <v>1325000</v>
      </c>
      <c r="C30" s="22">
        <f>SUM(C28:C29)</f>
        <v>115379</v>
      </c>
      <c r="D30" s="42">
        <f>SUM(D28:D29)</f>
        <v>205500</v>
      </c>
      <c r="E30" s="36"/>
      <c r="F30" s="36"/>
    </row>
    <row r="31" spans="1:4" ht="12.75">
      <c r="A31" s="38" t="s">
        <v>23</v>
      </c>
      <c r="B31" s="1">
        <v>6080000</v>
      </c>
      <c r="C31" s="20">
        <v>6328534</v>
      </c>
      <c r="D31" s="40">
        <f>7345000+1722302</f>
        <v>9067302</v>
      </c>
    </row>
    <row r="32" spans="1:4" ht="12.75">
      <c r="A32" s="38" t="s">
        <v>24</v>
      </c>
      <c r="B32" s="1">
        <v>200000</v>
      </c>
      <c r="C32" s="20">
        <v>0</v>
      </c>
      <c r="D32" s="40">
        <v>0</v>
      </c>
    </row>
    <row r="33" spans="1:4" ht="12.75">
      <c r="A33" s="38" t="s">
        <v>25</v>
      </c>
      <c r="B33" s="1">
        <v>0</v>
      </c>
      <c r="C33" s="20">
        <v>828950</v>
      </c>
      <c r="D33" s="40">
        <v>1050000</v>
      </c>
    </row>
    <row r="34" spans="1:4" ht="12.75">
      <c r="A34" s="38" t="s">
        <v>26</v>
      </c>
      <c r="B34" s="1">
        <v>1000000</v>
      </c>
      <c r="C34" s="20">
        <v>977367</v>
      </c>
      <c r="D34" s="40">
        <v>1074000</v>
      </c>
    </row>
    <row r="35" spans="1:3" ht="12.75">
      <c r="A35" s="38" t="s">
        <v>27</v>
      </c>
      <c r="B35" s="1">
        <v>0</v>
      </c>
      <c r="C35" s="20">
        <v>0</v>
      </c>
    </row>
    <row r="36" spans="1:4" ht="12.75">
      <c r="A36" s="38" t="s">
        <v>28</v>
      </c>
      <c r="B36" s="1">
        <v>0</v>
      </c>
      <c r="C36" s="20">
        <v>9427505</v>
      </c>
      <c r="D36" s="40">
        <v>9427000</v>
      </c>
    </row>
    <row r="37" spans="1:6" ht="53.25" customHeight="1">
      <c r="A37" s="38" t="s">
        <v>29</v>
      </c>
      <c r="B37" s="45">
        <v>11890000</v>
      </c>
      <c r="C37" s="46">
        <v>21535838</v>
      </c>
      <c r="D37" s="49">
        <f>18500000+421668+3000000-30000</f>
        <v>21891668</v>
      </c>
      <c r="E37" s="54" t="s">
        <v>272</v>
      </c>
      <c r="F37" s="54"/>
    </row>
    <row r="38" spans="1:4" s="11" customFormat="1" ht="12.75">
      <c r="A38" s="39" t="s">
        <v>210</v>
      </c>
      <c r="B38" s="21">
        <v>19170000</v>
      </c>
      <c r="C38" s="22">
        <f>SUM(C31:C37)</f>
        <v>39098194</v>
      </c>
      <c r="D38" s="41">
        <f>SUM(D31:D37)</f>
        <v>42509970</v>
      </c>
    </row>
    <row r="39" spans="1:4" ht="12.75">
      <c r="A39" s="38" t="s">
        <v>30</v>
      </c>
      <c r="B39" s="1">
        <v>230000</v>
      </c>
      <c r="C39" s="20">
        <v>4175</v>
      </c>
      <c r="D39" s="40">
        <v>10000</v>
      </c>
    </row>
    <row r="40" spans="1:4" ht="12.75">
      <c r="A40" s="38" t="s">
        <v>31</v>
      </c>
      <c r="B40" s="1">
        <v>0</v>
      </c>
      <c r="C40" s="20">
        <v>549638</v>
      </c>
      <c r="D40" s="40">
        <v>600000</v>
      </c>
    </row>
    <row r="41" spans="1:4" s="11" customFormat="1" ht="12.75">
      <c r="A41" s="39" t="s">
        <v>211</v>
      </c>
      <c r="B41" s="21">
        <v>230000</v>
      </c>
      <c r="C41" s="22">
        <f>SUM(C39:C40)</f>
        <v>553813</v>
      </c>
      <c r="D41" s="41">
        <f>SUM(D39:D40)</f>
        <v>610000</v>
      </c>
    </row>
    <row r="42" spans="1:4" ht="12.75">
      <c r="A42" s="38" t="s">
        <v>32</v>
      </c>
      <c r="B42" s="1">
        <v>8677000</v>
      </c>
      <c r="C42" s="20">
        <v>9587010</v>
      </c>
      <c r="D42" s="40">
        <v>10545000</v>
      </c>
    </row>
    <row r="43" spans="1:4" ht="12.75">
      <c r="A43" s="38" t="s">
        <v>33</v>
      </c>
      <c r="B43" s="1">
        <v>0</v>
      </c>
      <c r="C43" s="20">
        <v>0</v>
      </c>
      <c r="D43" s="40">
        <v>0</v>
      </c>
    </row>
    <row r="44" spans="1:4" ht="12.75">
      <c r="A44" s="38" t="s">
        <v>34</v>
      </c>
      <c r="B44" s="1">
        <v>0</v>
      </c>
      <c r="C44" s="20">
        <v>29935</v>
      </c>
      <c r="D44" s="40">
        <v>30000</v>
      </c>
    </row>
    <row r="45" spans="1:4" ht="12.75">
      <c r="A45" s="38" t="s">
        <v>35</v>
      </c>
      <c r="B45" s="1">
        <v>0</v>
      </c>
      <c r="C45" s="20">
        <v>0</v>
      </c>
      <c r="D45" s="40">
        <v>0</v>
      </c>
    </row>
    <row r="46" spans="1:6" ht="45" customHeight="1">
      <c r="A46" s="38" t="s">
        <v>36</v>
      </c>
      <c r="B46" s="50">
        <v>4500000</v>
      </c>
      <c r="C46" s="51">
        <v>2382737</v>
      </c>
      <c r="D46" s="52">
        <v>3822000</v>
      </c>
      <c r="E46" s="54" t="s">
        <v>268</v>
      </c>
      <c r="F46" s="54"/>
    </row>
    <row r="47" spans="1:4" s="11" customFormat="1" ht="12.75">
      <c r="A47" s="39" t="s">
        <v>212</v>
      </c>
      <c r="B47" s="21">
        <v>13177000</v>
      </c>
      <c r="C47" s="22">
        <f>SUM(C42:C46)</f>
        <v>11999682</v>
      </c>
      <c r="D47" s="42">
        <f>SUM(D42:D46)</f>
        <v>14397000</v>
      </c>
    </row>
    <row r="48" spans="1:4" s="11" customFormat="1" ht="12.75">
      <c r="A48" s="39" t="s">
        <v>213</v>
      </c>
      <c r="B48" s="21">
        <v>44033000</v>
      </c>
      <c r="C48" s="22">
        <f>SUM(C47+C41+C38+C30+C27)</f>
        <v>60144327</v>
      </c>
      <c r="D48" s="42">
        <f>SUM(D47+D41+D38+D30+D27)</f>
        <v>58927470</v>
      </c>
    </row>
    <row r="49" spans="1:4" ht="12.75">
      <c r="A49" s="38" t="s">
        <v>37</v>
      </c>
      <c r="B49" s="1">
        <v>0</v>
      </c>
      <c r="C49" s="20">
        <v>0</v>
      </c>
      <c r="D49" s="40">
        <v>0</v>
      </c>
    </row>
    <row r="50" spans="1:4" ht="12.75">
      <c r="A50" s="38" t="s">
        <v>38</v>
      </c>
      <c r="B50" s="1">
        <v>370000</v>
      </c>
      <c r="C50" s="20">
        <v>260000</v>
      </c>
      <c r="D50" s="40">
        <v>130000</v>
      </c>
    </row>
    <row r="51" spans="1:4" ht="12.75">
      <c r="A51" s="38" t="s">
        <v>39</v>
      </c>
      <c r="B51" s="1">
        <v>0</v>
      </c>
      <c r="C51" s="20">
        <v>0</v>
      </c>
      <c r="D51" s="40">
        <v>0</v>
      </c>
    </row>
    <row r="52" spans="1:4" ht="12.75">
      <c r="A52" s="38" t="s">
        <v>40</v>
      </c>
      <c r="B52" s="1">
        <v>0</v>
      </c>
      <c r="C52" s="20">
        <v>24390</v>
      </c>
      <c r="D52" s="40">
        <v>30000</v>
      </c>
    </row>
    <row r="53" spans="1:4" ht="12.75">
      <c r="A53" s="38" t="s">
        <v>41</v>
      </c>
      <c r="B53" s="1">
        <v>19639000</v>
      </c>
      <c r="C53" s="20">
        <v>11952160</v>
      </c>
      <c r="D53" s="40">
        <v>2000000</v>
      </c>
    </row>
    <row r="54" spans="1:4" ht="12.75">
      <c r="A54" s="38" t="s">
        <v>42</v>
      </c>
      <c r="B54" s="1">
        <v>13102000</v>
      </c>
      <c r="C54" s="20">
        <v>13379520</v>
      </c>
      <c r="D54" s="40">
        <v>2200000</v>
      </c>
    </row>
    <row r="55" spans="1:5" ht="12.75">
      <c r="A55" s="38" t="s">
        <v>43</v>
      </c>
      <c r="B55" s="1">
        <v>0</v>
      </c>
      <c r="C55" s="20">
        <v>251000</v>
      </c>
      <c r="D55" s="40">
        <v>260000</v>
      </c>
      <c r="E55" t="s">
        <v>303</v>
      </c>
    </row>
    <row r="56" spans="1:6" ht="39.75" customHeight="1">
      <c r="A56" s="38" t="s">
        <v>44</v>
      </c>
      <c r="B56" s="45">
        <v>29998000</v>
      </c>
      <c r="C56" s="46">
        <v>20813548</v>
      </c>
      <c r="D56" s="49">
        <v>6500000</v>
      </c>
      <c r="E56" s="54" t="s">
        <v>304</v>
      </c>
      <c r="F56" s="54"/>
    </row>
    <row r="57" spans="1:4" s="11" customFormat="1" ht="12.75">
      <c r="A57" s="39" t="s">
        <v>214</v>
      </c>
      <c r="B57" s="21">
        <v>63109000</v>
      </c>
      <c r="C57" s="22">
        <f>SUM(C49:C56)</f>
        <v>46680618</v>
      </c>
      <c r="D57" s="42">
        <f>SUM(D49:D56)</f>
        <v>11120000</v>
      </c>
    </row>
    <row r="58" spans="1:4" ht="12.75">
      <c r="A58" s="38" t="s">
        <v>45</v>
      </c>
      <c r="B58" s="1">
        <v>0</v>
      </c>
      <c r="C58" s="20">
        <v>0</v>
      </c>
      <c r="D58" s="40">
        <v>0</v>
      </c>
    </row>
    <row r="59" spans="1:6" ht="30" customHeight="1">
      <c r="A59" s="38" t="s">
        <v>46</v>
      </c>
      <c r="B59" s="1">
        <v>0</v>
      </c>
      <c r="C59" s="20">
        <v>102000</v>
      </c>
      <c r="D59" s="40">
        <v>5000000</v>
      </c>
      <c r="E59" s="54" t="s">
        <v>271</v>
      </c>
      <c r="F59" s="54"/>
    </row>
    <row r="60" spans="1:4" ht="25.5">
      <c r="A60" s="38" t="s">
        <v>47</v>
      </c>
      <c r="B60" s="1">
        <v>0</v>
      </c>
      <c r="C60" s="20">
        <v>0</v>
      </c>
      <c r="D60" s="40">
        <v>0</v>
      </c>
    </row>
    <row r="61" spans="1:4" ht="25.5">
      <c r="A61" s="38" t="s">
        <v>48</v>
      </c>
      <c r="B61" s="1">
        <v>0</v>
      </c>
      <c r="C61" s="20">
        <v>0</v>
      </c>
      <c r="D61" s="40">
        <v>0</v>
      </c>
    </row>
    <row r="62" spans="1:4" ht="25.5">
      <c r="A62" s="38" t="s">
        <v>49</v>
      </c>
      <c r="B62" s="1">
        <v>0</v>
      </c>
      <c r="C62" s="20">
        <v>0</v>
      </c>
      <c r="D62" s="40">
        <v>0</v>
      </c>
    </row>
    <row r="63" spans="1:5" ht="12.75">
      <c r="A63" s="38" t="s">
        <v>50</v>
      </c>
      <c r="B63" s="1">
        <v>8550000</v>
      </c>
      <c r="C63" s="20">
        <v>20361350</v>
      </c>
      <c r="D63" s="40">
        <v>22000000</v>
      </c>
      <c r="E63" s="34" t="s">
        <v>293</v>
      </c>
    </row>
    <row r="64" spans="1:4" ht="25.5">
      <c r="A64" s="38" t="s">
        <v>51</v>
      </c>
      <c r="B64" s="1">
        <v>0</v>
      </c>
      <c r="C64" s="20">
        <v>0</v>
      </c>
      <c r="D64" s="40">
        <v>0</v>
      </c>
    </row>
    <row r="65" spans="1:5" ht="25.5">
      <c r="A65" s="38" t="s">
        <v>52</v>
      </c>
      <c r="B65" s="1">
        <v>0</v>
      </c>
      <c r="C65" s="20">
        <v>2814847</v>
      </c>
      <c r="D65" s="40">
        <v>0</v>
      </c>
      <c r="E65" s="34"/>
    </row>
    <row r="66" spans="1:4" ht="12.75">
      <c r="A66" s="38" t="s">
        <v>53</v>
      </c>
      <c r="B66" s="1">
        <v>0</v>
      </c>
      <c r="C66" s="20">
        <v>0</v>
      </c>
      <c r="D66" s="40">
        <v>0</v>
      </c>
    </row>
    <row r="67" spans="1:4" ht="12.75">
      <c r="A67" s="38" t="s">
        <v>54</v>
      </c>
      <c r="B67" s="1">
        <v>0</v>
      </c>
      <c r="C67" s="20">
        <v>0</v>
      </c>
      <c r="D67" s="40">
        <v>0</v>
      </c>
    </row>
    <row r="68" spans="1:6" ht="29.25" customHeight="1">
      <c r="A68" s="38" t="s">
        <v>55</v>
      </c>
      <c r="B68" s="1">
        <v>4904000</v>
      </c>
      <c r="C68" s="20">
        <v>6526356</v>
      </c>
      <c r="D68" s="40">
        <v>13233000</v>
      </c>
      <c r="E68" s="54" t="s">
        <v>294</v>
      </c>
      <c r="F68" s="54"/>
    </row>
    <row r="69" spans="1:5" ht="12.75">
      <c r="A69" s="38" t="s">
        <v>56</v>
      </c>
      <c r="B69" s="1">
        <v>0</v>
      </c>
      <c r="C69" s="20">
        <v>0</v>
      </c>
      <c r="D69" s="40">
        <f>Tartalékok!C11</f>
        <v>44094000</v>
      </c>
      <c r="E69" s="28"/>
    </row>
    <row r="70" spans="1:4" s="11" customFormat="1" ht="12.75">
      <c r="A70" s="39" t="s">
        <v>215</v>
      </c>
      <c r="B70" s="21">
        <v>13454000</v>
      </c>
      <c r="C70" s="22">
        <f>SUM(C58:C69)</f>
        <v>29804553</v>
      </c>
      <c r="D70" s="42">
        <f>SUM(D58:D69)</f>
        <v>84327000</v>
      </c>
    </row>
    <row r="71" spans="1:3" ht="12.75">
      <c r="A71" s="38" t="s">
        <v>57</v>
      </c>
      <c r="B71" s="1">
        <v>0</v>
      </c>
      <c r="C71" s="20"/>
    </row>
    <row r="72" spans="1:3" ht="12.75">
      <c r="A72" s="38" t="s">
        <v>58</v>
      </c>
      <c r="B72" s="1">
        <v>839587000</v>
      </c>
      <c r="C72" s="20"/>
    </row>
    <row r="73" spans="1:3" ht="12.75">
      <c r="A73" s="38" t="s">
        <v>59</v>
      </c>
      <c r="B73" s="1">
        <v>0</v>
      </c>
      <c r="C73" s="20"/>
    </row>
    <row r="74" spans="1:4" ht="12.75">
      <c r="A74" s="38" t="s">
        <v>60</v>
      </c>
      <c r="B74" s="1">
        <v>96154000</v>
      </c>
      <c r="C74" s="20"/>
      <c r="D74" s="40">
        <f>'pályázatok analitika terv'!C13/1.27</f>
        <v>43107311.02362204</v>
      </c>
    </row>
    <row r="75" spans="1:3" ht="12.75">
      <c r="A75" s="38" t="s">
        <v>61</v>
      </c>
      <c r="B75" s="1">
        <v>0</v>
      </c>
      <c r="C75" s="20"/>
    </row>
    <row r="76" spans="1:3" ht="12.75">
      <c r="A76" s="38" t="s">
        <v>62</v>
      </c>
      <c r="B76" s="1">
        <v>0</v>
      </c>
      <c r="C76" s="20"/>
    </row>
    <row r="77" spans="1:4" ht="12.75">
      <c r="A77" s="38" t="s">
        <v>63</v>
      </c>
      <c r="B77" s="1">
        <v>234655000</v>
      </c>
      <c r="C77" s="20"/>
      <c r="D77" s="40">
        <f>D74*0.27</f>
        <v>11638973.976377953</v>
      </c>
    </row>
    <row r="78" spans="1:4" s="11" customFormat="1" ht="12.75">
      <c r="A78" s="39" t="s">
        <v>216</v>
      </c>
      <c r="B78" s="21">
        <v>1170396000</v>
      </c>
      <c r="C78" s="22"/>
      <c r="D78" s="41">
        <f>SUM(D71:D77)</f>
        <v>54746285</v>
      </c>
    </row>
    <row r="79" spans="1:6" ht="45" customHeight="1">
      <c r="A79" s="38" t="s">
        <v>64</v>
      </c>
      <c r="B79" s="45">
        <v>3600000</v>
      </c>
      <c r="C79" s="46"/>
      <c r="D79" s="53">
        <f>(800000+'pályázatok analitika terv'!C16)/1.27+3000000</f>
        <v>23529921.25984252</v>
      </c>
      <c r="E79" s="54" t="s">
        <v>280</v>
      </c>
      <c r="F79" s="54"/>
    </row>
    <row r="80" spans="1:3" ht="12.75">
      <c r="A80" s="38" t="s">
        <v>65</v>
      </c>
      <c r="B80" s="1">
        <v>0</v>
      </c>
      <c r="C80" s="20"/>
    </row>
    <row r="81" spans="1:3" ht="12.75">
      <c r="A81" s="38" t="s">
        <v>66</v>
      </c>
      <c r="B81" s="1">
        <v>972000</v>
      </c>
      <c r="C81" s="20"/>
    </row>
    <row r="82" spans="1:4" ht="12.75">
      <c r="A82" s="38" t="s">
        <v>67</v>
      </c>
      <c r="B82" s="1">
        <v>0</v>
      </c>
      <c r="C82" s="20"/>
      <c r="D82" s="48">
        <v>5543079</v>
      </c>
    </row>
    <row r="83" spans="1:4" s="11" customFormat="1" ht="12.75">
      <c r="A83" s="39" t="s">
        <v>217</v>
      </c>
      <c r="B83" s="21">
        <v>4572000</v>
      </c>
      <c r="C83" s="22"/>
      <c r="D83" s="41">
        <f>SUM(D79:D82)</f>
        <v>29073000.25984252</v>
      </c>
    </row>
    <row r="84" spans="1:3" ht="25.5">
      <c r="A84" s="38" t="s">
        <v>68</v>
      </c>
      <c r="B84" s="1">
        <v>0</v>
      </c>
      <c r="C84" s="20"/>
    </row>
    <row r="85" spans="1:3" ht="25.5">
      <c r="A85" s="38" t="s">
        <v>69</v>
      </c>
      <c r="B85" s="1">
        <v>0</v>
      </c>
      <c r="C85" s="20"/>
    </row>
    <row r="86" spans="1:3" ht="25.5">
      <c r="A86" s="38" t="s">
        <v>70</v>
      </c>
      <c r="B86" s="1">
        <v>0</v>
      </c>
      <c r="C86" s="20"/>
    </row>
    <row r="87" spans="1:4" ht="12.75">
      <c r="A87" s="38" t="s">
        <v>71</v>
      </c>
      <c r="B87" s="1">
        <v>0</v>
      </c>
      <c r="C87" s="20"/>
      <c r="D87" s="40">
        <v>0</v>
      </c>
    </row>
    <row r="88" spans="1:3" ht="25.5">
      <c r="A88" s="38" t="s">
        <v>72</v>
      </c>
      <c r="B88" s="1">
        <v>0</v>
      </c>
      <c r="C88" s="20"/>
    </row>
    <row r="89" spans="1:3" ht="25.5">
      <c r="A89" s="38" t="s">
        <v>73</v>
      </c>
      <c r="B89" s="1">
        <v>0</v>
      </c>
      <c r="C89" s="20"/>
    </row>
    <row r="90" spans="1:3" ht="12.75">
      <c r="A90" s="38" t="s">
        <v>74</v>
      </c>
      <c r="B90" s="1">
        <v>0</v>
      </c>
      <c r="C90" s="20"/>
    </row>
    <row r="91" spans="1:3" ht="12.75">
      <c r="A91" s="38" t="s">
        <v>75</v>
      </c>
      <c r="B91" s="1">
        <v>0</v>
      </c>
      <c r="C91" s="20"/>
    </row>
    <row r="92" spans="1:4" ht="12.75">
      <c r="A92" s="39" t="s">
        <v>218</v>
      </c>
      <c r="B92" s="2">
        <v>0</v>
      </c>
      <c r="C92" s="20"/>
      <c r="D92" s="41">
        <f>SUM(D87:D91)</f>
        <v>0</v>
      </c>
    </row>
    <row r="93" spans="1:4" s="11" customFormat="1" ht="12.75">
      <c r="A93" s="39" t="s">
        <v>219</v>
      </c>
      <c r="B93" s="21">
        <v>1388107000</v>
      </c>
      <c r="C93" s="22"/>
      <c r="D93" s="43">
        <f>D92+D83+D78+D70+D57+D48+D23+D22</f>
        <v>338641657.0198425</v>
      </c>
    </row>
  </sheetData>
  <sheetProtection/>
  <mergeCells count="12">
    <mergeCell ref="A1:B1"/>
    <mergeCell ref="B2:B3"/>
    <mergeCell ref="A2:A3"/>
    <mergeCell ref="C2:C3"/>
    <mergeCell ref="D2:D3"/>
    <mergeCell ref="E25:F25"/>
    <mergeCell ref="E37:F37"/>
    <mergeCell ref="E46:F46"/>
    <mergeCell ref="E56:F56"/>
    <mergeCell ref="E59:F59"/>
    <mergeCell ref="E68:F68"/>
    <mergeCell ref="E79:F79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33" sqref="F33"/>
    </sheetView>
  </sheetViews>
  <sheetFormatPr defaultColWidth="9.140625" defaultRowHeight="12.75"/>
  <cols>
    <col min="2" max="2" width="21.7109375" style="0" bestFit="1" customWidth="1"/>
  </cols>
  <sheetData>
    <row r="1" ht="12.75">
      <c r="A1" t="s">
        <v>257</v>
      </c>
    </row>
    <row r="2" spans="2:3" ht="12.75">
      <c r="B2" t="s">
        <v>258</v>
      </c>
      <c r="C2" t="s">
        <v>259</v>
      </c>
    </row>
    <row r="3" spans="1:3" ht="12.75">
      <c r="A3" t="s">
        <v>152</v>
      </c>
      <c r="B3" t="s">
        <v>260</v>
      </c>
      <c r="C3">
        <v>8000000</v>
      </c>
    </row>
    <row r="4" spans="1:3" ht="12.75">
      <c r="A4" t="s">
        <v>156</v>
      </c>
      <c r="B4" t="s">
        <v>261</v>
      </c>
      <c r="C4">
        <v>600000</v>
      </c>
    </row>
    <row r="5" spans="1:3" ht="12.75">
      <c r="A5" t="s">
        <v>158</v>
      </c>
      <c r="B5" t="s">
        <v>262</v>
      </c>
      <c r="C5">
        <v>700000</v>
      </c>
    </row>
    <row r="6" spans="1:3" ht="12.75">
      <c r="A6" t="s">
        <v>160</v>
      </c>
      <c r="B6" t="s">
        <v>263</v>
      </c>
      <c r="C6">
        <v>13500000</v>
      </c>
    </row>
    <row r="7" spans="1:3" ht="12.75">
      <c r="A7" t="s">
        <v>162</v>
      </c>
      <c r="B7" t="s">
        <v>265</v>
      </c>
      <c r="C7">
        <v>800000</v>
      </c>
    </row>
    <row r="8" spans="1:3" ht="12.75">
      <c r="A8" t="s">
        <v>164</v>
      </c>
      <c r="B8" t="s">
        <v>266</v>
      </c>
      <c r="C8">
        <v>27205000</v>
      </c>
    </row>
    <row r="9" spans="1:3" ht="12.75">
      <c r="A9" t="s">
        <v>176</v>
      </c>
      <c r="B9" t="s">
        <v>267</v>
      </c>
      <c r="C9">
        <v>800000</v>
      </c>
    </row>
    <row r="10" spans="1:3" ht="12.75">
      <c r="A10" t="s">
        <v>177</v>
      </c>
      <c r="B10" t="s">
        <v>269</v>
      </c>
      <c r="C10">
        <v>200000</v>
      </c>
    </row>
    <row r="11" spans="1:3" ht="12.75">
      <c r="A11" t="s">
        <v>264</v>
      </c>
      <c r="B11" t="s">
        <v>281</v>
      </c>
      <c r="C11">
        <v>2941285</v>
      </c>
    </row>
    <row r="13" spans="2:3" ht="12.75">
      <c r="B13" t="s">
        <v>270</v>
      </c>
      <c r="C13">
        <f>SUM(C3:C11)</f>
        <v>54746285</v>
      </c>
    </row>
    <row r="16" spans="1:3" ht="12.75">
      <c r="A16" t="s">
        <v>278</v>
      </c>
      <c r="B16" t="s">
        <v>279</v>
      </c>
      <c r="C16">
        <v>25273000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25" sqref="D25"/>
    </sheetView>
  </sheetViews>
  <sheetFormatPr defaultColWidth="9.140625" defaultRowHeight="12.75"/>
  <cols>
    <col min="2" max="2" width="30.8515625" style="0" customWidth="1"/>
  </cols>
  <sheetData>
    <row r="2" ht="12.75">
      <c r="A2" t="s">
        <v>273</v>
      </c>
    </row>
    <row r="4" spans="1:3" ht="12.75">
      <c r="A4" t="s">
        <v>152</v>
      </c>
      <c r="B4" t="s">
        <v>274</v>
      </c>
      <c r="C4">
        <v>8000000</v>
      </c>
    </row>
    <row r="5" spans="1:3" ht="12.75">
      <c r="A5" t="s">
        <v>156</v>
      </c>
      <c r="B5" t="s">
        <v>275</v>
      </c>
      <c r="C5">
        <v>962000</v>
      </c>
    </row>
    <row r="6" spans="1:4" ht="12.75">
      <c r="A6" t="s">
        <v>158</v>
      </c>
      <c r="B6" t="s">
        <v>276</v>
      </c>
      <c r="C6">
        <v>10500000</v>
      </c>
      <c r="D6" t="s">
        <v>305</v>
      </c>
    </row>
    <row r="7" spans="1:3" ht="12.75">
      <c r="A7" t="s">
        <v>160</v>
      </c>
      <c r="B7" t="s">
        <v>277</v>
      </c>
      <c r="C7">
        <v>632000</v>
      </c>
    </row>
    <row r="8" spans="1:3" ht="25.5">
      <c r="A8" t="s">
        <v>162</v>
      </c>
      <c r="B8" s="28" t="s">
        <v>306</v>
      </c>
      <c r="C8">
        <v>20000000</v>
      </c>
    </row>
    <row r="9" spans="1:3" ht="12.75">
      <c r="A9" t="s">
        <v>307</v>
      </c>
      <c r="B9" t="s">
        <v>308</v>
      </c>
      <c r="C9">
        <v>2000000</v>
      </c>
    </row>
    <row r="10" spans="1:3" ht="12.75">
      <c r="A10" t="s">
        <v>312</v>
      </c>
      <c r="B10" t="s">
        <v>313</v>
      </c>
      <c r="C10">
        <v>2000000</v>
      </c>
    </row>
    <row r="11" ht="12.75">
      <c r="C11">
        <f>SUM(C4:C10)</f>
        <v>44094000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">
      <pane ySplit="3" topLeftCell="A49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74.00390625" style="40" customWidth="1"/>
    <col min="2" max="2" width="19.140625" style="0" customWidth="1"/>
    <col min="3" max="3" width="13.421875" style="20" hidden="1" customWidth="1"/>
    <col min="4" max="4" width="14.28125" style="44" customWidth="1"/>
  </cols>
  <sheetData>
    <row r="1" spans="1:2" ht="12.75">
      <c r="A1" s="55"/>
      <c r="B1" s="55"/>
    </row>
    <row r="2" spans="1:4" ht="30" customHeight="1">
      <c r="A2" s="57" t="s">
        <v>187</v>
      </c>
      <c r="B2" s="56" t="s">
        <v>188</v>
      </c>
      <c r="C2" s="58" t="s">
        <v>248</v>
      </c>
      <c r="D2" s="60" t="s">
        <v>249</v>
      </c>
    </row>
    <row r="3" spans="1:4" ht="12.75">
      <c r="A3" s="57"/>
      <c r="B3" s="56"/>
      <c r="C3" s="58"/>
      <c r="D3" s="60"/>
    </row>
    <row r="4" spans="1:5" ht="12.75">
      <c r="A4" s="38" t="s">
        <v>76</v>
      </c>
      <c r="B4" s="1">
        <v>64009000</v>
      </c>
      <c r="C4" s="20">
        <v>64009000</v>
      </c>
      <c r="D4" s="44">
        <v>44753064</v>
      </c>
      <c r="E4" t="s">
        <v>296</v>
      </c>
    </row>
    <row r="5" spans="1:5" ht="12.75">
      <c r="A5" s="38" t="s">
        <v>77</v>
      </c>
      <c r="B5" s="1">
        <v>50333000</v>
      </c>
      <c r="C5" s="20">
        <v>49242000</v>
      </c>
      <c r="D5" s="44">
        <v>50012434</v>
      </c>
      <c r="E5" t="s">
        <v>295</v>
      </c>
    </row>
    <row r="6" spans="1:5" ht="25.5">
      <c r="A6" s="38" t="s">
        <v>78</v>
      </c>
      <c r="B6" s="45">
        <v>12222000</v>
      </c>
      <c r="C6" s="46">
        <v>39978000</v>
      </c>
      <c r="D6" s="47">
        <f>10784500+8464979+9155520</f>
        <v>28404999</v>
      </c>
      <c r="E6" t="s">
        <v>298</v>
      </c>
    </row>
    <row r="7" spans="1:5" ht="12.75">
      <c r="A7" s="38" t="s">
        <v>79</v>
      </c>
      <c r="B7" s="1">
        <v>3569000</v>
      </c>
      <c r="C7" s="20">
        <v>3569000</v>
      </c>
      <c r="D7" s="44">
        <v>3511200</v>
      </c>
      <c r="E7" t="s">
        <v>297</v>
      </c>
    </row>
    <row r="8" spans="1:3" ht="12.75">
      <c r="A8" s="38" t="s">
        <v>80</v>
      </c>
      <c r="B8" s="1">
        <v>1449000</v>
      </c>
      <c r="C8" s="20">
        <v>1603000</v>
      </c>
    </row>
    <row r="9" spans="1:5" ht="12.75">
      <c r="A9" s="38" t="s">
        <v>81</v>
      </c>
      <c r="B9" s="1">
        <v>0</v>
      </c>
      <c r="C9" s="20">
        <v>26467000</v>
      </c>
      <c r="D9" s="44">
        <v>0</v>
      </c>
      <c r="E9" s="34"/>
    </row>
    <row r="10" spans="1:4" s="11" customFormat="1" ht="12.75">
      <c r="A10" s="39" t="s">
        <v>194</v>
      </c>
      <c r="B10" s="21">
        <v>131582000</v>
      </c>
      <c r="C10" s="22">
        <f>SUM(C4:C9)</f>
        <v>184868000</v>
      </c>
      <c r="D10" s="42">
        <f>SUM(D4:D9)</f>
        <v>126681697</v>
      </c>
    </row>
    <row r="11" spans="1:2" ht="12.75">
      <c r="A11" s="38" t="s">
        <v>82</v>
      </c>
      <c r="B11" s="1">
        <v>14660000</v>
      </c>
    </row>
    <row r="12" spans="1:2" ht="25.5">
      <c r="A12" s="38" t="s">
        <v>83</v>
      </c>
      <c r="B12" s="1">
        <v>0</v>
      </c>
    </row>
    <row r="13" spans="1:2" ht="25.5">
      <c r="A13" s="38" t="s">
        <v>84</v>
      </c>
      <c r="B13" s="1">
        <v>0</v>
      </c>
    </row>
    <row r="14" spans="1:2" ht="25.5">
      <c r="A14" s="38" t="s">
        <v>85</v>
      </c>
      <c r="B14" s="1">
        <v>0</v>
      </c>
    </row>
    <row r="15" spans="1:6" ht="74.25" customHeight="1">
      <c r="A15" s="38" t="s">
        <v>86</v>
      </c>
      <c r="B15" s="45">
        <v>1026174000</v>
      </c>
      <c r="C15" s="46">
        <v>73227533</v>
      </c>
      <c r="D15" s="47">
        <v>63900000</v>
      </c>
      <c r="E15" s="54" t="s">
        <v>314</v>
      </c>
      <c r="F15" s="54"/>
    </row>
    <row r="16" spans="1:4" s="11" customFormat="1" ht="12.75">
      <c r="A16" s="39" t="s">
        <v>195</v>
      </c>
      <c r="B16" s="21">
        <v>1172416000</v>
      </c>
      <c r="C16" s="22">
        <f>SUM(C11:C15)</f>
        <v>73227533</v>
      </c>
      <c r="D16" s="42">
        <f>SUM(D15+D10)</f>
        <v>190581697</v>
      </c>
    </row>
    <row r="17" spans="1:3" ht="12.75">
      <c r="A17" s="38" t="s">
        <v>87</v>
      </c>
      <c r="B17" s="1">
        <v>0</v>
      </c>
      <c r="C17" s="20">
        <v>12837000</v>
      </c>
    </row>
    <row r="18" spans="1:2" ht="25.5">
      <c r="A18" s="38" t="s">
        <v>88</v>
      </c>
      <c r="B18" s="1">
        <v>0</v>
      </c>
    </row>
    <row r="19" spans="1:2" ht="25.5">
      <c r="A19" s="38" t="s">
        <v>89</v>
      </c>
      <c r="B19" s="1">
        <v>0</v>
      </c>
    </row>
    <row r="20" spans="1:2" ht="25.5">
      <c r="A20" s="38" t="s">
        <v>90</v>
      </c>
      <c r="B20" s="1">
        <v>0</v>
      </c>
    </row>
    <row r="21" spans="1:4" ht="12.75">
      <c r="A21" s="38" t="s">
        <v>91</v>
      </c>
      <c r="B21" s="1">
        <v>0</v>
      </c>
      <c r="D21" s="44">
        <v>41855130</v>
      </c>
    </row>
    <row r="22" spans="1:4" s="11" customFormat="1" ht="12.75">
      <c r="A22" s="39" t="s">
        <v>196</v>
      </c>
      <c r="B22" s="21">
        <v>0</v>
      </c>
      <c r="C22" s="22">
        <f>SUM(C17:C21)</f>
        <v>12837000</v>
      </c>
      <c r="D22" s="41">
        <f>SUM(D21)</f>
        <v>41855130</v>
      </c>
    </row>
    <row r="23" spans="1:2" ht="12.75">
      <c r="A23" s="38" t="s">
        <v>92</v>
      </c>
      <c r="B23" s="1">
        <v>0</v>
      </c>
    </row>
    <row r="24" spans="1:2" ht="12.75">
      <c r="A24" s="38" t="s">
        <v>93</v>
      </c>
      <c r="B24" s="1">
        <v>0</v>
      </c>
    </row>
    <row r="25" spans="1:2" ht="12.75">
      <c r="A25" s="39" t="s">
        <v>197</v>
      </c>
      <c r="B25" s="2">
        <v>0</v>
      </c>
    </row>
    <row r="26" spans="1:2" ht="12.75">
      <c r="A26" s="38" t="s">
        <v>94</v>
      </c>
      <c r="B26" s="1">
        <v>0</v>
      </c>
    </row>
    <row r="27" spans="1:2" ht="12.75">
      <c r="A27" s="38" t="s">
        <v>95</v>
      </c>
      <c r="B27" s="1">
        <v>0</v>
      </c>
    </row>
    <row r="28" spans="1:2" ht="12.75">
      <c r="A28" s="38" t="s">
        <v>96</v>
      </c>
      <c r="B28" s="1">
        <v>0</v>
      </c>
    </row>
    <row r="29" spans="1:2" ht="12.75">
      <c r="A29" s="38" t="s">
        <v>97</v>
      </c>
      <c r="B29" s="1">
        <v>0</v>
      </c>
    </row>
    <row r="30" spans="1:2" ht="12.75">
      <c r="A30" s="38" t="s">
        <v>98</v>
      </c>
      <c r="B30" s="1">
        <v>0</v>
      </c>
    </row>
    <row r="31" spans="1:2" ht="12.75">
      <c r="A31" s="38" t="s">
        <v>99</v>
      </c>
      <c r="B31" s="1">
        <v>0</v>
      </c>
    </row>
    <row r="32" spans="1:2" ht="12.75">
      <c r="A32" s="38" t="s">
        <v>100</v>
      </c>
      <c r="B32" s="1">
        <v>0</v>
      </c>
    </row>
    <row r="33" spans="1:2" ht="12.75">
      <c r="A33" s="38" t="s">
        <v>101</v>
      </c>
      <c r="B33" s="1">
        <v>0</v>
      </c>
    </row>
    <row r="34" spans="1:2" ht="12.75">
      <c r="A34" s="39" t="s">
        <v>198</v>
      </c>
      <c r="B34" s="2">
        <v>0</v>
      </c>
    </row>
    <row r="35" spans="1:4" ht="12.75">
      <c r="A35" s="38" t="s">
        <v>102</v>
      </c>
      <c r="B35" s="1">
        <v>92600000</v>
      </c>
      <c r="C35" s="20">
        <v>105751386</v>
      </c>
      <c r="D35" s="44">
        <v>92600000</v>
      </c>
    </row>
    <row r="36" spans="1:4" s="11" customFormat="1" ht="12.75">
      <c r="A36" s="39" t="s">
        <v>199</v>
      </c>
      <c r="B36" s="21">
        <v>92600000</v>
      </c>
      <c r="C36" s="22">
        <f>SUM(C35)</f>
        <v>105751386</v>
      </c>
      <c r="D36" s="42">
        <f>SUM(D35)</f>
        <v>92600000</v>
      </c>
    </row>
    <row r="37" spans="1:5" ht="12.75">
      <c r="A37" s="38" t="s">
        <v>103</v>
      </c>
      <c r="B37" s="1">
        <v>0</v>
      </c>
      <c r="C37" s="20">
        <v>202536</v>
      </c>
      <c r="D37" s="44">
        <v>0</v>
      </c>
      <c r="E37" t="s">
        <v>282</v>
      </c>
    </row>
    <row r="38" spans="1:5" ht="12.75">
      <c r="A38" s="38" t="s">
        <v>104</v>
      </c>
      <c r="B38" s="1">
        <v>0</v>
      </c>
      <c r="C38" s="20">
        <v>3580188</v>
      </c>
      <c r="D38" s="44">
        <f>11500*12+1500*12</f>
        <v>156000</v>
      </c>
      <c r="E38" t="s">
        <v>283</v>
      </c>
    </row>
    <row r="39" spans="1:3" ht="12.75">
      <c r="A39" s="38" t="s">
        <v>105</v>
      </c>
      <c r="B39" s="1">
        <v>0</v>
      </c>
      <c r="C39" s="20">
        <v>0</v>
      </c>
    </row>
    <row r="40" spans="1:5" ht="12.75">
      <c r="A40" s="38" t="s">
        <v>106</v>
      </c>
      <c r="B40" s="1">
        <v>3832000</v>
      </c>
      <c r="C40" s="20">
        <v>1807979</v>
      </c>
      <c r="D40" s="44">
        <v>1500000</v>
      </c>
      <c r="E40" t="s">
        <v>284</v>
      </c>
    </row>
    <row r="41" spans="1:4" ht="12.75">
      <c r="A41" s="38" t="s">
        <v>107</v>
      </c>
      <c r="B41" s="1">
        <v>5676000</v>
      </c>
      <c r="C41" s="20">
        <v>0</v>
      </c>
      <c r="D41" s="44">
        <v>0</v>
      </c>
    </row>
    <row r="42" spans="1:3" ht="12.75">
      <c r="A42" s="38" t="s">
        <v>108</v>
      </c>
      <c r="B42" s="1">
        <v>0</v>
      </c>
      <c r="C42" s="20">
        <v>1047203</v>
      </c>
    </row>
    <row r="43" spans="1:3" ht="12.75">
      <c r="A43" s="38" t="s">
        <v>109</v>
      </c>
      <c r="B43" s="1">
        <v>223718000</v>
      </c>
      <c r="C43" s="20">
        <v>14975000</v>
      </c>
    </row>
    <row r="44" spans="1:4" ht="12.75">
      <c r="A44" s="38" t="s">
        <v>110</v>
      </c>
      <c r="B44" s="1">
        <v>2000000</v>
      </c>
      <c r="C44" s="20">
        <v>805407</v>
      </c>
      <c r="D44" s="44">
        <v>500000</v>
      </c>
    </row>
    <row r="45" spans="1:2" ht="12.75">
      <c r="A45" s="38" t="s">
        <v>111</v>
      </c>
      <c r="B45" s="1">
        <v>0</v>
      </c>
    </row>
    <row r="46" spans="1:5" ht="12.75">
      <c r="A46" s="38" t="s">
        <v>112</v>
      </c>
      <c r="B46" s="1">
        <v>3100000</v>
      </c>
      <c r="C46" s="20">
        <v>3510783</v>
      </c>
      <c r="D46" s="44">
        <v>3100000</v>
      </c>
      <c r="E46" t="s">
        <v>299</v>
      </c>
    </row>
    <row r="47" spans="1:4" s="11" customFormat="1" ht="12.75">
      <c r="A47" s="39" t="s">
        <v>200</v>
      </c>
      <c r="B47" s="21">
        <v>238326000</v>
      </c>
      <c r="C47" s="22">
        <f>SUM(C37:C46)</f>
        <v>25929096</v>
      </c>
      <c r="D47" s="42">
        <f>SUM(D37:D46)</f>
        <v>5256000</v>
      </c>
    </row>
    <row r="48" spans="1:2" ht="12.75">
      <c r="A48" s="38" t="s">
        <v>113</v>
      </c>
      <c r="B48" s="1">
        <v>0</v>
      </c>
    </row>
    <row r="49" spans="1:2" ht="12.75">
      <c r="A49" s="38" t="s">
        <v>114</v>
      </c>
      <c r="B49" s="1">
        <v>0</v>
      </c>
    </row>
    <row r="50" spans="1:2" ht="12.75">
      <c r="A50" s="38" t="s">
        <v>115</v>
      </c>
      <c r="B50" s="1">
        <v>0</v>
      </c>
    </row>
    <row r="51" spans="1:2" ht="12.75">
      <c r="A51" s="38" t="s">
        <v>116</v>
      </c>
      <c r="B51" s="1">
        <v>0</v>
      </c>
    </row>
    <row r="52" spans="1:2" ht="12.75">
      <c r="A52" s="38" t="s">
        <v>117</v>
      </c>
      <c r="B52" s="1">
        <v>0</v>
      </c>
    </row>
    <row r="53" spans="1:2" ht="12.75">
      <c r="A53" s="39" t="s">
        <v>201</v>
      </c>
      <c r="B53" s="2">
        <v>0</v>
      </c>
    </row>
    <row r="54" spans="1:2" ht="25.5">
      <c r="A54" s="38" t="s">
        <v>118</v>
      </c>
      <c r="B54" s="1">
        <v>0</v>
      </c>
    </row>
    <row r="55" spans="1:2" ht="25.5">
      <c r="A55" s="38" t="s">
        <v>119</v>
      </c>
      <c r="B55" s="1">
        <v>0</v>
      </c>
    </row>
    <row r="56" spans="1:5" ht="12.75">
      <c r="A56" s="38" t="s">
        <v>120</v>
      </c>
      <c r="B56" s="1">
        <v>0</v>
      </c>
      <c r="C56" s="20">
        <v>1402000</v>
      </c>
      <c r="D56" s="44">
        <f>416000*4</f>
        <v>1664000</v>
      </c>
      <c r="E56" t="s">
        <v>285</v>
      </c>
    </row>
    <row r="57" spans="1:256" s="11" customFormat="1" ht="12.75">
      <c r="A57" s="39" t="s">
        <v>202</v>
      </c>
      <c r="B57" s="21">
        <v>0</v>
      </c>
      <c r="C57" s="22">
        <f>SUM(C56)</f>
        <v>1402000</v>
      </c>
      <c r="D57" s="42">
        <f>SUM(D56)</f>
        <v>1664000</v>
      </c>
      <c r="IV57" s="23">
        <f>SUM(B57:IU57)</f>
        <v>3066000</v>
      </c>
    </row>
    <row r="58" spans="1:2" ht="25.5">
      <c r="A58" s="38" t="s">
        <v>121</v>
      </c>
      <c r="B58" s="1">
        <v>0</v>
      </c>
    </row>
    <row r="59" spans="1:2" ht="25.5">
      <c r="A59" s="38" t="s">
        <v>122</v>
      </c>
      <c r="B59" s="1">
        <v>0</v>
      </c>
    </row>
    <row r="60" spans="1:2" ht="12.75">
      <c r="A60" s="38" t="s">
        <v>123</v>
      </c>
      <c r="B60" s="1">
        <v>0</v>
      </c>
    </row>
    <row r="61" spans="1:2" ht="12.75">
      <c r="A61" s="39" t="s">
        <v>203</v>
      </c>
      <c r="B61" s="2">
        <v>0</v>
      </c>
    </row>
    <row r="62" spans="1:4" s="11" customFormat="1" ht="12.75">
      <c r="A62" s="39" t="s">
        <v>204</v>
      </c>
      <c r="B62" s="21">
        <v>1503342000</v>
      </c>
      <c r="C62" s="22">
        <f>SUM(C57+C53+C47+C36+C25+C22+C16+C10)</f>
        <v>404015015</v>
      </c>
      <c r="D62" s="42">
        <f>SUM(D57+D53+D47+D36+D25+D22+D16)</f>
        <v>331956827</v>
      </c>
    </row>
  </sheetData>
  <sheetProtection/>
  <mergeCells count="6">
    <mergeCell ref="A1:B1"/>
    <mergeCell ref="A2:A3"/>
    <mergeCell ref="B2:B3"/>
    <mergeCell ref="C2:C3"/>
    <mergeCell ref="D2:D3"/>
    <mergeCell ref="E15:F15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140625" defaultRowHeight="12.75"/>
  <cols>
    <col min="1" max="1" width="82.00390625" style="40" customWidth="1"/>
    <col min="2" max="2" width="19.140625" style="0" customWidth="1"/>
    <col min="3" max="3" width="15.140625" style="20" hidden="1" customWidth="1"/>
    <col min="4" max="4" width="15.00390625" style="40" customWidth="1"/>
  </cols>
  <sheetData>
    <row r="1" spans="1:2" ht="12.75">
      <c r="A1" s="61"/>
      <c r="B1" s="61"/>
    </row>
    <row r="2" spans="1:4" ht="30" customHeight="1">
      <c r="A2" s="57" t="s">
        <v>187</v>
      </c>
      <c r="B2" s="56" t="s">
        <v>188</v>
      </c>
      <c r="C2" s="58" t="s">
        <v>248</v>
      </c>
      <c r="D2" s="62" t="s">
        <v>249</v>
      </c>
    </row>
    <row r="3" spans="1:4" ht="15" customHeight="1">
      <c r="A3" s="57"/>
      <c r="B3" s="56"/>
      <c r="C3" s="58"/>
      <c r="D3" s="62"/>
    </row>
    <row r="4" spans="1:2" ht="12.75">
      <c r="A4" s="38" t="s">
        <v>124</v>
      </c>
      <c r="B4" s="1">
        <v>0</v>
      </c>
    </row>
    <row r="5" spans="1:2" ht="12.75">
      <c r="A5" s="38" t="s">
        <v>125</v>
      </c>
      <c r="B5" s="1">
        <v>0</v>
      </c>
    </row>
    <row r="6" spans="1:2" ht="12.75">
      <c r="A6" s="38" t="s">
        <v>126</v>
      </c>
      <c r="B6" s="1">
        <v>0</v>
      </c>
    </row>
    <row r="7" spans="1:4" ht="12.75">
      <c r="A7" s="39" t="s">
        <v>189</v>
      </c>
      <c r="B7" s="2">
        <v>0</v>
      </c>
      <c r="D7" s="41">
        <v>0</v>
      </c>
    </row>
    <row r="8" spans="1:2" ht="12.75">
      <c r="A8" s="38" t="s">
        <v>127</v>
      </c>
      <c r="B8" s="1">
        <v>0</v>
      </c>
    </row>
    <row r="9" spans="1:2" ht="12.75">
      <c r="A9" s="38" t="s">
        <v>128</v>
      </c>
      <c r="B9" s="1">
        <v>0</v>
      </c>
    </row>
    <row r="10" spans="1:2" ht="12.75">
      <c r="A10" s="38" t="s">
        <v>129</v>
      </c>
      <c r="B10" s="1">
        <v>0</v>
      </c>
    </row>
    <row r="11" spans="1:2" ht="12.75">
      <c r="A11" s="38" t="s">
        <v>130</v>
      </c>
      <c r="B11" s="1">
        <v>0</v>
      </c>
    </row>
    <row r="12" spans="1:4" ht="12.75">
      <c r="A12" s="39" t="s">
        <v>190</v>
      </c>
      <c r="B12" s="2">
        <v>0</v>
      </c>
      <c r="D12" s="41">
        <v>0</v>
      </c>
    </row>
    <row r="13" spans="1:2" ht="12.75">
      <c r="A13" s="38" t="s">
        <v>131</v>
      </c>
      <c r="B13" s="1">
        <v>0</v>
      </c>
    </row>
    <row r="14" spans="1:2" ht="12.75">
      <c r="A14" s="38" t="s">
        <v>132</v>
      </c>
      <c r="B14" s="1">
        <v>0</v>
      </c>
    </row>
    <row r="15" spans="1:4" ht="12.75">
      <c r="A15" s="38" t="s">
        <v>133</v>
      </c>
      <c r="B15" s="1">
        <v>115235000</v>
      </c>
      <c r="D15" s="40">
        <f>37739200+78119286</f>
        <v>115858486</v>
      </c>
    </row>
    <row r="16" spans="1:4" ht="12.75">
      <c r="A16" s="38" t="s">
        <v>134</v>
      </c>
      <c r="B16" s="1">
        <v>0</v>
      </c>
      <c r="D16" s="44"/>
    </row>
    <row r="17" spans="1:2" ht="12.75">
      <c r="A17" s="38" t="s">
        <v>135</v>
      </c>
      <c r="B17" s="1">
        <v>0</v>
      </c>
    </row>
    <row r="18" spans="1:2" ht="12.75">
      <c r="A18" s="38" t="s">
        <v>136</v>
      </c>
      <c r="B18" s="1">
        <v>0</v>
      </c>
    </row>
    <row r="19" spans="1:4" ht="12.75">
      <c r="A19" s="39" t="s">
        <v>191</v>
      </c>
      <c r="B19" s="2">
        <v>115235000</v>
      </c>
      <c r="D19" s="41">
        <f>SUM(D15:D18)</f>
        <v>115858486</v>
      </c>
    </row>
    <row r="20" spans="1:2" ht="12.75">
      <c r="A20" s="38" t="s">
        <v>137</v>
      </c>
      <c r="B20" s="1">
        <v>0</v>
      </c>
    </row>
    <row r="21" spans="1:2" ht="12.75">
      <c r="A21" s="38" t="s">
        <v>138</v>
      </c>
      <c r="B21" s="1">
        <v>0</v>
      </c>
    </row>
    <row r="22" spans="1:2" ht="12.75">
      <c r="A22" s="38" t="s">
        <v>139</v>
      </c>
      <c r="B22" s="1">
        <v>0</v>
      </c>
    </row>
    <row r="23" spans="1:2" ht="12.75">
      <c r="A23" s="38" t="s">
        <v>140</v>
      </c>
      <c r="B23" s="1">
        <v>0</v>
      </c>
    </row>
    <row r="24" spans="1:4" ht="12.75">
      <c r="A24" s="39" t="s">
        <v>192</v>
      </c>
      <c r="B24" s="2">
        <v>0</v>
      </c>
      <c r="D24" s="40">
        <v>0</v>
      </c>
    </row>
    <row r="25" spans="1:2" ht="12.75">
      <c r="A25" s="38" t="s">
        <v>141</v>
      </c>
      <c r="B25" s="1">
        <v>0</v>
      </c>
    </row>
    <row r="26" spans="1:4" ht="12.75">
      <c r="A26" s="39" t="s">
        <v>193</v>
      </c>
      <c r="B26" s="2">
        <v>115235000</v>
      </c>
      <c r="D26" s="41">
        <f>SUM(D24+D19+D12+D7)</f>
        <v>115858486</v>
      </c>
    </row>
    <row r="30" ht="12.75">
      <c r="A30" s="40" t="s">
        <v>287</v>
      </c>
    </row>
  </sheetData>
  <sheetProtection/>
  <mergeCells count="5">
    <mergeCell ref="A1:B1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3">
      <selection activeCell="C1" sqref="C1:C16384"/>
    </sheetView>
  </sheetViews>
  <sheetFormatPr defaultColWidth="9.140625" defaultRowHeight="12.75"/>
  <cols>
    <col min="1" max="1" width="63.57421875" style="40" customWidth="1"/>
    <col min="3" max="3" width="10.00390625" style="0" hidden="1" customWidth="1"/>
    <col min="4" max="4" width="11.57421875" style="40" bestFit="1" customWidth="1"/>
  </cols>
  <sheetData>
    <row r="2" spans="1:4" ht="12.75">
      <c r="A2" s="63" t="s">
        <v>187</v>
      </c>
      <c r="B2" s="64" t="s">
        <v>286</v>
      </c>
      <c r="C2" s="64" t="s">
        <v>248</v>
      </c>
      <c r="D2" s="62" t="s">
        <v>249</v>
      </c>
    </row>
    <row r="3" spans="1:4" ht="12.75">
      <c r="A3" s="63"/>
      <c r="B3" s="64"/>
      <c r="C3" s="64"/>
      <c r="D3" s="62"/>
    </row>
    <row r="4" ht="12.75">
      <c r="A4" s="38" t="s">
        <v>220</v>
      </c>
    </row>
    <row r="5" ht="17.25" customHeight="1">
      <c r="A5" s="38" t="s">
        <v>221</v>
      </c>
    </row>
    <row r="6" ht="12.75">
      <c r="A6" s="38" t="s">
        <v>222</v>
      </c>
    </row>
    <row r="7" spans="1:4" s="11" customFormat="1" ht="12.75">
      <c r="A7" s="39" t="s">
        <v>223</v>
      </c>
      <c r="D7" s="41">
        <v>0</v>
      </c>
    </row>
    <row r="8" ht="12.75">
      <c r="A8" s="38" t="s">
        <v>224</v>
      </c>
    </row>
    <row r="9" ht="12.75">
      <c r="A9" s="38" t="s">
        <v>225</v>
      </c>
    </row>
    <row r="10" ht="12.75">
      <c r="A10" s="38" t="s">
        <v>226</v>
      </c>
    </row>
    <row r="11" ht="12.75">
      <c r="A11" s="38" t="s">
        <v>227</v>
      </c>
    </row>
    <row r="12" spans="1:4" s="11" customFormat="1" ht="12.75">
      <c r="A12" s="39" t="s">
        <v>228</v>
      </c>
      <c r="D12" s="41">
        <f>SUM(D8:D11)</f>
        <v>0</v>
      </c>
    </row>
    <row r="13" spans="1:4" ht="12.75">
      <c r="A13" s="38" t="s">
        <v>229</v>
      </c>
      <c r="D13" s="40">
        <v>122543316</v>
      </c>
    </row>
    <row r="14" ht="12.75">
      <c r="A14" s="38" t="s">
        <v>230</v>
      </c>
    </row>
    <row r="15" spans="1:4" s="11" customFormat="1" ht="12.75">
      <c r="A15" s="39" t="s">
        <v>231</v>
      </c>
      <c r="D15" s="41">
        <f>SUM(D13:D14)</f>
        <v>122543316</v>
      </c>
    </row>
    <row r="16" ht="12.75">
      <c r="A16" s="38" t="s">
        <v>232</v>
      </c>
    </row>
    <row r="17" ht="12.75">
      <c r="A17" s="38" t="s">
        <v>233</v>
      </c>
    </row>
    <row r="18" ht="12.75">
      <c r="A18" s="38" t="s">
        <v>234</v>
      </c>
    </row>
    <row r="19" ht="12.75">
      <c r="A19" s="38" t="s">
        <v>235</v>
      </c>
    </row>
    <row r="20" ht="12.75">
      <c r="A20" s="38" t="s">
        <v>236</v>
      </c>
    </row>
    <row r="21" spans="1:4" s="11" customFormat="1" ht="12.75">
      <c r="A21" s="39" t="s">
        <v>237</v>
      </c>
      <c r="D21" s="41">
        <f>SUM(D19:D20)</f>
        <v>0</v>
      </c>
    </row>
    <row r="22" ht="12.75">
      <c r="A22" s="38" t="s">
        <v>238</v>
      </c>
    </row>
    <row r="23" ht="12.75">
      <c r="A23" s="38" t="s">
        <v>239</v>
      </c>
    </row>
    <row r="24" ht="12.75">
      <c r="A24" s="38" t="s">
        <v>240</v>
      </c>
    </row>
    <row r="25" ht="12.75">
      <c r="A25" s="38" t="s">
        <v>241</v>
      </c>
    </row>
    <row r="26" spans="1:4" s="11" customFormat="1" ht="12.75">
      <c r="A26" s="39" t="s">
        <v>242</v>
      </c>
      <c r="D26" s="41">
        <v>0</v>
      </c>
    </row>
    <row r="27" ht="12.75">
      <c r="A27" s="38" t="s">
        <v>243</v>
      </c>
    </row>
    <row r="28" spans="1:4" s="11" customFormat="1" ht="12.75">
      <c r="A28" s="39" t="s">
        <v>244</v>
      </c>
      <c r="D28" s="41">
        <f>SUM(D26+D21+D15+D7)</f>
        <v>122543316</v>
      </c>
    </row>
  </sheetData>
  <sheetProtection/>
  <mergeCells count="4"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11.00390625" style="0" bestFit="1" customWidth="1"/>
  </cols>
  <sheetData>
    <row r="1" ht="12.75">
      <c r="A1" t="s">
        <v>288</v>
      </c>
    </row>
    <row r="4" spans="1:2" ht="12.75">
      <c r="A4" t="s">
        <v>290</v>
      </c>
      <c r="B4">
        <f>'02'!D62</f>
        <v>331956827</v>
      </c>
    </row>
    <row r="5" spans="1:2" ht="12.75">
      <c r="A5" t="s">
        <v>291</v>
      </c>
      <c r="B5">
        <f>'04'!D28</f>
        <v>122543316</v>
      </c>
    </row>
    <row r="6" spans="1:2" ht="12.75">
      <c r="A6" t="s">
        <v>289</v>
      </c>
      <c r="B6" s="35">
        <f>'01'!D93</f>
        <v>338641657.0198425</v>
      </c>
    </row>
    <row r="7" spans="1:2" ht="12.75">
      <c r="A7" t="s">
        <v>292</v>
      </c>
      <c r="B7">
        <f>'03'!D26</f>
        <v>115858486</v>
      </c>
    </row>
    <row r="8" ht="12.75">
      <c r="B8" s="35">
        <f>B4+B5-B6-B7</f>
        <v>-0.01984250545501709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4" sqref="I4"/>
    </sheetView>
  </sheetViews>
  <sheetFormatPr defaultColWidth="9.140625" defaultRowHeight="12.75"/>
  <cols>
    <col min="2" max="2" width="14.57421875" style="0" bestFit="1" customWidth="1"/>
  </cols>
  <sheetData>
    <row r="1" ht="12.75">
      <c r="B1" s="3" t="s">
        <v>142</v>
      </c>
    </row>
    <row r="3" spans="1:11" ht="12.75">
      <c r="A3" s="4"/>
      <c r="B3" s="4"/>
      <c r="C3" s="4" t="s">
        <v>143</v>
      </c>
      <c r="D3" s="4" t="s">
        <v>144</v>
      </c>
      <c r="E3" s="4" t="s">
        <v>145</v>
      </c>
      <c r="F3" s="4" t="s">
        <v>146</v>
      </c>
      <c r="G3" s="4" t="s">
        <v>147</v>
      </c>
      <c r="H3" s="4" t="s">
        <v>148</v>
      </c>
      <c r="I3" s="4" t="s">
        <v>149</v>
      </c>
      <c r="J3" s="4" t="s">
        <v>150</v>
      </c>
      <c r="K3" s="4" t="s">
        <v>151</v>
      </c>
    </row>
    <row r="4" spans="1:11" ht="12.75">
      <c r="A4" s="5" t="s">
        <v>152</v>
      </c>
      <c r="B4" s="5" t="s">
        <v>153</v>
      </c>
      <c r="C4" s="5">
        <v>495100</v>
      </c>
      <c r="D4" s="5">
        <f>C4*12</f>
        <v>5941200</v>
      </c>
      <c r="E4" s="5">
        <f>C4*0.27</f>
        <v>133677</v>
      </c>
      <c r="F4" s="5">
        <f>E4*12</f>
        <v>1604124</v>
      </c>
      <c r="G4" s="5">
        <v>8000</v>
      </c>
      <c r="H4" s="5">
        <v>4200</v>
      </c>
      <c r="I4" s="5">
        <f>12200*12</f>
        <v>146400</v>
      </c>
      <c r="J4" s="6">
        <f>I4*1.19*0.14</f>
        <v>24390.24</v>
      </c>
      <c r="K4" s="6">
        <f>I4*1.19*0.16</f>
        <v>27874.56</v>
      </c>
    </row>
    <row r="5" spans="1:11" ht="12.75">
      <c r="A5" s="7"/>
      <c r="B5" s="7" t="s">
        <v>154</v>
      </c>
      <c r="C5" s="7">
        <f>SUM(C4)</f>
        <v>495100</v>
      </c>
      <c r="D5" s="8">
        <f aca="true" t="shared" si="0" ref="D5:I5">SUM(D4)</f>
        <v>5941200</v>
      </c>
      <c r="E5" s="7">
        <f t="shared" si="0"/>
        <v>133677</v>
      </c>
      <c r="F5" s="8">
        <f t="shared" si="0"/>
        <v>1604124</v>
      </c>
      <c r="G5" s="7">
        <f t="shared" si="0"/>
        <v>8000</v>
      </c>
      <c r="H5" s="7">
        <f t="shared" si="0"/>
        <v>4200</v>
      </c>
      <c r="I5" s="8">
        <f t="shared" si="0"/>
        <v>146400</v>
      </c>
      <c r="J5" s="9">
        <f>SUM(J4)</f>
        <v>24390.24</v>
      </c>
      <c r="K5" s="9">
        <f>SUM(K4)</f>
        <v>27874.56</v>
      </c>
    </row>
    <row r="6" spans="1:11" s="19" customFormat="1" ht="12.75">
      <c r="A6" s="31"/>
      <c r="B6" s="31"/>
      <c r="C6" s="31"/>
      <c r="D6" s="31"/>
      <c r="E6" s="31"/>
      <c r="F6" s="31"/>
      <c r="G6" s="31"/>
      <c r="H6" s="31"/>
      <c r="I6" s="31"/>
      <c r="J6" s="32"/>
      <c r="K6" s="32"/>
    </row>
    <row r="7" spans="1:11" s="19" customFormat="1" ht="12.75">
      <c r="A7" s="31"/>
      <c r="B7" s="31"/>
      <c r="C7" s="31"/>
      <c r="D7" s="31"/>
      <c r="E7" s="31"/>
      <c r="F7" s="31"/>
      <c r="G7" s="31"/>
      <c r="H7" s="31"/>
      <c r="I7" s="31"/>
      <c r="J7" s="32"/>
      <c r="K7" s="32"/>
    </row>
    <row r="8" spans="3:4" ht="12.75">
      <c r="C8" t="s">
        <v>167</v>
      </c>
      <c r="D8" t="s">
        <v>0</v>
      </c>
    </row>
    <row r="9" spans="2:4" ht="12.75">
      <c r="B9" t="s">
        <v>166</v>
      </c>
      <c r="C9">
        <v>74270</v>
      </c>
      <c r="D9" s="30">
        <f>C9*12</f>
        <v>891240</v>
      </c>
    </row>
    <row r="11" ht="12.75">
      <c r="B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26.57421875" style="0" bestFit="1" customWidth="1"/>
  </cols>
  <sheetData>
    <row r="1" spans="2:6" ht="12.75">
      <c r="B1" s="3" t="s">
        <v>142</v>
      </c>
      <c r="D1" s="11"/>
      <c r="F1" s="11"/>
    </row>
    <row r="2" spans="4:6" ht="12.75">
      <c r="D2" s="11"/>
      <c r="F2" s="11"/>
    </row>
    <row r="3" spans="1:7" ht="12.75">
      <c r="A3" s="4"/>
      <c r="B3" s="4"/>
      <c r="C3" s="4" t="s">
        <v>143</v>
      </c>
      <c r="D3" s="12" t="s">
        <v>144</v>
      </c>
      <c r="E3" s="4" t="s">
        <v>145</v>
      </c>
      <c r="F3" s="12" t="s">
        <v>146</v>
      </c>
      <c r="G3" s="10"/>
    </row>
    <row r="4" spans="1:6" ht="12.75">
      <c r="A4" s="5" t="s">
        <v>152</v>
      </c>
      <c r="B4" s="5" t="s">
        <v>155</v>
      </c>
      <c r="C4" s="5">
        <v>66000</v>
      </c>
      <c r="D4" s="7">
        <f aca="true" t="shared" si="0" ref="D4:D9">C4*12</f>
        <v>792000</v>
      </c>
      <c r="E4" s="5">
        <f aca="true" t="shared" si="1" ref="E4:E9">C4*0.27</f>
        <v>17820</v>
      </c>
      <c r="F4" s="7">
        <f>E4*12</f>
        <v>213840</v>
      </c>
    </row>
    <row r="5" spans="1:6" ht="12.75">
      <c r="A5" s="5" t="s">
        <v>156</v>
      </c>
      <c r="B5" s="5" t="s">
        <v>157</v>
      </c>
      <c r="C5" s="5">
        <v>66000</v>
      </c>
      <c r="D5" s="7">
        <f t="shared" si="0"/>
        <v>792000</v>
      </c>
      <c r="E5" s="5">
        <f t="shared" si="1"/>
        <v>17820</v>
      </c>
      <c r="F5" s="7">
        <f aca="true" t="shared" si="2" ref="F5:F10">E5*12</f>
        <v>213840</v>
      </c>
    </row>
    <row r="6" spans="1:6" ht="12.75">
      <c r="A6" s="5" t="s">
        <v>158</v>
      </c>
      <c r="B6" s="5" t="s">
        <v>159</v>
      </c>
      <c r="C6" s="5">
        <v>66000</v>
      </c>
      <c r="D6" s="7">
        <f t="shared" si="0"/>
        <v>792000</v>
      </c>
      <c r="E6" s="5">
        <f t="shared" si="1"/>
        <v>17820</v>
      </c>
      <c r="F6" s="7">
        <f t="shared" si="2"/>
        <v>213840</v>
      </c>
    </row>
    <row r="7" spans="1:6" ht="12.75">
      <c r="A7" s="5" t="s">
        <v>160</v>
      </c>
      <c r="B7" s="5" t="s">
        <v>161</v>
      </c>
      <c r="C7" s="5">
        <v>66000</v>
      </c>
      <c r="D7" s="7">
        <f t="shared" si="0"/>
        <v>792000</v>
      </c>
      <c r="E7" s="5">
        <f t="shared" si="1"/>
        <v>17820</v>
      </c>
      <c r="F7" s="7">
        <f t="shared" si="2"/>
        <v>213840</v>
      </c>
    </row>
    <row r="8" spans="1:6" ht="12.75">
      <c r="A8" s="5" t="s">
        <v>162</v>
      </c>
      <c r="B8" s="5" t="s">
        <v>163</v>
      </c>
      <c r="C8" s="5">
        <v>66000</v>
      </c>
      <c r="D8" s="7">
        <f t="shared" si="0"/>
        <v>792000</v>
      </c>
      <c r="E8" s="5">
        <f t="shared" si="1"/>
        <v>17820</v>
      </c>
      <c r="F8" s="7">
        <f t="shared" si="2"/>
        <v>213840</v>
      </c>
    </row>
    <row r="9" spans="1:6" ht="12.75">
      <c r="A9" s="5" t="s">
        <v>164</v>
      </c>
      <c r="B9" s="5" t="s">
        <v>165</v>
      </c>
      <c r="C9" s="5">
        <v>66000</v>
      </c>
      <c r="D9" s="7">
        <f t="shared" si="0"/>
        <v>792000</v>
      </c>
      <c r="E9" s="5">
        <f t="shared" si="1"/>
        <v>17820</v>
      </c>
      <c r="F9" s="7">
        <f t="shared" si="2"/>
        <v>213840</v>
      </c>
    </row>
    <row r="10" spans="1:7" ht="12.75">
      <c r="A10" s="7"/>
      <c r="B10" s="7" t="s">
        <v>154</v>
      </c>
      <c r="C10" s="7">
        <f>SUM(C4:C9)</f>
        <v>396000</v>
      </c>
      <c r="D10" s="8">
        <f>SUM(D4:D9)</f>
        <v>4752000</v>
      </c>
      <c r="E10" s="7">
        <f>SUM(E4:E9)</f>
        <v>106920</v>
      </c>
      <c r="F10" s="8">
        <f t="shared" si="2"/>
        <v>1283040</v>
      </c>
      <c r="G10" s="11"/>
    </row>
    <row r="11" spans="4:6" ht="12.75">
      <c r="D11" s="11"/>
      <c r="F11" s="11"/>
    </row>
    <row r="12" spans="3:6" ht="12.75">
      <c r="C12" t="s">
        <v>167</v>
      </c>
      <c r="D12" s="11" t="s">
        <v>0</v>
      </c>
      <c r="F12" s="11"/>
    </row>
    <row r="13" spans="2:6" ht="38.25">
      <c r="B13" s="28" t="s">
        <v>252</v>
      </c>
      <c r="C13">
        <f>66000*0.15</f>
        <v>9900</v>
      </c>
      <c r="D13" s="29">
        <f>C13*12</f>
        <v>118800</v>
      </c>
      <c r="F13" s="11"/>
    </row>
    <row r="14" spans="4:6" ht="12.75">
      <c r="D14" s="11"/>
      <c r="F14" s="11"/>
    </row>
    <row r="15" spans="4:6" ht="12.75">
      <c r="D15" s="11"/>
      <c r="F15" s="11"/>
    </row>
    <row r="16" spans="4:6" ht="12.75">
      <c r="D16" s="11"/>
      <c r="F16" s="11"/>
    </row>
    <row r="17" spans="4:6" ht="12.75">
      <c r="D17" s="11"/>
      <c r="F17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28125" style="0" customWidth="1"/>
    <col min="2" max="2" width="12.00390625" style="0" bestFit="1" customWidth="1"/>
    <col min="3" max="3" width="10.28125" style="0" bestFit="1" customWidth="1"/>
    <col min="4" max="4" width="12.140625" style="0" bestFit="1" customWidth="1"/>
    <col min="5" max="5" width="12.140625" style="0" customWidth="1"/>
    <col min="6" max="6" width="15.57421875" style="0" bestFit="1" customWidth="1"/>
    <col min="7" max="7" width="17.421875" style="0" bestFit="1" customWidth="1"/>
  </cols>
  <sheetData>
    <row r="1" ht="12.75">
      <c r="A1" t="s">
        <v>168</v>
      </c>
    </row>
    <row r="4" spans="1:7" s="10" customFormat="1" ht="12.75">
      <c r="A4" s="4"/>
      <c r="B4" s="4" t="s">
        <v>169</v>
      </c>
      <c r="C4" s="4" t="s">
        <v>170</v>
      </c>
      <c r="D4" s="4" t="s">
        <v>171</v>
      </c>
      <c r="E4" s="4" t="s">
        <v>186</v>
      </c>
      <c r="F4" s="4" t="s">
        <v>172</v>
      </c>
      <c r="G4" s="4" t="s">
        <v>173</v>
      </c>
    </row>
    <row r="5" spans="1:7" ht="12.75">
      <c r="A5" s="5" t="s">
        <v>152</v>
      </c>
      <c r="B5" s="5" t="s">
        <v>174</v>
      </c>
      <c r="C5" s="5">
        <v>101500</v>
      </c>
      <c r="D5" s="5">
        <f>C5*12</f>
        <v>1218000</v>
      </c>
      <c r="E5" s="5">
        <f>D5*0.27</f>
        <v>328860</v>
      </c>
      <c r="F5" s="5">
        <v>25000</v>
      </c>
      <c r="G5" s="5">
        <f>F5*12</f>
        <v>300000</v>
      </c>
    </row>
    <row r="6" spans="1:7" ht="12.75">
      <c r="A6" s="5" t="s">
        <v>156</v>
      </c>
      <c r="B6" s="5" t="s">
        <v>175</v>
      </c>
      <c r="C6" s="5">
        <v>101500</v>
      </c>
      <c r="D6" s="5">
        <f>C6*12</f>
        <v>1218000</v>
      </c>
      <c r="E6" s="5">
        <f>D6*0.27</f>
        <v>328860</v>
      </c>
      <c r="F6" s="5">
        <v>25000</v>
      </c>
      <c r="G6" s="5">
        <f>F6*12</f>
        <v>300000</v>
      </c>
    </row>
    <row r="7" spans="1:7" ht="12.75">
      <c r="A7" s="5"/>
      <c r="B7" s="5" t="s">
        <v>154</v>
      </c>
      <c r="C7" s="5">
        <f>SUM(C5:C6)</f>
        <v>203000</v>
      </c>
      <c r="D7" s="27">
        <f>SUM(D5:D6)</f>
        <v>2436000</v>
      </c>
      <c r="E7" s="5">
        <f>D7*0.27</f>
        <v>657720</v>
      </c>
      <c r="F7" s="5">
        <f>SUM(F5:F6)</f>
        <v>50000</v>
      </c>
      <c r="G7" s="27">
        <f>SUM(G5:G6)</f>
        <v>600000</v>
      </c>
    </row>
    <row r="10" spans="2:3" ht="12.75">
      <c r="B10" t="s">
        <v>300</v>
      </c>
      <c r="C10">
        <v>160000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I31" sqref="I31"/>
    </sheetView>
  </sheetViews>
  <sheetFormatPr defaultColWidth="9.140625" defaultRowHeight="12.75"/>
  <cols>
    <col min="2" max="2" width="18.421875" style="0" bestFit="1" customWidth="1"/>
    <col min="7" max="7" width="11.421875" style="0" bestFit="1" customWidth="1"/>
    <col min="8" max="8" width="12.140625" style="0" bestFit="1" customWidth="1"/>
    <col min="9" max="9" width="23.28125" style="0" bestFit="1" customWidth="1"/>
  </cols>
  <sheetData>
    <row r="1" ht="12.75">
      <c r="B1" s="3" t="s">
        <v>142</v>
      </c>
    </row>
    <row r="3" spans="1:11" ht="12.75">
      <c r="A3" s="4"/>
      <c r="B3" s="4"/>
      <c r="C3" s="4" t="s">
        <v>143</v>
      </c>
      <c r="D3" s="13" t="s">
        <v>144</v>
      </c>
      <c r="E3" s="4" t="s">
        <v>145</v>
      </c>
      <c r="F3" s="13" t="s">
        <v>146</v>
      </c>
      <c r="G3" s="4" t="s">
        <v>147</v>
      </c>
      <c r="H3" s="4" t="s">
        <v>148</v>
      </c>
      <c r="I3" s="13" t="s">
        <v>149</v>
      </c>
      <c r="J3" s="13" t="s">
        <v>151</v>
      </c>
      <c r="K3" s="13" t="s">
        <v>150</v>
      </c>
    </row>
    <row r="4" spans="1:11" ht="12.75">
      <c r="A4" s="5" t="s">
        <v>152</v>
      </c>
      <c r="B4" s="5" t="s">
        <v>179</v>
      </c>
      <c r="C4" s="5">
        <v>140000</v>
      </c>
      <c r="D4" s="5">
        <f>C4*12</f>
        <v>1680000</v>
      </c>
      <c r="E4" s="5">
        <f aca="true" t="shared" si="0" ref="E4:E13">C4*0.27</f>
        <v>37800</v>
      </c>
      <c r="F4" s="5">
        <f>E4*12</f>
        <v>453600</v>
      </c>
      <c r="G4" s="5">
        <v>5000</v>
      </c>
      <c r="H4" s="5">
        <v>0</v>
      </c>
      <c r="I4" s="5">
        <f>G4*12</f>
        <v>60000</v>
      </c>
      <c r="J4" s="6">
        <f>I4*1.19*0.16</f>
        <v>11424</v>
      </c>
      <c r="K4" s="6">
        <f>I4*1.19*0.14</f>
        <v>9996.000000000002</v>
      </c>
    </row>
    <row r="5" spans="1:11" ht="12.75">
      <c r="A5" s="5" t="s">
        <v>156</v>
      </c>
      <c r="B5" s="5" t="s">
        <v>180</v>
      </c>
      <c r="C5" s="5">
        <v>194081</v>
      </c>
      <c r="D5" s="5">
        <v>0</v>
      </c>
      <c r="E5" s="5">
        <v>0</v>
      </c>
      <c r="F5" s="5">
        <f>E5*12</f>
        <v>0</v>
      </c>
      <c r="G5" s="5">
        <v>0</v>
      </c>
      <c r="H5" s="5"/>
      <c r="I5" s="5">
        <v>0</v>
      </c>
      <c r="J5" s="6">
        <f aca="true" t="shared" si="1" ref="J5:J12">I5*1.19*0.16</f>
        <v>0</v>
      </c>
      <c r="K5" s="6">
        <f aca="true" t="shared" si="2" ref="K5:K12">I5*1.19*0.14</f>
        <v>0</v>
      </c>
    </row>
    <row r="6" spans="1:11" ht="12.75">
      <c r="A6" s="5" t="s">
        <v>158</v>
      </c>
      <c r="B6" s="5" t="s">
        <v>181</v>
      </c>
      <c r="C6" s="5">
        <v>189849</v>
      </c>
      <c r="D6" s="5">
        <f>C6*12</f>
        <v>2278188</v>
      </c>
      <c r="E6" s="6">
        <f t="shared" si="0"/>
        <v>51259.23</v>
      </c>
      <c r="F6" s="6">
        <f>E6*12</f>
        <v>615110.76</v>
      </c>
      <c r="G6" s="5">
        <v>5000</v>
      </c>
      <c r="H6" s="5"/>
      <c r="I6" s="5">
        <f>G6*12</f>
        <v>60000</v>
      </c>
      <c r="J6" s="6">
        <f t="shared" si="1"/>
        <v>11424</v>
      </c>
      <c r="K6" s="6">
        <f t="shared" si="2"/>
        <v>9996.000000000002</v>
      </c>
    </row>
    <row r="7" spans="1:11" ht="12.75">
      <c r="A7" s="5" t="s">
        <v>160</v>
      </c>
      <c r="B7" s="5" t="s">
        <v>182</v>
      </c>
      <c r="C7" s="5">
        <v>126000</v>
      </c>
      <c r="D7" s="5">
        <f>C7*12</f>
        <v>1512000</v>
      </c>
      <c r="E7" s="5">
        <f t="shared" si="0"/>
        <v>34020</v>
      </c>
      <c r="F7" s="5">
        <f>E7*12</f>
        <v>408240</v>
      </c>
      <c r="G7" s="5">
        <v>5000</v>
      </c>
      <c r="H7" s="5">
        <v>0</v>
      </c>
      <c r="I7" s="5">
        <f aca="true" t="shared" si="3" ref="I7:I12">G7*12</f>
        <v>60000</v>
      </c>
      <c r="J7" s="6">
        <f t="shared" si="1"/>
        <v>11424</v>
      </c>
      <c r="K7" s="6">
        <f t="shared" si="2"/>
        <v>9996.000000000002</v>
      </c>
    </row>
    <row r="8" spans="1:11" ht="12.75">
      <c r="A8" s="14" t="s">
        <v>162</v>
      </c>
      <c r="B8" s="14" t="s">
        <v>183</v>
      </c>
      <c r="C8" s="14">
        <v>36750</v>
      </c>
      <c r="D8" s="14">
        <f>C8*10</f>
        <v>367500</v>
      </c>
      <c r="E8" s="15">
        <f t="shared" si="0"/>
        <v>9922.5</v>
      </c>
      <c r="F8" s="15">
        <f>E8*10</f>
        <v>99225</v>
      </c>
      <c r="G8" s="14">
        <v>1900</v>
      </c>
      <c r="H8" s="14"/>
      <c r="I8" s="5">
        <f t="shared" si="3"/>
        <v>22800</v>
      </c>
      <c r="J8" s="15">
        <f t="shared" si="1"/>
        <v>4341.12</v>
      </c>
      <c r="K8" s="15">
        <f t="shared" si="2"/>
        <v>3798.4800000000005</v>
      </c>
    </row>
    <row r="9" spans="1:11" ht="12.75">
      <c r="A9" s="5" t="s">
        <v>164</v>
      </c>
      <c r="B9" s="5" t="s">
        <v>184</v>
      </c>
      <c r="C9" s="5">
        <v>63600</v>
      </c>
      <c r="D9" s="5">
        <f>C9*12</f>
        <v>763200</v>
      </c>
      <c r="E9" s="5"/>
      <c r="F9" s="5">
        <f>E9*12</f>
        <v>0</v>
      </c>
      <c r="G9" s="5">
        <v>0</v>
      </c>
      <c r="H9" s="5"/>
      <c r="I9" s="5">
        <f t="shared" si="3"/>
        <v>0</v>
      </c>
      <c r="J9" s="6">
        <f t="shared" si="1"/>
        <v>0</v>
      </c>
      <c r="K9" s="6">
        <f t="shared" si="2"/>
        <v>0</v>
      </c>
    </row>
    <row r="10" spans="1:11" ht="12.75">
      <c r="A10" s="5" t="s">
        <v>176</v>
      </c>
      <c r="B10" s="5" t="s">
        <v>185</v>
      </c>
      <c r="C10" s="5">
        <v>63600</v>
      </c>
      <c r="D10" s="5">
        <f>C10*12</f>
        <v>763200</v>
      </c>
      <c r="E10" s="5"/>
      <c r="F10" s="5">
        <f>E10*12</f>
        <v>0</v>
      </c>
      <c r="G10" s="5">
        <v>0</v>
      </c>
      <c r="H10" s="5"/>
      <c r="I10" s="5">
        <f t="shared" si="3"/>
        <v>0</v>
      </c>
      <c r="J10" s="6">
        <f t="shared" si="1"/>
        <v>0</v>
      </c>
      <c r="K10" s="6">
        <f t="shared" si="2"/>
        <v>0</v>
      </c>
    </row>
    <row r="11" spans="1:11" ht="12.75">
      <c r="A11" s="14" t="s">
        <v>177</v>
      </c>
      <c r="B11" s="14"/>
      <c r="C11" s="14">
        <v>0</v>
      </c>
      <c r="D11" s="14">
        <f>C11*12</f>
        <v>0</v>
      </c>
      <c r="E11" s="14">
        <f t="shared" si="0"/>
        <v>0</v>
      </c>
      <c r="F11" s="14">
        <f>E11*12</f>
        <v>0</v>
      </c>
      <c r="G11" s="14">
        <v>0</v>
      </c>
      <c r="H11" s="14"/>
      <c r="I11" s="5">
        <f t="shared" si="3"/>
        <v>0</v>
      </c>
      <c r="J11" s="15">
        <f t="shared" si="1"/>
        <v>0</v>
      </c>
      <c r="K11" s="15">
        <f t="shared" si="2"/>
        <v>0</v>
      </c>
    </row>
    <row r="12" spans="1:11" ht="12.75">
      <c r="A12" s="14" t="s">
        <v>178</v>
      </c>
      <c r="B12" s="14"/>
      <c r="C12" s="14">
        <v>0</v>
      </c>
      <c r="D12" s="14">
        <f>C12*10</f>
        <v>0</v>
      </c>
      <c r="E12" s="14">
        <f t="shared" si="0"/>
        <v>0</v>
      </c>
      <c r="F12" s="14">
        <f>E12*10</f>
        <v>0</v>
      </c>
      <c r="G12" s="14">
        <v>0</v>
      </c>
      <c r="H12" s="14"/>
      <c r="I12" s="5">
        <f t="shared" si="3"/>
        <v>0</v>
      </c>
      <c r="J12" s="16">
        <f t="shared" si="1"/>
        <v>0</v>
      </c>
      <c r="K12" s="16">
        <f t="shared" si="2"/>
        <v>0</v>
      </c>
    </row>
    <row r="13" spans="1:11" ht="12.75">
      <c r="A13" s="17"/>
      <c r="B13" s="17" t="s">
        <v>154</v>
      </c>
      <c r="C13" s="17">
        <f>SUM(C4:C12)</f>
        <v>813880</v>
      </c>
      <c r="D13" s="8">
        <f>SUM(D4:D12)</f>
        <v>7364088</v>
      </c>
      <c r="E13" s="18">
        <f t="shared" si="0"/>
        <v>219747.6</v>
      </c>
      <c r="F13" s="9">
        <f>D13*0.27</f>
        <v>1988303.7600000002</v>
      </c>
      <c r="G13" s="18">
        <f>SUM(G4:G12)</f>
        <v>16900</v>
      </c>
      <c r="H13" s="18">
        <f>SUM(H4:H12)</f>
        <v>0</v>
      </c>
      <c r="I13" s="8">
        <f>SUM(I4:I12)</f>
        <v>202800</v>
      </c>
      <c r="J13" s="9">
        <f>SUM(J4:J12)</f>
        <v>38613.12</v>
      </c>
      <c r="K13" s="9">
        <f>SUM(K4:K12)</f>
        <v>33786.48000000001</v>
      </c>
    </row>
    <row r="14" spans="2:6" ht="12.75">
      <c r="B14" s="26" t="s">
        <v>251</v>
      </c>
      <c r="D14">
        <v>60000000</v>
      </c>
      <c r="F14">
        <f>D14*0.135</f>
        <v>8100000.000000001</v>
      </c>
    </row>
    <row r="17" ht="12.75">
      <c r="B17" t="s">
        <v>250</v>
      </c>
    </row>
    <row r="19" ht="12.75">
      <c r="B19" t="s">
        <v>253</v>
      </c>
    </row>
    <row r="20" spans="3:4" ht="38.25">
      <c r="C20" s="28" t="s">
        <v>255</v>
      </c>
      <c r="D20" s="28" t="s">
        <v>256</v>
      </c>
    </row>
    <row r="21" spans="2:4" ht="12.75">
      <c r="B21" s="5" t="s">
        <v>181</v>
      </c>
      <c r="C21" s="30">
        <f>103840*12</f>
        <v>1246080</v>
      </c>
      <c r="D21" s="33">
        <f>C21*0.27</f>
        <v>336441.60000000003</v>
      </c>
    </row>
    <row r="26" spans="2:10" ht="12.75">
      <c r="B26" t="s">
        <v>302</v>
      </c>
      <c r="J26">
        <v>135000</v>
      </c>
    </row>
    <row r="30" ht="12.75">
      <c r="C30" t="s">
        <v>309</v>
      </c>
    </row>
    <row r="31" spans="2:5" ht="12.75">
      <c r="B31" t="s">
        <v>310</v>
      </c>
      <c r="C31">
        <f>D14+F14</f>
        <v>68100000</v>
      </c>
      <c r="E31" s="37">
        <v>1</v>
      </c>
    </row>
    <row r="32" spans="2:3" ht="12.75">
      <c r="B32" t="s">
        <v>311</v>
      </c>
      <c r="C32">
        <f>C31*0.85</f>
        <v>57885000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Polgármester</cp:lastModifiedBy>
  <cp:lastPrinted>2015-03-05T13:42:56Z</cp:lastPrinted>
  <dcterms:created xsi:type="dcterms:W3CDTF">2014-01-13T16:29:21Z</dcterms:created>
  <dcterms:modified xsi:type="dcterms:W3CDTF">2015-03-18T09:00:32Z</dcterms:modified>
  <cp:category/>
  <cp:version/>
  <cp:contentType/>
  <cp:contentStatus/>
</cp:coreProperties>
</file>