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silla\dokumentumok\Költségvetés_2020\Módosítás_2020_05\"/>
    </mc:Choice>
  </mc:AlternateContent>
  <xr:revisionPtr revIDLastSave="0" documentId="13_ncr:1_{C6010362-A02C-4480-A666-B99839E3E106}" xr6:coauthVersionLast="45" xr6:coauthVersionMax="45" xr10:uidLastSave="{00000000-0000-0000-0000-000000000000}"/>
  <bookViews>
    <workbookView xWindow="0" yWindow="1950" windowWidth="20490" windowHeight="7455" xr2:uid="{00000000-000D-0000-FFFF-FFFF00000000}"/>
  </bookViews>
  <sheets>
    <sheet name="3.1." sheetId="1" r:id="rId1"/>
  </sheets>
  <definedNames>
    <definedName name="_xlnm.Print_Titles" localSheetId="0">'3.1.'!$6:$11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5" i="1" l="1"/>
  <c r="G78" i="1"/>
  <c r="E78" i="1"/>
  <c r="E75" i="1"/>
  <c r="G75" i="1"/>
  <c r="G73" i="1"/>
  <c r="E51" i="1"/>
  <c r="H51" i="1"/>
  <c r="I51" i="1"/>
  <c r="H33" i="1"/>
  <c r="I36" i="1"/>
  <c r="D39" i="1"/>
  <c r="C39" i="1"/>
  <c r="H54" i="1"/>
  <c r="K15" i="1"/>
  <c r="D15" i="1"/>
  <c r="C15" i="1"/>
  <c r="K94" i="1"/>
  <c r="K91" i="1"/>
  <c r="K88" i="1"/>
  <c r="L15" i="1"/>
  <c r="G98" i="1"/>
  <c r="F57" i="1"/>
  <c r="E45" i="1"/>
  <c r="E42" i="1"/>
  <c r="D21" i="1"/>
  <c r="C21" i="1"/>
  <c r="M21" i="1" l="1"/>
  <c r="M19" i="1"/>
  <c r="M18" i="1"/>
  <c r="M16" i="1"/>
  <c r="G13" i="1" l="1"/>
  <c r="C102" i="1"/>
  <c r="M76" i="1"/>
  <c r="M73" i="1"/>
  <c r="M70" i="1"/>
  <c r="M67" i="1"/>
  <c r="M64" i="1"/>
  <c r="M61" i="1"/>
  <c r="M58" i="1"/>
  <c r="M55" i="1"/>
  <c r="M52" i="1"/>
  <c r="M49" i="1"/>
  <c r="M43" i="1"/>
  <c r="M40" i="1"/>
  <c r="M37" i="1"/>
  <c r="M34" i="1"/>
  <c r="M31" i="1"/>
  <c r="M28" i="1"/>
  <c r="M25" i="1"/>
  <c r="M22" i="1"/>
  <c r="D102" i="1"/>
  <c r="E102" i="1"/>
  <c r="F102" i="1"/>
  <c r="G102" i="1"/>
  <c r="H102" i="1"/>
  <c r="I102" i="1"/>
  <c r="J102" i="1"/>
  <c r="K102" i="1"/>
  <c r="L102" i="1"/>
  <c r="M13" i="1" l="1"/>
  <c r="G15" i="1"/>
  <c r="M15" i="1" s="1"/>
  <c r="M24" i="1"/>
  <c r="M30" i="1"/>
  <c r="M42" i="1"/>
  <c r="M45" i="1"/>
  <c r="M46" i="1"/>
  <c r="M48" i="1"/>
  <c r="I104" i="1"/>
  <c r="M60" i="1"/>
  <c r="M63" i="1"/>
  <c r="M66" i="1"/>
  <c r="J104" i="1"/>
  <c r="M72" i="1"/>
  <c r="M75" i="1"/>
  <c r="M78" i="1"/>
  <c r="M79" i="1"/>
  <c r="M82" i="1"/>
  <c r="M84" i="1"/>
  <c r="M86" i="1"/>
  <c r="M88" i="1"/>
  <c r="M89" i="1"/>
  <c r="M91" i="1"/>
  <c r="M92" i="1"/>
  <c r="M94" i="1"/>
  <c r="M96" i="1"/>
  <c r="M98" i="1"/>
  <c r="M99" i="1"/>
  <c r="M101" i="1"/>
  <c r="F104" i="1"/>
  <c r="L104" i="1"/>
  <c r="M57" i="1" l="1"/>
  <c r="M36" i="1"/>
  <c r="H104" i="1"/>
  <c r="M81" i="1"/>
  <c r="M69" i="1"/>
  <c r="M54" i="1"/>
  <c r="M39" i="1"/>
  <c r="E104" i="1"/>
  <c r="G104" i="1"/>
  <c r="K104" i="1"/>
  <c r="M51" i="1"/>
  <c r="M102" i="1"/>
  <c r="D104" i="1"/>
  <c r="M33" i="1"/>
  <c r="M27" i="1"/>
  <c r="C104" i="1"/>
  <c r="M104" i="1" l="1"/>
</calcChain>
</file>

<file path=xl/sharedStrings.xml><?xml version="1.0" encoding="utf-8"?>
<sst xmlns="http://schemas.openxmlformats.org/spreadsheetml/2006/main" count="127" uniqueCount="68">
  <si>
    <t>jegyző</t>
  </si>
  <si>
    <t xml:space="preserve">        polgármester</t>
  </si>
  <si>
    <t>dr. Horváth Zsolt</t>
  </si>
  <si>
    <t xml:space="preserve">        Várai Róbert</t>
  </si>
  <si>
    <t>Összesen</t>
  </si>
  <si>
    <t>II./2) Sportlétesítmények működtetése</t>
  </si>
  <si>
    <t>II./1) Civil szervezetek működési támogatása</t>
  </si>
  <si>
    <t>II. Önként vállalt feladatok</t>
  </si>
  <si>
    <t>Költségvetési</t>
  </si>
  <si>
    <t>Finanszírozási kiadások</t>
  </si>
  <si>
    <t>Egyéb felhalmozási célú kiadások</t>
  </si>
  <si>
    <t>Felújitások</t>
  </si>
  <si>
    <t>Beruházások</t>
  </si>
  <si>
    <t>Egyéb működési célú kiadások</t>
  </si>
  <si>
    <t>Ellátottak pénzbeli juttatásai</t>
  </si>
  <si>
    <t>Dologi kiadások</t>
  </si>
  <si>
    <t>Munkaadót terhelő járulékok és szociális  adó</t>
  </si>
  <si>
    <t>Személyi juttatások</t>
  </si>
  <si>
    <t>L</t>
  </si>
  <si>
    <t>K</t>
  </si>
  <si>
    <t>J</t>
  </si>
  <si>
    <t>I</t>
  </si>
  <si>
    <t>H</t>
  </si>
  <si>
    <t>G</t>
  </si>
  <si>
    <t>F</t>
  </si>
  <si>
    <t>E</t>
  </si>
  <si>
    <t>D</t>
  </si>
  <si>
    <t>C</t>
  </si>
  <si>
    <t xml:space="preserve">Tartalék </t>
  </si>
  <si>
    <t xml:space="preserve"> Felhalmozási kiadások</t>
  </si>
  <si>
    <t>Működési kiadások</t>
  </si>
  <si>
    <t>Előirányzat</t>
  </si>
  <si>
    <t>I./27) Baracsi Népjóléti Intézmény</t>
  </si>
  <si>
    <t>Önkormányzatok elszámolásai költségvetési szerveikkel:</t>
  </si>
  <si>
    <t>I/24) Központi költségvetési szervek befizetései</t>
  </si>
  <si>
    <t>I./23) Fiatalok társadalmi integrációját segítő szakmai szolgáltatások fejlesztése</t>
  </si>
  <si>
    <t>I./22) Háziorvosi ügyeleti ellátás</t>
  </si>
  <si>
    <t>I./21) Fogorvosi ügyeleti ellátás</t>
  </si>
  <si>
    <t>I./20) Fogorvosi alapellátás</t>
  </si>
  <si>
    <t>I./19)  Önkormányzat által nyújtott lakástámogatások</t>
  </si>
  <si>
    <t>I./18) Könyvtári állomány gyarapítása</t>
  </si>
  <si>
    <t>I./17) Könyvtári szolgáltatások</t>
  </si>
  <si>
    <t>I./16) Zöldterület-kezelés</t>
  </si>
  <si>
    <t>I./15) Települési támogatás</t>
  </si>
  <si>
    <t>I./14) Család- és nővédelmi egészségügyi gondozás</t>
  </si>
  <si>
    <t>I./13) Önkormányzati vagyonnal való gazdálkodás</t>
  </si>
  <si>
    <t>I./12) Utak építése</t>
  </si>
  <si>
    <t>I./11) Intézményen kívüli gyermekétkeztetés</t>
  </si>
  <si>
    <t>I./10) Iskolai étkeztetés</t>
  </si>
  <si>
    <t>I./9) Közművelődési intézmények, közösségi színterek működtetése</t>
  </si>
  <si>
    <t>I./8) Háziorvosi alapellátás</t>
  </si>
  <si>
    <t>I./7) Város- és községgazdálkodás</t>
  </si>
  <si>
    <t>I./6) Közvilágítás</t>
  </si>
  <si>
    <t>I./5) Települési hulladék begyűjtése</t>
  </si>
  <si>
    <t>I./4) Közutak, hidak üzemeltetése, fenntartása</t>
  </si>
  <si>
    <t>I./3) Közfoglalkoztatás</t>
  </si>
  <si>
    <t>I./2) Köztemető fenntartás és működtetés</t>
  </si>
  <si>
    <t>I./1) Önkormányzati jogalkotás</t>
  </si>
  <si>
    <t>I. Kötelező feladatok</t>
  </si>
  <si>
    <t xml:space="preserve"> Szakfeladat</t>
  </si>
  <si>
    <t>2020. évi eredeti</t>
  </si>
  <si>
    <t>adatok Ft-ban</t>
  </si>
  <si>
    <t>I./25) Baracsi Polgármesteri Hivatal</t>
  </si>
  <si>
    <t>I./26) Baracsi Négy Vándor Óvoda</t>
  </si>
  <si>
    <t>Baracs Község Önkormányzata 2020. évi tervezett működési, fenntartási, felhalmozási kiadásai kormányzati funkciónként</t>
  </si>
  <si>
    <t>2020. évi módosított</t>
  </si>
  <si>
    <t>Baracs Község Önkormányzata Polgármestere 5 / 2020. (V. 27.) önkormányzati rendelete a 2020. évi költségvetésről szóló 2 / 2020. (II. 26.) önkormányzati rendelete módosításáról</t>
  </si>
  <si>
    <t>Baracs, 2020. május 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</si>
</sst>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/>
    <xf numFmtId="3" fontId="1" fillId="0" borderId="1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3" fontId="2" fillId="0" borderId="7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0" fontId="4" fillId="0" borderId="5" xfId="0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3" fontId="2" fillId="0" borderId="18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3" fontId="2" fillId="0" borderId="20" xfId="0" applyNumberFormat="1" applyFont="1" applyBorder="1" applyAlignment="1">
      <alignment vertical="center"/>
    </xf>
    <xf numFmtId="3" fontId="2" fillId="0" borderId="5" xfId="0" applyNumberFormat="1" applyFont="1" applyBorder="1" applyAlignment="1">
      <alignment vertical="center"/>
    </xf>
    <xf numFmtId="0" fontId="6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3" fontId="3" fillId="0" borderId="21" xfId="0" applyNumberFormat="1" applyFont="1" applyFill="1" applyBorder="1" applyAlignment="1">
      <alignment vertical="center"/>
    </xf>
    <xf numFmtId="3" fontId="3" fillId="0" borderId="10" xfId="0" applyNumberFormat="1" applyFont="1" applyFill="1" applyBorder="1" applyAlignment="1">
      <alignment vertical="center"/>
    </xf>
    <xf numFmtId="3" fontId="3" fillId="0" borderId="4" xfId="0" applyNumberFormat="1" applyFont="1" applyFill="1" applyBorder="1" applyAlignment="1">
      <alignment vertical="center"/>
    </xf>
    <xf numFmtId="3" fontId="3" fillId="0" borderId="2" xfId="0" applyNumberFormat="1" applyFont="1" applyFill="1" applyBorder="1" applyAlignment="1">
      <alignment vertical="center"/>
    </xf>
    <xf numFmtId="3" fontId="3" fillId="0" borderId="22" xfId="0" applyNumberFormat="1" applyFont="1" applyFill="1" applyBorder="1" applyAlignment="1">
      <alignment vertical="center"/>
    </xf>
    <xf numFmtId="3" fontId="3" fillId="0" borderId="3" xfId="0" applyNumberFormat="1" applyFont="1" applyFill="1" applyBorder="1" applyAlignment="1">
      <alignment vertical="center"/>
    </xf>
    <xf numFmtId="3" fontId="3" fillId="0" borderId="9" xfId="0" applyNumberFormat="1" applyFont="1" applyFill="1" applyBorder="1" applyAlignment="1">
      <alignment vertical="center"/>
    </xf>
    <xf numFmtId="3" fontId="3" fillId="0" borderId="20" xfId="0" applyNumberFormat="1" applyFont="1" applyFill="1" applyBorder="1" applyAlignment="1">
      <alignment vertical="center"/>
    </xf>
    <xf numFmtId="3" fontId="3" fillId="0" borderId="7" xfId="0" applyNumberFormat="1" applyFont="1" applyFill="1" applyBorder="1" applyAlignment="1">
      <alignment vertical="center"/>
    </xf>
    <xf numFmtId="3" fontId="3" fillId="0" borderId="18" xfId="0" applyNumberFormat="1" applyFont="1" applyFill="1" applyBorder="1" applyAlignment="1">
      <alignment vertical="center"/>
    </xf>
    <xf numFmtId="3" fontId="3" fillId="0" borderId="5" xfId="0" applyNumberFormat="1" applyFont="1" applyFill="1" applyBorder="1" applyAlignment="1">
      <alignment vertical="center"/>
    </xf>
    <xf numFmtId="3" fontId="3" fillId="0" borderId="8" xfId="0" applyNumberFormat="1" applyFont="1" applyFill="1" applyBorder="1" applyAlignment="1">
      <alignment vertical="center"/>
    </xf>
    <xf numFmtId="3" fontId="3" fillId="0" borderId="6" xfId="0" applyNumberFormat="1" applyFont="1" applyFill="1" applyBorder="1" applyAlignment="1">
      <alignment vertical="center"/>
    </xf>
    <xf numFmtId="3" fontId="1" fillId="0" borderId="3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vertical="center"/>
    </xf>
    <xf numFmtId="3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3" fontId="3" fillId="0" borderId="0" xfId="0" applyNumberFormat="1" applyFont="1" applyFill="1" applyAlignment="1">
      <alignment vertical="center"/>
    </xf>
    <xf numFmtId="3" fontId="3" fillId="0" borderId="23" xfId="0" applyNumberFormat="1" applyFont="1" applyFill="1" applyBorder="1" applyAlignment="1">
      <alignment vertical="center"/>
    </xf>
    <xf numFmtId="0" fontId="0" fillId="0" borderId="0" xfId="0" applyFill="1"/>
    <xf numFmtId="0" fontId="2" fillId="0" borderId="25" xfId="0" applyFont="1" applyBorder="1" applyAlignment="1">
      <alignment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24" xfId="0" applyFont="1" applyBorder="1" applyAlignment="1">
      <alignment horizontal="right"/>
    </xf>
    <xf numFmtId="0" fontId="6" fillId="0" borderId="24" xfId="0" applyFont="1" applyBorder="1" applyAlignment="1">
      <alignment horizontal="right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1"/>
  <sheetViews>
    <sheetView tabSelected="1" view="pageBreakPreview" topLeftCell="A95" zoomScale="60" zoomScaleNormal="100" workbookViewId="0">
      <selection activeCell="A108" sqref="A108"/>
    </sheetView>
  </sheetViews>
  <sheetFormatPr defaultRowHeight="15" x14ac:dyDescent="0.25"/>
  <cols>
    <col min="1" max="1" width="12.7109375" style="1" customWidth="1"/>
    <col min="2" max="2" width="17.7109375" style="1" bestFit="1" customWidth="1"/>
    <col min="3" max="12" width="13.7109375" style="44" customWidth="1"/>
    <col min="13" max="13" width="13.7109375" style="1" customWidth="1"/>
    <col min="14" max="14" width="10.85546875" bestFit="1" customWidth="1"/>
  </cols>
  <sheetData>
    <row r="1" spans="1:13" ht="31.5" customHeight="1" x14ac:dyDescent="0.25">
      <c r="A1" s="58" t="s">
        <v>66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3" x14ac:dyDescent="0.25">
      <c r="A2" s="23"/>
      <c r="B2" s="23"/>
      <c r="C2" s="24"/>
      <c r="D2" s="24"/>
      <c r="E2" s="24"/>
      <c r="F2" s="24"/>
      <c r="G2" s="24"/>
      <c r="H2" s="24"/>
      <c r="I2" s="24"/>
      <c r="J2" s="24"/>
      <c r="K2" s="24"/>
      <c r="L2" s="24"/>
      <c r="M2" s="23"/>
    </row>
    <row r="3" spans="1:13" s="22" customFormat="1" ht="11.25" x14ac:dyDescent="0.2">
      <c r="A3" s="17"/>
      <c r="B3" s="17"/>
      <c r="C3" s="25"/>
      <c r="D3" s="25"/>
      <c r="E3" s="25"/>
      <c r="F3" s="25"/>
      <c r="G3" s="25"/>
      <c r="H3" s="25"/>
      <c r="I3" s="25"/>
      <c r="J3" s="25"/>
      <c r="K3" s="25"/>
      <c r="L3" s="25"/>
      <c r="M3" s="17"/>
    </row>
    <row r="4" spans="1:13" ht="15.75" x14ac:dyDescent="0.25">
      <c r="A4" s="59" t="s">
        <v>64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</row>
    <row r="5" spans="1:13" s="22" customFormat="1" ht="12" thickBot="1" x14ac:dyDescent="0.25">
      <c r="A5" s="17"/>
      <c r="B5" s="17"/>
      <c r="C5" s="25"/>
      <c r="D5" s="25"/>
      <c r="E5" s="25"/>
      <c r="F5" s="25"/>
      <c r="G5" s="25"/>
      <c r="H5" s="25"/>
      <c r="I5" s="25"/>
      <c r="J5" s="25"/>
      <c r="K5" s="25"/>
      <c r="L5" s="61" t="s">
        <v>61</v>
      </c>
      <c r="M5" s="62"/>
    </row>
    <row r="6" spans="1:13" ht="15.75" thickBot="1" x14ac:dyDescent="0.3">
      <c r="A6" s="63" t="s">
        <v>59</v>
      </c>
      <c r="B6" s="64" t="s">
        <v>31</v>
      </c>
      <c r="C6" s="63" t="s">
        <v>30</v>
      </c>
      <c r="D6" s="63"/>
      <c r="E6" s="63"/>
      <c r="F6" s="63"/>
      <c r="G6" s="63"/>
      <c r="H6" s="63" t="s">
        <v>29</v>
      </c>
      <c r="I6" s="63"/>
      <c r="J6" s="63"/>
      <c r="K6" s="26"/>
      <c r="L6" s="26" t="s">
        <v>28</v>
      </c>
      <c r="M6" s="64" t="s">
        <v>4</v>
      </c>
    </row>
    <row r="7" spans="1:13" ht="15.75" thickBot="1" x14ac:dyDescent="0.3">
      <c r="A7" s="63"/>
      <c r="B7" s="64"/>
      <c r="C7" s="26" t="s">
        <v>27</v>
      </c>
      <c r="D7" s="26" t="s">
        <v>26</v>
      </c>
      <c r="E7" s="26" t="s">
        <v>25</v>
      </c>
      <c r="F7" s="26" t="s">
        <v>24</v>
      </c>
      <c r="G7" s="26" t="s">
        <v>23</v>
      </c>
      <c r="H7" s="26" t="s">
        <v>22</v>
      </c>
      <c r="I7" s="26" t="s">
        <v>21</v>
      </c>
      <c r="J7" s="26" t="s">
        <v>20</v>
      </c>
      <c r="K7" s="26" t="s">
        <v>19</v>
      </c>
      <c r="L7" s="26" t="s">
        <v>18</v>
      </c>
      <c r="M7" s="64"/>
    </row>
    <row r="8" spans="1:13" ht="33.75" customHeight="1" thickBot="1" x14ac:dyDescent="0.3">
      <c r="A8" s="63"/>
      <c r="B8" s="64"/>
      <c r="C8" s="65" t="s">
        <v>17</v>
      </c>
      <c r="D8" s="65" t="s">
        <v>16</v>
      </c>
      <c r="E8" s="65" t="s">
        <v>15</v>
      </c>
      <c r="F8" s="65" t="s">
        <v>14</v>
      </c>
      <c r="G8" s="65" t="s">
        <v>13</v>
      </c>
      <c r="H8" s="65" t="s">
        <v>12</v>
      </c>
      <c r="I8" s="65" t="s">
        <v>11</v>
      </c>
      <c r="J8" s="65" t="s">
        <v>10</v>
      </c>
      <c r="K8" s="66" t="s">
        <v>9</v>
      </c>
      <c r="L8" s="65" t="s">
        <v>8</v>
      </c>
      <c r="M8" s="64"/>
    </row>
    <row r="9" spans="1:13" ht="9.75" customHeight="1" thickBot="1" x14ac:dyDescent="0.3">
      <c r="A9" s="63"/>
      <c r="B9" s="64"/>
      <c r="C9" s="65"/>
      <c r="D9" s="65"/>
      <c r="E9" s="65"/>
      <c r="F9" s="65"/>
      <c r="G9" s="65"/>
      <c r="H9" s="65"/>
      <c r="I9" s="65"/>
      <c r="J9" s="65"/>
      <c r="K9" s="67"/>
      <c r="L9" s="65"/>
      <c r="M9" s="64"/>
    </row>
    <row r="10" spans="1:13" ht="15" customHeight="1" thickBot="1" x14ac:dyDescent="0.3">
      <c r="A10" s="63"/>
      <c r="B10" s="64"/>
      <c r="C10" s="65"/>
      <c r="D10" s="65"/>
      <c r="E10" s="65"/>
      <c r="F10" s="65"/>
      <c r="G10" s="65"/>
      <c r="H10" s="65"/>
      <c r="I10" s="65"/>
      <c r="J10" s="65"/>
      <c r="K10" s="67"/>
      <c r="L10" s="65"/>
      <c r="M10" s="64"/>
    </row>
    <row r="11" spans="1:13" ht="15.75" hidden="1" customHeight="1" thickBot="1" x14ac:dyDescent="0.3">
      <c r="A11" s="63"/>
      <c r="B11" s="64"/>
      <c r="C11" s="65"/>
      <c r="D11" s="65"/>
      <c r="E11" s="65"/>
      <c r="F11" s="65"/>
      <c r="G11" s="65"/>
      <c r="H11" s="65"/>
      <c r="I11" s="65"/>
      <c r="J11" s="65"/>
      <c r="K11" s="68"/>
      <c r="L11" s="65"/>
      <c r="M11" s="64"/>
    </row>
    <row r="12" spans="1:13" ht="18" customHeight="1" thickBot="1" x14ac:dyDescent="0.3">
      <c r="A12" s="16" t="s">
        <v>58</v>
      </c>
      <c r="B12" s="15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14"/>
    </row>
    <row r="13" spans="1:13" ht="18" customHeight="1" x14ac:dyDescent="0.25">
      <c r="A13" s="69" t="s">
        <v>57</v>
      </c>
      <c r="B13" s="19" t="s">
        <v>60</v>
      </c>
      <c r="C13" s="28">
        <v>19056403</v>
      </c>
      <c r="D13" s="28">
        <v>3334871</v>
      </c>
      <c r="E13" s="38">
        <v>18155423</v>
      </c>
      <c r="F13" s="38"/>
      <c r="G13" s="28">
        <f>6697897+450000</f>
        <v>7147897</v>
      </c>
      <c r="H13" s="28"/>
      <c r="I13" s="28"/>
      <c r="J13" s="38"/>
      <c r="K13" s="38">
        <v>0</v>
      </c>
      <c r="L13" s="38">
        <v>1399597</v>
      </c>
      <c r="M13" s="21">
        <f>SUM(C13:L13)</f>
        <v>49094191</v>
      </c>
    </row>
    <row r="14" spans="1:13" ht="18" customHeight="1" x14ac:dyDescent="0.25">
      <c r="A14" s="52"/>
      <c r="B14" s="10"/>
      <c r="C14" s="29"/>
      <c r="D14" s="30"/>
      <c r="E14" s="36"/>
      <c r="F14" s="30"/>
      <c r="G14" s="29"/>
      <c r="H14" s="30"/>
      <c r="I14" s="36"/>
      <c r="J14" s="30"/>
      <c r="K14" s="30"/>
      <c r="L14" s="30"/>
      <c r="M14" s="9"/>
    </row>
    <row r="15" spans="1:13" ht="18" customHeight="1" thickBot="1" x14ac:dyDescent="0.3">
      <c r="A15" s="53"/>
      <c r="B15" s="8" t="s">
        <v>65</v>
      </c>
      <c r="C15" s="31">
        <f>C13+272000</f>
        <v>19328403</v>
      </c>
      <c r="D15" s="31">
        <f>D13+47600</f>
        <v>3382471</v>
      </c>
      <c r="E15" s="40">
        <f>E13+35000+3900000+866800+1500000+6062980+200000+500000-135000</f>
        <v>31085203</v>
      </c>
      <c r="F15" s="31"/>
      <c r="G15" s="34">
        <f>G13-450000</f>
        <v>6697897</v>
      </c>
      <c r="H15" s="31"/>
      <c r="I15" s="40"/>
      <c r="J15" s="31"/>
      <c r="K15" s="31">
        <f>450000+8219989</f>
        <v>8669989</v>
      </c>
      <c r="L15" s="31">
        <f>L13+1795578</f>
        <v>3195175</v>
      </c>
      <c r="M15" s="13">
        <f>SUM(C15:L15)</f>
        <v>72359138</v>
      </c>
    </row>
    <row r="16" spans="1:13" ht="18" customHeight="1" x14ac:dyDescent="0.25">
      <c r="A16" s="51" t="s">
        <v>56</v>
      </c>
      <c r="B16" s="19" t="s">
        <v>60</v>
      </c>
      <c r="C16" s="32"/>
      <c r="D16" s="32"/>
      <c r="E16" s="29">
        <v>4725071</v>
      </c>
      <c r="F16" s="33"/>
      <c r="G16" s="32"/>
      <c r="H16" s="32"/>
      <c r="I16" s="32"/>
      <c r="J16" s="33"/>
      <c r="K16" s="33"/>
      <c r="L16" s="33"/>
      <c r="M16" s="9">
        <f>SUM(C16:L16)</f>
        <v>4725071</v>
      </c>
    </row>
    <row r="17" spans="1:13" ht="18" customHeight="1" x14ac:dyDescent="0.25">
      <c r="A17" s="52"/>
      <c r="B17" s="10"/>
      <c r="C17" s="29"/>
      <c r="D17" s="30"/>
      <c r="E17" s="36"/>
      <c r="F17" s="30"/>
      <c r="G17" s="29"/>
      <c r="H17" s="30"/>
      <c r="I17" s="36"/>
      <c r="J17" s="30"/>
      <c r="K17" s="30"/>
      <c r="L17" s="30"/>
      <c r="M17" s="9"/>
    </row>
    <row r="18" spans="1:13" ht="18" customHeight="1" thickBot="1" x14ac:dyDescent="0.3">
      <c r="A18" s="53"/>
      <c r="B18" s="8" t="s">
        <v>65</v>
      </c>
      <c r="C18" s="31"/>
      <c r="D18" s="31"/>
      <c r="E18" s="40">
        <v>4725071</v>
      </c>
      <c r="F18" s="31"/>
      <c r="G18" s="34"/>
      <c r="H18" s="31"/>
      <c r="I18" s="40"/>
      <c r="J18" s="31"/>
      <c r="K18" s="31"/>
      <c r="L18" s="31"/>
      <c r="M18" s="13">
        <f>SUM(C18:L18)</f>
        <v>4725071</v>
      </c>
    </row>
    <row r="19" spans="1:13" ht="18" customHeight="1" x14ac:dyDescent="0.25">
      <c r="A19" s="51" t="s">
        <v>55</v>
      </c>
      <c r="B19" s="19" t="s">
        <v>60</v>
      </c>
      <c r="C19" s="32">
        <v>4941831</v>
      </c>
      <c r="D19" s="32">
        <v>432410</v>
      </c>
      <c r="E19" s="29"/>
      <c r="F19" s="33"/>
      <c r="G19" s="32"/>
      <c r="H19" s="32"/>
      <c r="I19" s="32"/>
      <c r="J19" s="33"/>
      <c r="K19" s="33"/>
      <c r="L19" s="33"/>
      <c r="M19" s="9">
        <f>SUM(C19:L19)</f>
        <v>5374241</v>
      </c>
    </row>
    <row r="20" spans="1:13" ht="18" customHeight="1" x14ac:dyDescent="0.25">
      <c r="A20" s="52"/>
      <c r="B20" s="10"/>
      <c r="C20" s="29"/>
      <c r="D20" s="30"/>
      <c r="E20" s="36"/>
      <c r="F20" s="30"/>
      <c r="G20" s="29"/>
      <c r="H20" s="30"/>
      <c r="I20" s="36"/>
      <c r="J20" s="30"/>
      <c r="K20" s="30"/>
      <c r="L20" s="30"/>
      <c r="M20" s="9"/>
    </row>
    <row r="21" spans="1:13" ht="18" customHeight="1" thickBot="1" x14ac:dyDescent="0.3">
      <c r="A21" s="53"/>
      <c r="B21" s="8" t="s">
        <v>65</v>
      </c>
      <c r="C21" s="31">
        <f>C19-1263715-12926</f>
        <v>3665190</v>
      </c>
      <c r="D21" s="31">
        <f>D19-111706</f>
        <v>320704</v>
      </c>
      <c r="E21" s="40"/>
      <c r="F21" s="31"/>
      <c r="G21" s="34"/>
      <c r="H21" s="31"/>
      <c r="I21" s="40"/>
      <c r="J21" s="31"/>
      <c r="K21" s="31"/>
      <c r="L21" s="31"/>
      <c r="M21" s="13">
        <f>SUM(C21:L21)</f>
        <v>3985894</v>
      </c>
    </row>
    <row r="22" spans="1:13" ht="18" customHeight="1" x14ac:dyDescent="0.25">
      <c r="A22" s="51" t="s">
        <v>54</v>
      </c>
      <c r="B22" s="19" t="s">
        <v>60</v>
      </c>
      <c r="C22" s="32"/>
      <c r="D22" s="32"/>
      <c r="E22" s="29">
        <v>3048000</v>
      </c>
      <c r="F22" s="33"/>
      <c r="G22" s="32"/>
      <c r="H22" s="32"/>
      <c r="I22" s="32"/>
      <c r="J22" s="33"/>
      <c r="K22" s="33"/>
      <c r="L22" s="33"/>
      <c r="M22" s="9">
        <f>SUM(C22:L22)</f>
        <v>3048000</v>
      </c>
    </row>
    <row r="23" spans="1:13" ht="18" customHeight="1" x14ac:dyDescent="0.25">
      <c r="A23" s="52"/>
      <c r="B23" s="10"/>
      <c r="C23" s="29"/>
      <c r="D23" s="30"/>
      <c r="E23" s="36"/>
      <c r="F23" s="30"/>
      <c r="G23" s="29"/>
      <c r="H23" s="30"/>
      <c r="I23" s="36"/>
      <c r="J23" s="30"/>
      <c r="K23" s="30"/>
      <c r="L23" s="30"/>
      <c r="M23" s="9"/>
    </row>
    <row r="24" spans="1:13" ht="18" customHeight="1" thickBot="1" x14ac:dyDescent="0.3">
      <c r="A24" s="53"/>
      <c r="B24" s="8" t="s">
        <v>65</v>
      </c>
      <c r="C24" s="31"/>
      <c r="D24" s="31"/>
      <c r="E24" s="40">
        <v>3048000</v>
      </c>
      <c r="F24" s="31"/>
      <c r="G24" s="34"/>
      <c r="H24" s="31"/>
      <c r="I24" s="40"/>
      <c r="J24" s="31"/>
      <c r="K24" s="31"/>
      <c r="L24" s="31"/>
      <c r="M24" s="13">
        <f>SUM(C24:L24)</f>
        <v>3048000</v>
      </c>
    </row>
    <row r="25" spans="1:13" ht="18" customHeight="1" x14ac:dyDescent="0.25">
      <c r="A25" s="51" t="s">
        <v>53</v>
      </c>
      <c r="B25" s="19" t="s">
        <v>60</v>
      </c>
      <c r="C25" s="32"/>
      <c r="D25" s="32"/>
      <c r="E25" s="32">
        <v>2679700</v>
      </c>
      <c r="F25" s="33"/>
      <c r="G25" s="32"/>
      <c r="H25" s="32"/>
      <c r="I25" s="32"/>
      <c r="J25" s="33"/>
      <c r="K25" s="33"/>
      <c r="L25" s="33"/>
      <c r="M25" s="9">
        <f>SUM(C25:L25)</f>
        <v>2679700</v>
      </c>
    </row>
    <row r="26" spans="1:13" ht="18" customHeight="1" x14ac:dyDescent="0.25">
      <c r="A26" s="52"/>
      <c r="B26" s="10"/>
      <c r="C26" s="29"/>
      <c r="D26" s="30"/>
      <c r="E26" s="36"/>
      <c r="F26" s="30"/>
      <c r="G26" s="29"/>
      <c r="H26" s="30"/>
      <c r="I26" s="36"/>
      <c r="J26" s="30"/>
      <c r="K26" s="30"/>
      <c r="L26" s="30"/>
      <c r="M26" s="9"/>
    </row>
    <row r="27" spans="1:13" ht="18" customHeight="1" thickBot="1" x14ac:dyDescent="0.3">
      <c r="A27" s="53"/>
      <c r="B27" s="8" t="s">
        <v>65</v>
      </c>
      <c r="C27" s="31"/>
      <c r="D27" s="31"/>
      <c r="E27" s="40">
        <v>2679700</v>
      </c>
      <c r="F27" s="31"/>
      <c r="G27" s="34"/>
      <c r="H27" s="31"/>
      <c r="I27" s="40"/>
      <c r="J27" s="31"/>
      <c r="K27" s="31"/>
      <c r="L27" s="31"/>
      <c r="M27" s="13">
        <f>SUM(C27:L27)</f>
        <v>2679700</v>
      </c>
    </row>
    <row r="28" spans="1:13" ht="18" customHeight="1" x14ac:dyDescent="0.25">
      <c r="A28" s="51" t="s">
        <v>52</v>
      </c>
      <c r="B28" s="19" t="s">
        <v>60</v>
      </c>
      <c r="C28" s="32"/>
      <c r="D28" s="32"/>
      <c r="E28" s="32">
        <v>6858000</v>
      </c>
      <c r="F28" s="33"/>
      <c r="G28" s="32"/>
      <c r="H28" s="32"/>
      <c r="I28" s="32"/>
      <c r="J28" s="33"/>
      <c r="K28" s="33"/>
      <c r="L28" s="33"/>
      <c r="M28" s="20">
        <f>SUM(C28:L28)</f>
        <v>6858000</v>
      </c>
    </row>
    <row r="29" spans="1:13" ht="18" customHeight="1" x14ac:dyDescent="0.25">
      <c r="A29" s="52"/>
      <c r="B29" s="10"/>
      <c r="C29" s="29"/>
      <c r="D29" s="30"/>
      <c r="E29" s="36"/>
      <c r="F29" s="30"/>
      <c r="G29" s="29"/>
      <c r="H29" s="30"/>
      <c r="I29" s="36"/>
      <c r="J29" s="30"/>
      <c r="K29" s="30"/>
      <c r="L29" s="30"/>
      <c r="M29" s="9"/>
    </row>
    <row r="30" spans="1:13" ht="18" customHeight="1" thickBot="1" x14ac:dyDescent="0.3">
      <c r="A30" s="53"/>
      <c r="B30" s="8" t="s">
        <v>65</v>
      </c>
      <c r="C30" s="31"/>
      <c r="D30" s="31"/>
      <c r="E30" s="40">
        <v>6858000</v>
      </c>
      <c r="F30" s="31"/>
      <c r="G30" s="34"/>
      <c r="H30" s="31"/>
      <c r="I30" s="40"/>
      <c r="J30" s="31"/>
      <c r="K30" s="31"/>
      <c r="L30" s="31"/>
      <c r="M30" s="13">
        <f>SUM(C30:L30)</f>
        <v>6858000</v>
      </c>
    </row>
    <row r="31" spans="1:13" ht="18" customHeight="1" x14ac:dyDescent="0.25">
      <c r="A31" s="52" t="s">
        <v>51</v>
      </c>
      <c r="B31" s="19" t="s">
        <v>60</v>
      </c>
      <c r="C31" s="29">
        <v>9681011</v>
      </c>
      <c r="D31" s="29">
        <v>1631177</v>
      </c>
      <c r="E31" s="29">
        <v>5251999</v>
      </c>
      <c r="F31" s="30"/>
      <c r="G31" s="29"/>
      <c r="H31" s="29"/>
      <c r="I31" s="29"/>
      <c r="J31" s="30"/>
      <c r="K31" s="30"/>
      <c r="L31" s="30"/>
      <c r="M31" s="9">
        <f>SUM(C31:L31)</f>
        <v>16564187</v>
      </c>
    </row>
    <row r="32" spans="1:13" ht="18" customHeight="1" x14ac:dyDescent="0.25">
      <c r="A32" s="52"/>
      <c r="B32" s="10"/>
      <c r="C32" s="29"/>
      <c r="D32" s="30"/>
      <c r="E32" s="36"/>
      <c r="F32" s="30"/>
      <c r="G32" s="29"/>
      <c r="H32" s="30"/>
      <c r="I32" s="36"/>
      <c r="J32" s="30"/>
      <c r="K32" s="30"/>
      <c r="L32" s="30"/>
      <c r="M32" s="9"/>
    </row>
    <row r="33" spans="1:13" ht="18" customHeight="1" thickBot="1" x14ac:dyDescent="0.3">
      <c r="A33" s="53"/>
      <c r="B33" s="8" t="s">
        <v>65</v>
      </c>
      <c r="C33" s="31">
        <v>9681011</v>
      </c>
      <c r="D33" s="31">
        <v>1631177</v>
      </c>
      <c r="E33" s="40">
        <v>5251999</v>
      </c>
      <c r="F33" s="31"/>
      <c r="G33" s="34"/>
      <c r="H33" s="31">
        <f>2500000</f>
        <v>2500000</v>
      </c>
      <c r="I33" s="40"/>
      <c r="J33" s="31"/>
      <c r="K33" s="31"/>
      <c r="L33" s="31"/>
      <c r="M33" s="13">
        <f>SUM(C33:L33)</f>
        <v>19064187</v>
      </c>
    </row>
    <row r="34" spans="1:13" ht="18" customHeight="1" x14ac:dyDescent="0.25">
      <c r="A34" s="51" t="s">
        <v>50</v>
      </c>
      <c r="B34" s="19" t="s">
        <v>60</v>
      </c>
      <c r="C34" s="32"/>
      <c r="D34" s="32"/>
      <c r="E34" s="29">
        <v>1384213</v>
      </c>
      <c r="F34" s="33"/>
      <c r="G34" s="32">
        <v>816000</v>
      </c>
      <c r="H34" s="32"/>
      <c r="I34" s="32">
        <v>0</v>
      </c>
      <c r="J34" s="33"/>
      <c r="K34" s="33"/>
      <c r="L34" s="33"/>
      <c r="M34" s="9">
        <f>SUM(C34:L34)</f>
        <v>2200213</v>
      </c>
    </row>
    <row r="35" spans="1:13" ht="18" customHeight="1" x14ac:dyDescent="0.25">
      <c r="A35" s="52"/>
      <c r="B35" s="10"/>
      <c r="C35" s="29"/>
      <c r="D35" s="30"/>
      <c r="E35" s="36"/>
      <c r="F35" s="30"/>
      <c r="G35" s="29"/>
      <c r="H35" s="30"/>
      <c r="I35" s="36"/>
      <c r="J35" s="30"/>
      <c r="K35" s="30"/>
      <c r="L35" s="30"/>
      <c r="M35" s="9"/>
    </row>
    <row r="36" spans="1:13" ht="18" customHeight="1" thickBot="1" x14ac:dyDescent="0.3">
      <c r="A36" s="53"/>
      <c r="B36" s="8" t="s">
        <v>65</v>
      </c>
      <c r="C36" s="31"/>
      <c r="D36" s="31"/>
      <c r="E36" s="40">
        <v>1384213</v>
      </c>
      <c r="F36" s="31"/>
      <c r="G36" s="34">
        <v>816000</v>
      </c>
      <c r="H36" s="31"/>
      <c r="I36" s="40">
        <f>11000000+16100000</f>
        <v>27100000</v>
      </c>
      <c r="J36" s="31"/>
      <c r="K36" s="31"/>
      <c r="L36" s="31"/>
      <c r="M36" s="13">
        <f>SUM(C36:L36)</f>
        <v>29300213</v>
      </c>
    </row>
    <row r="37" spans="1:13" ht="18" customHeight="1" x14ac:dyDescent="0.25">
      <c r="A37" s="51" t="s">
        <v>49</v>
      </c>
      <c r="B37" s="19" t="s">
        <v>60</v>
      </c>
      <c r="C37" s="32">
        <v>3247225</v>
      </c>
      <c r="D37" s="32">
        <v>547264</v>
      </c>
      <c r="E37" s="29"/>
      <c r="F37" s="33"/>
      <c r="G37" s="32"/>
      <c r="H37" s="32"/>
      <c r="I37" s="32"/>
      <c r="J37" s="33"/>
      <c r="K37" s="33"/>
      <c r="L37" s="33"/>
      <c r="M37" s="9">
        <f>SUM(C37:L37)</f>
        <v>3794489</v>
      </c>
    </row>
    <row r="38" spans="1:13" ht="18" customHeight="1" x14ac:dyDescent="0.25">
      <c r="A38" s="52"/>
      <c r="B38" s="10"/>
      <c r="C38" s="29"/>
      <c r="D38" s="30"/>
      <c r="E38" s="36"/>
      <c r="F38" s="30"/>
      <c r="G38" s="29"/>
      <c r="H38" s="30"/>
      <c r="I38" s="36"/>
      <c r="J38" s="30"/>
      <c r="K38" s="30"/>
      <c r="L38" s="30"/>
      <c r="M38" s="9"/>
    </row>
    <row r="39" spans="1:13" ht="18" customHeight="1" thickBot="1" x14ac:dyDescent="0.3">
      <c r="A39" s="53"/>
      <c r="B39" s="8" t="s">
        <v>65</v>
      </c>
      <c r="C39" s="31">
        <f>C37+96003</f>
        <v>3343228</v>
      </c>
      <c r="D39" s="31">
        <f>D37+16801</f>
        <v>564065</v>
      </c>
      <c r="E39" s="40"/>
      <c r="F39" s="31"/>
      <c r="G39" s="34"/>
      <c r="H39" s="31"/>
      <c r="I39" s="40"/>
      <c r="J39" s="31"/>
      <c r="K39" s="31"/>
      <c r="L39" s="31"/>
      <c r="M39" s="13">
        <f>SUM(C39:L39)</f>
        <v>3907293</v>
      </c>
    </row>
    <row r="40" spans="1:13" ht="18" customHeight="1" x14ac:dyDescent="0.25">
      <c r="A40" s="51" t="s">
        <v>48</v>
      </c>
      <c r="B40" s="19" t="s">
        <v>60</v>
      </c>
      <c r="C40" s="32"/>
      <c r="D40" s="32"/>
      <c r="E40" s="29">
        <v>14427105</v>
      </c>
      <c r="F40" s="33"/>
      <c r="G40" s="32"/>
      <c r="H40" s="32"/>
      <c r="I40" s="32"/>
      <c r="J40" s="33"/>
      <c r="K40" s="33"/>
      <c r="L40" s="33"/>
      <c r="M40" s="9">
        <f>SUM(C40:L40)</f>
        <v>14427105</v>
      </c>
    </row>
    <row r="41" spans="1:13" ht="18" customHeight="1" x14ac:dyDescent="0.25">
      <c r="A41" s="52"/>
      <c r="B41" s="10"/>
      <c r="C41" s="29"/>
      <c r="D41" s="30"/>
      <c r="E41" s="36"/>
      <c r="F41" s="30"/>
      <c r="G41" s="29"/>
      <c r="H41" s="30"/>
      <c r="I41" s="36"/>
      <c r="J41" s="30"/>
      <c r="K41" s="30"/>
      <c r="L41" s="30"/>
      <c r="M41" s="9"/>
    </row>
    <row r="42" spans="1:13" ht="18" customHeight="1" thickBot="1" x14ac:dyDescent="0.3">
      <c r="A42" s="53"/>
      <c r="B42" s="8" t="s">
        <v>65</v>
      </c>
      <c r="C42" s="31"/>
      <c r="D42" s="31"/>
      <c r="E42" s="40">
        <f>E40-857284-217519</f>
        <v>13352302</v>
      </c>
      <c r="F42" s="31"/>
      <c r="G42" s="34"/>
      <c r="H42" s="31"/>
      <c r="I42" s="40"/>
      <c r="J42" s="31"/>
      <c r="K42" s="31"/>
      <c r="L42" s="31"/>
      <c r="M42" s="13">
        <f>SUM(C42:L42)</f>
        <v>13352302</v>
      </c>
    </row>
    <row r="43" spans="1:13" ht="18" customHeight="1" x14ac:dyDescent="0.25">
      <c r="A43" s="51" t="s">
        <v>47</v>
      </c>
      <c r="B43" s="19" t="s">
        <v>60</v>
      </c>
      <c r="C43" s="29"/>
      <c r="D43" s="33"/>
      <c r="E43" s="45">
        <v>65604</v>
      </c>
      <c r="F43" s="30"/>
      <c r="G43" s="29"/>
      <c r="H43" s="33"/>
      <c r="I43" s="45"/>
      <c r="J43" s="30"/>
      <c r="K43" s="30"/>
      <c r="L43" s="30"/>
      <c r="M43" s="9">
        <f>SUM(C43:L43)</f>
        <v>65604</v>
      </c>
    </row>
    <row r="44" spans="1:13" ht="18" customHeight="1" x14ac:dyDescent="0.25">
      <c r="A44" s="52"/>
      <c r="B44" s="10"/>
      <c r="C44" s="29"/>
      <c r="D44" s="30"/>
      <c r="E44" s="45"/>
      <c r="F44" s="30"/>
      <c r="G44" s="29"/>
      <c r="H44" s="30"/>
      <c r="I44" s="45"/>
      <c r="J44" s="30"/>
      <c r="K44" s="30"/>
      <c r="L44" s="30"/>
      <c r="M44" s="9"/>
    </row>
    <row r="45" spans="1:13" ht="18" customHeight="1" thickBot="1" x14ac:dyDescent="0.3">
      <c r="A45" s="53"/>
      <c r="B45" s="8" t="s">
        <v>65</v>
      </c>
      <c r="C45" s="34"/>
      <c r="D45" s="31"/>
      <c r="E45" s="46">
        <f>E43</f>
        <v>65604</v>
      </c>
      <c r="F45" s="31"/>
      <c r="G45" s="34"/>
      <c r="H45" s="31"/>
      <c r="I45" s="46"/>
      <c r="J45" s="31"/>
      <c r="K45" s="31"/>
      <c r="L45" s="31"/>
      <c r="M45" s="13">
        <f>SUM(C45:L45)</f>
        <v>65604</v>
      </c>
    </row>
    <row r="46" spans="1:13" ht="18" customHeight="1" x14ac:dyDescent="0.25">
      <c r="A46" s="51" t="s">
        <v>46</v>
      </c>
      <c r="B46" s="19" t="s">
        <v>60</v>
      </c>
      <c r="C46" s="32"/>
      <c r="D46" s="32"/>
      <c r="E46" s="32"/>
      <c r="F46" s="33"/>
      <c r="G46" s="32"/>
      <c r="H46" s="32"/>
      <c r="I46" s="32"/>
      <c r="J46" s="33"/>
      <c r="K46" s="33"/>
      <c r="L46" s="33"/>
      <c r="M46" s="20">
        <f>SUM(C46:L46)</f>
        <v>0</v>
      </c>
    </row>
    <row r="47" spans="1:13" ht="18" customHeight="1" x14ac:dyDescent="0.25">
      <c r="A47" s="52"/>
      <c r="B47" s="10"/>
      <c r="C47" s="29"/>
      <c r="D47" s="30"/>
      <c r="E47" s="36"/>
      <c r="F47" s="30"/>
      <c r="G47" s="29"/>
      <c r="H47" s="30"/>
      <c r="I47" s="36"/>
      <c r="J47" s="30"/>
      <c r="K47" s="30"/>
      <c r="L47" s="30"/>
      <c r="M47" s="9"/>
    </row>
    <row r="48" spans="1:13" ht="18" customHeight="1" thickBot="1" x14ac:dyDescent="0.3">
      <c r="A48" s="53"/>
      <c r="B48" s="8" t="s">
        <v>65</v>
      </c>
      <c r="C48" s="31"/>
      <c r="D48" s="31"/>
      <c r="E48" s="40"/>
      <c r="F48" s="31"/>
      <c r="G48" s="34"/>
      <c r="H48" s="31"/>
      <c r="I48" s="40"/>
      <c r="J48" s="31"/>
      <c r="K48" s="31"/>
      <c r="L48" s="31"/>
      <c r="M48" s="13">
        <f>SUM(C48:L48)</f>
        <v>0</v>
      </c>
    </row>
    <row r="49" spans="1:13" ht="18" customHeight="1" x14ac:dyDescent="0.25">
      <c r="A49" s="51" t="s">
        <v>45</v>
      </c>
      <c r="B49" s="19" t="s">
        <v>60</v>
      </c>
      <c r="C49" s="33"/>
      <c r="D49" s="33"/>
      <c r="E49" s="35">
        <v>3138067</v>
      </c>
      <c r="F49" s="33"/>
      <c r="G49" s="32"/>
      <c r="H49" s="33">
        <v>3054995</v>
      </c>
      <c r="I49" s="35">
        <v>0</v>
      </c>
      <c r="J49" s="33"/>
      <c r="K49" s="33"/>
      <c r="L49" s="33"/>
      <c r="M49" s="20">
        <f>SUM(C49:L49)</f>
        <v>6193062</v>
      </c>
    </row>
    <row r="50" spans="1:13" ht="18" customHeight="1" x14ac:dyDescent="0.25">
      <c r="A50" s="52"/>
      <c r="B50" s="10"/>
      <c r="C50" s="30"/>
      <c r="D50" s="30"/>
      <c r="E50" s="36"/>
      <c r="F50" s="30"/>
      <c r="G50" s="29"/>
      <c r="H50" s="30"/>
      <c r="I50" s="36"/>
      <c r="J50" s="30"/>
      <c r="K50" s="30"/>
      <c r="L50" s="30"/>
      <c r="M50" s="9"/>
    </row>
    <row r="51" spans="1:13" ht="18" customHeight="1" thickBot="1" x14ac:dyDescent="0.3">
      <c r="A51" s="53"/>
      <c r="B51" s="8" t="s">
        <v>65</v>
      </c>
      <c r="C51" s="31"/>
      <c r="D51" s="31"/>
      <c r="E51" s="31">
        <f>E49+2578608+500000+2800000+3139440+318967+100000</f>
        <v>12575082</v>
      </c>
      <c r="F51" s="31"/>
      <c r="G51" s="34"/>
      <c r="H51" s="31">
        <f>H49+43580833+2500000+318205763+5000000+500000</f>
        <v>372841591</v>
      </c>
      <c r="I51" s="40">
        <f>7971196+7000000+2500000+10000000+3376466+800000</f>
        <v>31647662</v>
      </c>
      <c r="J51" s="31"/>
      <c r="K51" s="31"/>
      <c r="L51" s="31"/>
      <c r="M51" s="13">
        <f>SUM(C51:L51)</f>
        <v>417064335</v>
      </c>
    </row>
    <row r="52" spans="1:13" ht="18" customHeight="1" x14ac:dyDescent="0.25">
      <c r="A52" s="51" t="s">
        <v>44</v>
      </c>
      <c r="B52" s="19" t="s">
        <v>60</v>
      </c>
      <c r="C52" s="30">
        <v>9819977</v>
      </c>
      <c r="D52" s="30">
        <v>1602366</v>
      </c>
      <c r="E52" s="36">
        <v>1515110</v>
      </c>
      <c r="F52" s="30"/>
      <c r="G52" s="29"/>
      <c r="H52" s="30">
        <v>0</v>
      </c>
      <c r="I52" s="36"/>
      <c r="J52" s="30"/>
      <c r="K52" s="30"/>
      <c r="L52" s="30"/>
      <c r="M52" s="9">
        <f>SUM(C52:L52)</f>
        <v>12937453</v>
      </c>
    </row>
    <row r="53" spans="1:13" ht="18" customHeight="1" x14ac:dyDescent="0.25">
      <c r="A53" s="52"/>
      <c r="B53" s="10"/>
      <c r="C53" s="30"/>
      <c r="D53" s="30"/>
      <c r="E53" s="36"/>
      <c r="F53" s="30"/>
      <c r="G53" s="29"/>
      <c r="H53" s="30"/>
      <c r="I53" s="36"/>
      <c r="J53" s="30"/>
      <c r="K53" s="30"/>
      <c r="L53" s="30"/>
      <c r="M53" s="9"/>
    </row>
    <row r="54" spans="1:13" ht="18" customHeight="1" thickBot="1" x14ac:dyDescent="0.3">
      <c r="A54" s="53"/>
      <c r="B54" s="8" t="s">
        <v>65</v>
      </c>
      <c r="C54" s="31">
        <v>9819977</v>
      </c>
      <c r="D54" s="31">
        <v>1602366</v>
      </c>
      <c r="E54" s="31">
        <v>1515110</v>
      </c>
      <c r="F54" s="31"/>
      <c r="G54" s="34"/>
      <c r="H54" s="31">
        <f>51000000+2000000</f>
        <v>53000000</v>
      </c>
      <c r="I54" s="40"/>
      <c r="J54" s="31"/>
      <c r="K54" s="31"/>
      <c r="L54" s="31"/>
      <c r="M54" s="13">
        <f>SUM(C54:L54)</f>
        <v>65937453</v>
      </c>
    </row>
    <row r="55" spans="1:13" ht="18" customHeight="1" x14ac:dyDescent="0.25">
      <c r="A55" s="51" t="s">
        <v>43</v>
      </c>
      <c r="B55" s="19" t="s">
        <v>60</v>
      </c>
      <c r="C55" s="30"/>
      <c r="D55" s="30"/>
      <c r="E55" s="36"/>
      <c r="F55" s="30">
        <v>5038800</v>
      </c>
      <c r="G55" s="29"/>
      <c r="H55" s="30"/>
      <c r="I55" s="36"/>
      <c r="J55" s="30"/>
      <c r="K55" s="30"/>
      <c r="L55" s="30"/>
      <c r="M55" s="9">
        <f>SUM(C55:L55)</f>
        <v>5038800</v>
      </c>
    </row>
    <row r="56" spans="1:13" ht="18" customHeight="1" x14ac:dyDescent="0.25">
      <c r="A56" s="52"/>
      <c r="B56" s="10"/>
      <c r="C56" s="30"/>
      <c r="D56" s="30"/>
      <c r="E56" s="36"/>
      <c r="F56" s="30"/>
      <c r="G56" s="29"/>
      <c r="H56" s="30"/>
      <c r="I56" s="36"/>
      <c r="J56" s="30"/>
      <c r="K56" s="30"/>
      <c r="L56" s="30"/>
      <c r="M56" s="9"/>
    </row>
    <row r="57" spans="1:13" ht="18" customHeight="1" thickBot="1" x14ac:dyDescent="0.3">
      <c r="A57" s="53"/>
      <c r="B57" s="8" t="s">
        <v>65</v>
      </c>
      <c r="C57" s="31"/>
      <c r="D57" s="31"/>
      <c r="E57" s="31"/>
      <c r="F57" s="31">
        <f>F55</f>
        <v>5038800</v>
      </c>
      <c r="G57" s="34"/>
      <c r="H57" s="31"/>
      <c r="I57" s="40"/>
      <c r="J57" s="31"/>
      <c r="K57" s="31"/>
      <c r="L57" s="31"/>
      <c r="M57" s="13">
        <f>SUM(C57:L57)</f>
        <v>5038800</v>
      </c>
    </row>
    <row r="58" spans="1:13" ht="18" customHeight="1" x14ac:dyDescent="0.25">
      <c r="A58" s="52" t="s">
        <v>42</v>
      </c>
      <c r="B58" s="19" t="s">
        <v>60</v>
      </c>
      <c r="C58" s="30"/>
      <c r="D58" s="30"/>
      <c r="E58" s="36">
        <v>1285875</v>
      </c>
      <c r="F58" s="30"/>
      <c r="G58" s="29"/>
      <c r="H58" s="30"/>
      <c r="I58" s="36"/>
      <c r="J58" s="30"/>
      <c r="K58" s="30"/>
      <c r="L58" s="30"/>
      <c r="M58" s="9">
        <f>SUM(C58:L58)</f>
        <v>1285875</v>
      </c>
    </row>
    <row r="59" spans="1:13" ht="18" customHeight="1" x14ac:dyDescent="0.25">
      <c r="A59" s="52"/>
      <c r="B59" s="10"/>
      <c r="C59" s="30"/>
      <c r="D59" s="30"/>
      <c r="E59" s="36"/>
      <c r="F59" s="30"/>
      <c r="G59" s="29"/>
      <c r="H59" s="30"/>
      <c r="I59" s="36"/>
      <c r="J59" s="30"/>
      <c r="K59" s="30"/>
      <c r="L59" s="30"/>
      <c r="M59" s="9"/>
    </row>
    <row r="60" spans="1:13" ht="18" customHeight="1" thickBot="1" x14ac:dyDescent="0.3">
      <c r="A60" s="53"/>
      <c r="B60" s="8" t="s">
        <v>65</v>
      </c>
      <c r="C60" s="31"/>
      <c r="D60" s="31"/>
      <c r="E60" s="31">
        <v>1285875</v>
      </c>
      <c r="F60" s="31"/>
      <c r="G60" s="34"/>
      <c r="H60" s="31"/>
      <c r="I60" s="40"/>
      <c r="J60" s="31"/>
      <c r="K60" s="31"/>
      <c r="L60" s="31"/>
      <c r="M60" s="13">
        <f>SUM(C60:L60)</f>
        <v>1285875</v>
      </c>
    </row>
    <row r="61" spans="1:13" ht="18" customHeight="1" x14ac:dyDescent="0.25">
      <c r="A61" s="51" t="s">
        <v>41</v>
      </c>
      <c r="B61" s="19" t="s">
        <v>60</v>
      </c>
      <c r="C61" s="30"/>
      <c r="D61" s="30"/>
      <c r="E61" s="36">
        <v>121200</v>
      </c>
      <c r="F61" s="30"/>
      <c r="G61" s="29"/>
      <c r="H61" s="30"/>
      <c r="I61" s="36"/>
      <c r="J61" s="30"/>
      <c r="K61" s="30"/>
      <c r="L61" s="30"/>
      <c r="M61" s="9">
        <f>SUM(C61:L61)</f>
        <v>121200</v>
      </c>
    </row>
    <row r="62" spans="1:13" ht="18" customHeight="1" x14ac:dyDescent="0.25">
      <c r="A62" s="52"/>
      <c r="B62" s="10"/>
      <c r="C62" s="30"/>
      <c r="D62" s="30"/>
      <c r="E62" s="36"/>
      <c r="F62" s="30"/>
      <c r="G62" s="29"/>
      <c r="H62" s="30"/>
      <c r="I62" s="36"/>
      <c r="J62" s="30"/>
      <c r="K62" s="30"/>
      <c r="L62" s="30"/>
      <c r="M62" s="9"/>
    </row>
    <row r="63" spans="1:13" ht="18" customHeight="1" thickBot="1" x14ac:dyDescent="0.3">
      <c r="A63" s="53"/>
      <c r="B63" s="8" t="s">
        <v>65</v>
      </c>
      <c r="C63" s="31"/>
      <c r="D63" s="31"/>
      <c r="E63" s="31">
        <v>121200</v>
      </c>
      <c r="F63" s="31"/>
      <c r="G63" s="34"/>
      <c r="H63" s="31"/>
      <c r="I63" s="40"/>
      <c r="J63" s="31"/>
      <c r="K63" s="31"/>
      <c r="L63" s="31"/>
      <c r="M63" s="13">
        <f>SUM(C63:L63)</f>
        <v>121200</v>
      </c>
    </row>
    <row r="64" spans="1:13" ht="18" customHeight="1" x14ac:dyDescent="0.25">
      <c r="A64" s="51" t="s">
        <v>40</v>
      </c>
      <c r="B64" s="19" t="s">
        <v>60</v>
      </c>
      <c r="C64" s="33"/>
      <c r="D64" s="33"/>
      <c r="E64" s="35">
        <v>630000</v>
      </c>
      <c r="F64" s="33"/>
      <c r="G64" s="32"/>
      <c r="H64" s="33"/>
      <c r="I64" s="35"/>
      <c r="J64" s="33"/>
      <c r="K64" s="33"/>
      <c r="L64" s="33"/>
      <c r="M64" s="20">
        <f>SUM(C64:L64)</f>
        <v>630000</v>
      </c>
    </row>
    <row r="65" spans="1:13" ht="18" customHeight="1" x14ac:dyDescent="0.25">
      <c r="A65" s="52"/>
      <c r="B65" s="10"/>
      <c r="C65" s="30"/>
      <c r="D65" s="30"/>
      <c r="E65" s="36"/>
      <c r="F65" s="30"/>
      <c r="G65" s="29"/>
      <c r="H65" s="30"/>
      <c r="I65" s="36"/>
      <c r="J65" s="30"/>
      <c r="K65" s="30"/>
      <c r="L65" s="30"/>
      <c r="M65" s="9"/>
    </row>
    <row r="66" spans="1:13" ht="18" customHeight="1" thickBot="1" x14ac:dyDescent="0.3">
      <c r="A66" s="53"/>
      <c r="B66" s="8" t="s">
        <v>65</v>
      </c>
      <c r="C66" s="31"/>
      <c r="D66" s="31"/>
      <c r="E66" s="31">
        <v>630000</v>
      </c>
      <c r="F66" s="31"/>
      <c r="G66" s="34"/>
      <c r="H66" s="31"/>
      <c r="I66" s="40"/>
      <c r="J66" s="31"/>
      <c r="K66" s="31"/>
      <c r="L66" s="31"/>
      <c r="M66" s="13">
        <f>SUM(C66:L66)</f>
        <v>630000</v>
      </c>
    </row>
    <row r="67" spans="1:13" ht="18" customHeight="1" x14ac:dyDescent="0.25">
      <c r="A67" s="51" t="s">
        <v>39</v>
      </c>
      <c r="B67" s="19" t="s">
        <v>60</v>
      </c>
      <c r="C67" s="33"/>
      <c r="D67" s="33"/>
      <c r="E67" s="35"/>
      <c r="F67" s="33"/>
      <c r="G67" s="32"/>
      <c r="H67" s="33"/>
      <c r="I67" s="35"/>
      <c r="J67" s="33">
        <v>3400000</v>
      </c>
      <c r="K67" s="33"/>
      <c r="L67" s="33"/>
      <c r="M67" s="20">
        <f>SUM(C67:L67)</f>
        <v>3400000</v>
      </c>
    </row>
    <row r="68" spans="1:13" ht="18" customHeight="1" x14ac:dyDescent="0.25">
      <c r="A68" s="52"/>
      <c r="B68" s="10"/>
      <c r="C68" s="30"/>
      <c r="D68" s="30"/>
      <c r="E68" s="36"/>
      <c r="F68" s="30"/>
      <c r="G68" s="29"/>
      <c r="H68" s="30"/>
      <c r="I68" s="36"/>
      <c r="J68" s="30"/>
      <c r="K68" s="30"/>
      <c r="L68" s="30"/>
      <c r="M68" s="9"/>
    </row>
    <row r="69" spans="1:13" ht="18" customHeight="1" thickBot="1" x14ac:dyDescent="0.3">
      <c r="A69" s="53"/>
      <c r="B69" s="8" t="s">
        <v>65</v>
      </c>
      <c r="C69" s="31"/>
      <c r="D69" s="31"/>
      <c r="E69" s="31"/>
      <c r="F69" s="31"/>
      <c r="G69" s="34"/>
      <c r="H69" s="31"/>
      <c r="I69" s="40"/>
      <c r="J69" s="31">
        <v>3400000</v>
      </c>
      <c r="K69" s="31"/>
      <c r="L69" s="31"/>
      <c r="M69" s="13">
        <f>SUM(C69:L69)</f>
        <v>3400000</v>
      </c>
    </row>
    <row r="70" spans="1:13" ht="18" customHeight="1" x14ac:dyDescent="0.25">
      <c r="A70" s="51" t="s">
        <v>38</v>
      </c>
      <c r="B70" s="19" t="s">
        <v>60</v>
      </c>
      <c r="C70" s="33"/>
      <c r="D70" s="33"/>
      <c r="E70" s="35">
        <v>529849</v>
      </c>
      <c r="F70" s="33"/>
      <c r="G70" s="32"/>
      <c r="H70" s="33"/>
      <c r="I70" s="35"/>
      <c r="J70" s="33"/>
      <c r="K70" s="33"/>
      <c r="L70" s="33"/>
      <c r="M70" s="20">
        <f>SUM(C70:L70)</f>
        <v>529849</v>
      </c>
    </row>
    <row r="71" spans="1:13" ht="18" customHeight="1" x14ac:dyDescent="0.25">
      <c r="A71" s="52"/>
      <c r="B71" s="10"/>
      <c r="C71" s="30"/>
      <c r="D71" s="30"/>
      <c r="E71" s="36"/>
      <c r="F71" s="30"/>
      <c r="G71" s="29"/>
      <c r="H71" s="30"/>
      <c r="I71" s="36"/>
      <c r="J71" s="30"/>
      <c r="K71" s="30"/>
      <c r="L71" s="30"/>
      <c r="M71" s="9"/>
    </row>
    <row r="72" spans="1:13" ht="18" customHeight="1" thickBot="1" x14ac:dyDescent="0.3">
      <c r="A72" s="53"/>
      <c r="B72" s="8" t="s">
        <v>65</v>
      </c>
      <c r="C72" s="31"/>
      <c r="D72" s="31"/>
      <c r="E72" s="31">
        <v>529849</v>
      </c>
      <c r="F72" s="31"/>
      <c r="G72" s="34"/>
      <c r="H72" s="31"/>
      <c r="I72" s="40"/>
      <c r="J72" s="31"/>
      <c r="K72" s="31"/>
      <c r="L72" s="31"/>
      <c r="M72" s="13">
        <f>SUM(C72:L72)</f>
        <v>529849</v>
      </c>
    </row>
    <row r="73" spans="1:13" ht="18" customHeight="1" x14ac:dyDescent="0.25">
      <c r="A73" s="51" t="s">
        <v>37</v>
      </c>
      <c r="B73" s="19" t="s">
        <v>60</v>
      </c>
      <c r="C73" s="33"/>
      <c r="D73" s="33"/>
      <c r="E73" s="35">
        <v>0</v>
      </c>
      <c r="F73" s="33"/>
      <c r="G73" s="32">
        <f>280000</f>
        <v>280000</v>
      </c>
      <c r="H73" s="33"/>
      <c r="I73" s="35"/>
      <c r="J73" s="33"/>
      <c r="K73" s="33"/>
      <c r="L73" s="33"/>
      <c r="M73" s="20">
        <f>SUM(C73:L73)</f>
        <v>280000</v>
      </c>
    </row>
    <row r="74" spans="1:13" ht="18" customHeight="1" x14ac:dyDescent="0.25">
      <c r="A74" s="52"/>
      <c r="B74" s="10"/>
      <c r="C74" s="30"/>
      <c r="D74" s="30"/>
      <c r="E74" s="36"/>
      <c r="F74" s="30"/>
      <c r="G74" s="29"/>
      <c r="H74" s="30"/>
      <c r="I74" s="36"/>
      <c r="J74" s="30"/>
      <c r="K74" s="30"/>
      <c r="L74" s="30"/>
      <c r="M74" s="9"/>
    </row>
    <row r="75" spans="1:13" ht="18" customHeight="1" thickBot="1" x14ac:dyDescent="0.3">
      <c r="A75" s="53"/>
      <c r="B75" s="8" t="s">
        <v>65</v>
      </c>
      <c r="C75" s="31"/>
      <c r="D75" s="31"/>
      <c r="E75" s="31">
        <f>280000</f>
        <v>280000</v>
      </c>
      <c r="F75" s="31"/>
      <c r="G75" s="34">
        <f>G73-280000</f>
        <v>0</v>
      </c>
      <c r="H75" s="31"/>
      <c r="I75" s="40"/>
      <c r="J75" s="31"/>
      <c r="K75" s="31"/>
      <c r="L75" s="31"/>
      <c r="M75" s="13">
        <f>SUM(C75:L75)</f>
        <v>280000</v>
      </c>
    </row>
    <row r="76" spans="1:13" ht="18" customHeight="1" x14ac:dyDescent="0.25">
      <c r="A76" s="51" t="s">
        <v>36</v>
      </c>
      <c r="B76" s="19" t="s">
        <v>60</v>
      </c>
      <c r="C76" s="30"/>
      <c r="D76" s="30"/>
      <c r="E76" s="36">
        <v>0</v>
      </c>
      <c r="F76" s="30"/>
      <c r="G76" s="29">
        <v>1959600</v>
      </c>
      <c r="H76" s="30"/>
      <c r="I76" s="36"/>
      <c r="J76" s="30"/>
      <c r="K76" s="30"/>
      <c r="L76" s="30"/>
      <c r="M76" s="9">
        <f>SUM(C76:L76)</f>
        <v>1959600</v>
      </c>
    </row>
    <row r="77" spans="1:13" ht="18" customHeight="1" x14ac:dyDescent="0.25">
      <c r="A77" s="52"/>
      <c r="B77" s="10"/>
      <c r="C77" s="30"/>
      <c r="D77" s="30"/>
      <c r="E77" s="36"/>
      <c r="F77" s="30"/>
      <c r="G77" s="29"/>
      <c r="H77" s="30"/>
      <c r="I77" s="36"/>
      <c r="J77" s="30"/>
      <c r="K77" s="30"/>
      <c r="L77" s="30"/>
      <c r="M77" s="9"/>
    </row>
    <row r="78" spans="1:13" ht="18" customHeight="1" thickBot="1" x14ac:dyDescent="0.3">
      <c r="A78" s="53"/>
      <c r="B78" s="8" t="s">
        <v>65</v>
      </c>
      <c r="C78" s="31"/>
      <c r="D78" s="31"/>
      <c r="E78" s="31">
        <f>1959600</f>
        <v>1959600</v>
      </c>
      <c r="F78" s="31"/>
      <c r="G78" s="34">
        <f>G76-1959600</f>
        <v>0</v>
      </c>
      <c r="H78" s="31"/>
      <c r="I78" s="40"/>
      <c r="J78" s="31"/>
      <c r="K78" s="31"/>
      <c r="L78" s="31"/>
      <c r="M78" s="13">
        <f>SUM(C78:L78)</f>
        <v>1959600</v>
      </c>
    </row>
    <row r="79" spans="1:13" ht="23.25" customHeight="1" x14ac:dyDescent="0.25">
      <c r="A79" s="70" t="s">
        <v>35</v>
      </c>
      <c r="B79" s="12" t="s">
        <v>60</v>
      </c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9">
        <f>SUM(C79:L79)</f>
        <v>0</v>
      </c>
    </row>
    <row r="80" spans="1:13" ht="23.25" customHeight="1" x14ac:dyDescent="0.25">
      <c r="A80" s="71"/>
      <c r="B80" s="10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9"/>
    </row>
    <row r="81" spans="1:13" ht="23.25" customHeight="1" thickBot="1" x14ac:dyDescent="0.3">
      <c r="A81" s="72"/>
      <c r="B81" s="8" t="s">
        <v>65</v>
      </c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18">
        <f>SUM(C81:L81)</f>
        <v>0</v>
      </c>
    </row>
    <row r="82" spans="1:13" ht="18" customHeight="1" x14ac:dyDescent="0.25">
      <c r="A82" s="70" t="s">
        <v>34</v>
      </c>
      <c r="B82" s="12" t="s">
        <v>60</v>
      </c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9">
        <f>SUM(C82:L82)</f>
        <v>0</v>
      </c>
    </row>
    <row r="83" spans="1:13" ht="18" customHeight="1" x14ac:dyDescent="0.25">
      <c r="A83" s="71"/>
      <c r="B83" s="10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9"/>
    </row>
    <row r="84" spans="1:13" ht="18" customHeight="1" thickBot="1" x14ac:dyDescent="0.3">
      <c r="A84" s="72"/>
      <c r="B84" s="8" t="s">
        <v>65</v>
      </c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18">
        <f>SUM(C84:L84)</f>
        <v>0</v>
      </c>
    </row>
    <row r="85" spans="1:13" ht="18" customHeight="1" thickBot="1" x14ac:dyDescent="0.3">
      <c r="A85" s="73" t="s">
        <v>33</v>
      </c>
      <c r="B85" s="74"/>
      <c r="C85" s="74"/>
      <c r="D85" s="74"/>
      <c r="E85" s="74"/>
      <c r="F85" s="74"/>
      <c r="G85" s="74"/>
      <c r="H85" s="74"/>
      <c r="I85" s="74"/>
      <c r="J85" s="74"/>
      <c r="K85" s="74"/>
      <c r="L85" s="74"/>
      <c r="M85" s="75"/>
    </row>
    <row r="86" spans="1:13" ht="18" customHeight="1" x14ac:dyDescent="0.25">
      <c r="A86" s="52" t="s">
        <v>62</v>
      </c>
      <c r="B86" s="12" t="s">
        <v>60</v>
      </c>
      <c r="C86" s="30"/>
      <c r="D86" s="30"/>
      <c r="E86" s="36"/>
      <c r="F86" s="30"/>
      <c r="G86" s="29"/>
      <c r="H86" s="30"/>
      <c r="I86" s="36"/>
      <c r="J86" s="30"/>
      <c r="K86" s="30">
        <v>59210054</v>
      </c>
      <c r="L86" s="30"/>
      <c r="M86" s="9">
        <f>SUM(C86:L86)</f>
        <v>59210054</v>
      </c>
    </row>
    <row r="87" spans="1:13" ht="18" customHeight="1" x14ac:dyDescent="0.25">
      <c r="A87" s="52"/>
      <c r="B87" s="10"/>
      <c r="C87" s="30"/>
      <c r="D87" s="30"/>
      <c r="E87" s="36"/>
      <c r="F87" s="30"/>
      <c r="G87" s="29"/>
      <c r="H87" s="30"/>
      <c r="I87" s="36"/>
      <c r="J87" s="30"/>
      <c r="K87" s="30"/>
      <c r="L87" s="30"/>
      <c r="M87" s="9"/>
    </row>
    <row r="88" spans="1:13" ht="18" customHeight="1" thickBot="1" x14ac:dyDescent="0.3">
      <c r="A88" s="53"/>
      <c r="B88" s="8" t="s">
        <v>65</v>
      </c>
      <c r="C88" s="31"/>
      <c r="D88" s="31"/>
      <c r="E88" s="31"/>
      <c r="F88" s="31"/>
      <c r="G88" s="34"/>
      <c r="H88" s="31"/>
      <c r="I88" s="40"/>
      <c r="J88" s="31"/>
      <c r="K88" s="31">
        <f>K86-581421</f>
        <v>58628633</v>
      </c>
      <c r="L88" s="31"/>
      <c r="M88" s="13">
        <f>SUM(C88:L88)</f>
        <v>58628633</v>
      </c>
    </row>
    <row r="89" spans="1:13" ht="18" customHeight="1" x14ac:dyDescent="0.25">
      <c r="A89" s="51" t="s">
        <v>63</v>
      </c>
      <c r="B89" s="12" t="s">
        <v>60</v>
      </c>
      <c r="C89" s="30"/>
      <c r="D89" s="30"/>
      <c r="E89" s="36"/>
      <c r="F89" s="30"/>
      <c r="G89" s="29"/>
      <c r="H89" s="30"/>
      <c r="I89" s="36"/>
      <c r="J89" s="30"/>
      <c r="K89" s="30">
        <v>82714148</v>
      </c>
      <c r="L89" s="30"/>
      <c r="M89" s="9">
        <f>SUM(C89:L89)</f>
        <v>82714148</v>
      </c>
    </row>
    <row r="90" spans="1:13" ht="18" customHeight="1" x14ac:dyDescent="0.25">
      <c r="A90" s="52"/>
      <c r="B90" s="10"/>
      <c r="C90" s="30"/>
      <c r="D90" s="30"/>
      <c r="E90" s="36"/>
      <c r="F90" s="30"/>
      <c r="G90" s="29"/>
      <c r="H90" s="30"/>
      <c r="I90" s="36"/>
      <c r="J90" s="30"/>
      <c r="K90" s="30"/>
      <c r="L90" s="30"/>
      <c r="M90" s="9"/>
    </row>
    <row r="91" spans="1:13" ht="18" customHeight="1" thickBot="1" x14ac:dyDescent="0.3">
      <c r="A91" s="53"/>
      <c r="B91" s="8" t="s">
        <v>65</v>
      </c>
      <c r="C91" s="31"/>
      <c r="D91" s="31"/>
      <c r="E91" s="31"/>
      <c r="F91" s="31"/>
      <c r="G91" s="34"/>
      <c r="H91" s="31"/>
      <c r="I91" s="40"/>
      <c r="J91" s="31"/>
      <c r="K91" s="31">
        <f>K89-7876486</f>
        <v>74837662</v>
      </c>
      <c r="L91" s="31"/>
      <c r="M91" s="13">
        <f>SUM(C91:L91)</f>
        <v>74837662</v>
      </c>
    </row>
    <row r="92" spans="1:13" ht="18" customHeight="1" x14ac:dyDescent="0.25">
      <c r="A92" s="51" t="s">
        <v>32</v>
      </c>
      <c r="B92" s="12" t="s">
        <v>60</v>
      </c>
      <c r="C92" s="30"/>
      <c r="D92" s="30"/>
      <c r="E92" s="36"/>
      <c r="F92" s="30"/>
      <c r="G92" s="29"/>
      <c r="H92" s="30"/>
      <c r="I92" s="36"/>
      <c r="J92" s="30"/>
      <c r="K92" s="30">
        <v>59669452</v>
      </c>
      <c r="L92" s="30"/>
      <c r="M92" s="9">
        <f>SUM(C92:L92)</f>
        <v>59669452</v>
      </c>
    </row>
    <row r="93" spans="1:13" ht="18" customHeight="1" x14ac:dyDescent="0.25">
      <c r="A93" s="52"/>
      <c r="B93" s="10"/>
      <c r="C93" s="30"/>
      <c r="D93" s="30"/>
      <c r="E93" s="36"/>
      <c r="F93" s="30"/>
      <c r="G93" s="29"/>
      <c r="H93" s="30"/>
      <c r="I93" s="36"/>
      <c r="J93" s="29"/>
      <c r="K93" s="30"/>
      <c r="L93" s="36"/>
      <c r="M93" s="9"/>
    </row>
    <row r="94" spans="1:13" ht="18" customHeight="1" thickBot="1" x14ac:dyDescent="0.3">
      <c r="A94" s="53"/>
      <c r="B94" s="8" t="s">
        <v>65</v>
      </c>
      <c r="C94" s="31"/>
      <c r="D94" s="31"/>
      <c r="E94" s="31"/>
      <c r="F94" s="31"/>
      <c r="G94" s="34"/>
      <c r="H94" s="31"/>
      <c r="I94" s="40"/>
      <c r="J94" s="31"/>
      <c r="K94" s="31">
        <f>K92-195188</f>
        <v>59474264</v>
      </c>
      <c r="L94" s="31"/>
      <c r="M94" s="13">
        <f>SUM(C94:L94)</f>
        <v>59474264</v>
      </c>
    </row>
    <row r="95" spans="1:13" ht="18" customHeight="1" thickBot="1" x14ac:dyDescent="0.3">
      <c r="A95" s="16" t="s">
        <v>7</v>
      </c>
      <c r="B95" s="15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14"/>
    </row>
    <row r="96" spans="1:13" ht="18" customHeight="1" x14ac:dyDescent="0.25">
      <c r="A96" s="51" t="s">
        <v>6</v>
      </c>
      <c r="B96" s="12" t="s">
        <v>60</v>
      </c>
      <c r="C96" s="30"/>
      <c r="D96" s="30"/>
      <c r="E96" s="36"/>
      <c r="F96" s="30"/>
      <c r="G96" s="29">
        <v>4500000</v>
      </c>
      <c r="H96" s="30"/>
      <c r="I96" s="36"/>
      <c r="J96" s="30"/>
      <c r="K96" s="30"/>
      <c r="L96" s="30"/>
      <c r="M96" s="9">
        <f>SUM(C96:L96)</f>
        <v>4500000</v>
      </c>
    </row>
    <row r="97" spans="1:15" ht="18" customHeight="1" x14ac:dyDescent="0.25">
      <c r="A97" s="52"/>
      <c r="B97" s="10"/>
      <c r="C97" s="30"/>
      <c r="D97" s="30"/>
      <c r="E97" s="36"/>
      <c r="F97" s="30"/>
      <c r="G97" s="29"/>
      <c r="H97" s="30"/>
      <c r="I97" s="36"/>
      <c r="J97" s="30"/>
      <c r="K97" s="30"/>
      <c r="L97" s="30"/>
      <c r="M97" s="9"/>
    </row>
    <row r="98" spans="1:15" ht="18" customHeight="1" thickBot="1" x14ac:dyDescent="0.3">
      <c r="A98" s="53"/>
      <c r="B98" s="8" t="s">
        <v>65</v>
      </c>
      <c r="C98" s="31"/>
      <c r="D98" s="31"/>
      <c r="E98" s="31"/>
      <c r="F98" s="31"/>
      <c r="G98" s="34">
        <f>G96+391055</f>
        <v>4891055</v>
      </c>
      <c r="H98" s="31"/>
      <c r="I98" s="40"/>
      <c r="J98" s="31"/>
      <c r="K98" s="31"/>
      <c r="L98" s="31"/>
      <c r="M98" s="13">
        <f>SUM(C98:L98)</f>
        <v>4891055</v>
      </c>
    </row>
    <row r="99" spans="1:15" ht="18" customHeight="1" x14ac:dyDescent="0.25">
      <c r="A99" s="57" t="s">
        <v>5</v>
      </c>
      <c r="B99" s="12" t="s">
        <v>60</v>
      </c>
      <c r="C99" s="38"/>
      <c r="D99" s="39"/>
      <c r="E99" s="39">
        <v>553730</v>
      </c>
      <c r="F99" s="39"/>
      <c r="G99" s="39"/>
      <c r="H99" s="39"/>
      <c r="I99" s="39"/>
      <c r="J99" s="39"/>
      <c r="K99" s="39"/>
      <c r="L99" s="39"/>
      <c r="M99" s="11">
        <f>SUM(C99:L99)</f>
        <v>553730</v>
      </c>
    </row>
    <row r="100" spans="1:15" ht="18" customHeight="1" x14ac:dyDescent="0.25">
      <c r="A100" s="57"/>
      <c r="B100" s="10"/>
      <c r="C100" s="30"/>
      <c r="D100" s="36"/>
      <c r="E100" s="36"/>
      <c r="F100" s="36"/>
      <c r="G100" s="36"/>
      <c r="H100" s="36"/>
      <c r="I100" s="36"/>
      <c r="J100" s="36"/>
      <c r="K100" s="36"/>
      <c r="L100" s="36"/>
      <c r="M100" s="9"/>
    </row>
    <row r="101" spans="1:15" ht="18" customHeight="1" thickBot="1" x14ac:dyDescent="0.3">
      <c r="A101" s="57"/>
      <c r="B101" s="8" t="s">
        <v>65</v>
      </c>
      <c r="C101" s="31"/>
      <c r="D101" s="40"/>
      <c r="E101" s="40">
        <v>553730</v>
      </c>
      <c r="F101" s="40"/>
      <c r="G101" s="40"/>
      <c r="H101" s="40"/>
      <c r="I101" s="40"/>
      <c r="J101" s="40"/>
      <c r="K101" s="40"/>
      <c r="L101" s="40"/>
      <c r="M101" s="7">
        <f>SUM(C101:L101)</f>
        <v>553730</v>
      </c>
    </row>
    <row r="102" spans="1:15" ht="18" customHeight="1" x14ac:dyDescent="0.25">
      <c r="A102" s="54" t="s">
        <v>4</v>
      </c>
      <c r="B102" s="6" t="s">
        <v>60</v>
      </c>
      <c r="C102" s="41">
        <f>SUM(C99+C96+C92+C89+C86+C82+C79+C76+C73+C70+C67+C64+C61+C58+C55+C52+C49+C46+C43+C40+C37+C34+C31+C28+C25+C22+C19+C16+C13)+1</f>
        <v>46746448</v>
      </c>
      <c r="D102" s="41">
        <f t="shared" ref="D102:L102" si="0">SUM(D99+D96+D92+D89+D86+D82+D79+D76+D73+D70+D67+D64+D61+D58+D55+D52+D49+D46+D43+D40+D37+D34+D31+D28+D25+D22+D19+D16+D13)</f>
        <v>7548088</v>
      </c>
      <c r="E102" s="41">
        <f t="shared" si="0"/>
        <v>64368946</v>
      </c>
      <c r="F102" s="41">
        <f t="shared" si="0"/>
        <v>5038800</v>
      </c>
      <c r="G102" s="41">
        <f t="shared" si="0"/>
        <v>14703497</v>
      </c>
      <c r="H102" s="41">
        <f t="shared" si="0"/>
        <v>3054995</v>
      </c>
      <c r="I102" s="41">
        <f t="shared" si="0"/>
        <v>0</v>
      </c>
      <c r="J102" s="41">
        <f t="shared" si="0"/>
        <v>3400000</v>
      </c>
      <c r="K102" s="41">
        <f t="shared" si="0"/>
        <v>201593654</v>
      </c>
      <c r="L102" s="41">
        <f t="shared" si="0"/>
        <v>1399597</v>
      </c>
      <c r="M102" s="4">
        <f>SUM(C102:L102)</f>
        <v>347854025</v>
      </c>
    </row>
    <row r="103" spans="1:15" ht="18" customHeight="1" thickBot="1" x14ac:dyDescent="0.3">
      <c r="A103" s="55"/>
      <c r="B103" s="5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3"/>
    </row>
    <row r="104" spans="1:15" ht="18" customHeight="1" x14ac:dyDescent="0.25">
      <c r="A104" s="56"/>
      <c r="B104" s="48" t="s">
        <v>65</v>
      </c>
      <c r="C104" s="42">
        <f t="shared" ref="C104:L104" si="1">C15+C18+C21+C24+C27+C30+C33+C36+C39+C42+C45+C48+C51+C54+C57+C60+C63+C66+C69+C72+C75+C78+C81+C84+C88+C91+C94+C98+C101</f>
        <v>45837809</v>
      </c>
      <c r="D104" s="42">
        <f t="shared" si="1"/>
        <v>7500783</v>
      </c>
      <c r="E104" s="42">
        <f t="shared" si="1"/>
        <v>87900538</v>
      </c>
      <c r="F104" s="42">
        <f t="shared" si="1"/>
        <v>5038800</v>
      </c>
      <c r="G104" s="42">
        <f t="shared" si="1"/>
        <v>12404952</v>
      </c>
      <c r="H104" s="42">
        <f t="shared" si="1"/>
        <v>428341591</v>
      </c>
      <c r="I104" s="42">
        <f t="shared" si="1"/>
        <v>58747662</v>
      </c>
      <c r="J104" s="42">
        <f t="shared" si="1"/>
        <v>3400000</v>
      </c>
      <c r="K104" s="42">
        <f t="shared" si="1"/>
        <v>201610548</v>
      </c>
      <c r="L104" s="42">
        <f t="shared" si="1"/>
        <v>3195175</v>
      </c>
      <c r="M104" s="3">
        <f>SUM(C104:L104)</f>
        <v>853977858</v>
      </c>
      <c r="N104" s="2"/>
      <c r="O104" s="2"/>
    </row>
    <row r="107" spans="1:15" x14ac:dyDescent="0.25">
      <c r="A107" s="1" t="s">
        <v>67</v>
      </c>
      <c r="C107" s="43"/>
      <c r="D107" s="43"/>
      <c r="E107" s="47"/>
      <c r="F107" s="47"/>
      <c r="G107" s="47"/>
      <c r="H107" s="47"/>
      <c r="I107" s="47"/>
      <c r="J107" s="47"/>
      <c r="K107" s="47"/>
      <c r="L107" s="47"/>
      <c r="M107"/>
    </row>
    <row r="108" spans="1:15" x14ac:dyDescent="0.25">
      <c r="C108" s="43"/>
      <c r="D108" s="43"/>
      <c r="E108" s="47"/>
      <c r="F108" s="47"/>
      <c r="G108" s="47"/>
      <c r="H108" s="47"/>
      <c r="I108" s="47"/>
      <c r="J108" s="47"/>
      <c r="K108" s="47"/>
      <c r="L108" s="47"/>
      <c r="M108"/>
    </row>
    <row r="109" spans="1:15" x14ac:dyDescent="0.25">
      <c r="C109" s="43"/>
      <c r="D109" s="43"/>
      <c r="E109" s="47"/>
      <c r="F109" s="47"/>
      <c r="G109" s="47"/>
      <c r="H109" s="47"/>
      <c r="I109" s="47"/>
      <c r="J109" s="47"/>
      <c r="K109" s="47"/>
      <c r="L109" s="47"/>
      <c r="M109"/>
    </row>
    <row r="110" spans="1:15" x14ac:dyDescent="0.25">
      <c r="D110" s="43"/>
      <c r="E110" s="50" t="s">
        <v>3</v>
      </c>
      <c r="F110" s="50"/>
      <c r="G110" s="47"/>
      <c r="H110" s="47"/>
      <c r="I110" s="49" t="s">
        <v>2</v>
      </c>
      <c r="J110" s="49"/>
      <c r="K110" s="47"/>
      <c r="L110" s="47"/>
      <c r="M110"/>
    </row>
    <row r="111" spans="1:15" x14ac:dyDescent="0.25">
      <c r="D111" s="43"/>
      <c r="E111" s="50" t="s">
        <v>1</v>
      </c>
      <c r="F111" s="50"/>
      <c r="G111" s="47"/>
      <c r="H111" s="47"/>
      <c r="I111" s="49" t="s">
        <v>0</v>
      </c>
      <c r="J111" s="49"/>
      <c r="K111" s="47"/>
      <c r="L111" s="47"/>
      <c r="M111"/>
    </row>
  </sheetData>
  <mergeCells count="53">
    <mergeCell ref="A70:A72"/>
    <mergeCell ref="A43:A45"/>
    <mergeCell ref="A86:A88"/>
    <mergeCell ref="A82:A84"/>
    <mergeCell ref="A46:A48"/>
    <mergeCell ref="A64:A66"/>
    <mergeCell ref="A67:A69"/>
    <mergeCell ref="A49:A51"/>
    <mergeCell ref="A79:A81"/>
    <mergeCell ref="A73:A75"/>
    <mergeCell ref="A76:A78"/>
    <mergeCell ref="A52:A54"/>
    <mergeCell ref="A58:A60"/>
    <mergeCell ref="A61:A63"/>
    <mergeCell ref="A55:A57"/>
    <mergeCell ref="A85:M85"/>
    <mergeCell ref="K8:K11"/>
    <mergeCell ref="I8:I11"/>
    <mergeCell ref="A37:A39"/>
    <mergeCell ref="A40:A42"/>
    <mergeCell ref="C8:C11"/>
    <mergeCell ref="D8:D11"/>
    <mergeCell ref="E8:E11"/>
    <mergeCell ref="A25:A27"/>
    <mergeCell ref="A28:A30"/>
    <mergeCell ref="A22:A24"/>
    <mergeCell ref="A13:A15"/>
    <mergeCell ref="A16:A18"/>
    <mergeCell ref="A19:A21"/>
    <mergeCell ref="A31:A33"/>
    <mergeCell ref="A34:A36"/>
    <mergeCell ref="A89:A91"/>
    <mergeCell ref="A92:A94"/>
    <mergeCell ref="I110:J110"/>
    <mergeCell ref="A1:M1"/>
    <mergeCell ref="A4:M4"/>
    <mergeCell ref="L5:M5"/>
    <mergeCell ref="A6:A11"/>
    <mergeCell ref="B6:B11"/>
    <mergeCell ref="C6:G6"/>
    <mergeCell ref="F8:F11"/>
    <mergeCell ref="H8:H11"/>
    <mergeCell ref="G8:G11"/>
    <mergeCell ref="H6:J6"/>
    <mergeCell ref="M6:M11"/>
    <mergeCell ref="J8:J11"/>
    <mergeCell ref="L8:L11"/>
    <mergeCell ref="I111:J111"/>
    <mergeCell ref="E110:F110"/>
    <mergeCell ref="E111:F111"/>
    <mergeCell ref="A96:A98"/>
    <mergeCell ref="A102:A104"/>
    <mergeCell ref="A99:A10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8" orientation="landscape" r:id="rId1"/>
  <headerFooter>
    <oddHeader>&amp;L3. melléklet - 1. cím &amp;R&amp;A</oddHeader>
    <oddFooter>&amp;R&amp;P</oddFooter>
  </headerFooter>
  <rowBreaks count="2" manualBreakCount="2">
    <brk id="42" max="16383" man="1"/>
    <brk id="8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3.1.</vt:lpstr>
      <vt:lpstr>'3.1.'!Nyomtatási_cím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Gazdasági Iroda</cp:lastModifiedBy>
  <cp:lastPrinted>2020-06-01T05:57:45Z</cp:lastPrinted>
  <dcterms:created xsi:type="dcterms:W3CDTF">2019-08-29T09:35:12Z</dcterms:created>
  <dcterms:modified xsi:type="dcterms:W3CDTF">2020-06-10T17:02:53Z</dcterms:modified>
</cp:coreProperties>
</file>