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89" firstSheet="9" activeTab="9"/>
  </bookViews>
  <sheets>
    <sheet name="ÖSSZEFÜGGÉSEK" sheetId="1" r:id="rId1"/>
    <sheet name="1.sz.mell." sheetId="2" r:id="rId2"/>
    <sheet name="2.sz.mell." sheetId="3" r:id="rId3"/>
    <sheet name="3.sz.mell" sheetId="4" r:id="rId4"/>
    <sheet name="4.sz.mell  " sheetId="5" r:id="rId5"/>
    <sheet name="5.sz.mell  " sheetId="6" r:id="rId6"/>
    <sheet name="ELLENŐRZÉS-1.sz.3.sz.4.sz." sheetId="7" r:id="rId7"/>
    <sheet name="6. sz. mell" sheetId="8" r:id="rId8"/>
    <sheet name="7. sz.mell" sheetId="9" r:id="rId9"/>
    <sheet name="8. sz. mell" sheetId="10" r:id="rId10"/>
    <sheet name="9. sz. mell" sheetId="11" r:id="rId11"/>
    <sheet name="10.sz. mell" sheetId="12" r:id="rId12"/>
    <sheet name="11. sz. mell" sheetId="13" r:id="rId13"/>
    <sheet name="12. sz. mell" sheetId="14" r:id="rId14"/>
    <sheet name=" 13. sz. mell" sheetId="15" r:id="rId15"/>
    <sheet name="14. sz. mell" sheetId="16" r:id="rId16"/>
    <sheet name="15.sz.mell" sheetId="17" r:id="rId17"/>
    <sheet name="16. sz. mell " sheetId="18" r:id="rId18"/>
    <sheet name="Munka1" sheetId="19" r:id="rId19"/>
    <sheet name="Munka2" sheetId="20" r:id="rId20"/>
  </sheets>
  <definedNames>
    <definedName name="Excel_BuiltIn_Print_Area" localSheetId="2">'2.sz.mell.'!$A$1:$E$161</definedName>
    <definedName name="_xlnm.Print_Titles" localSheetId="14">' 13. sz. mell'!$2:$7</definedName>
    <definedName name="_xlnm.Print_Titles" localSheetId="12">'11. sz. mell'!$2:$7</definedName>
    <definedName name="_xlnm.Print_Titles" localSheetId="13">'12. sz. mell'!$2:$7</definedName>
    <definedName name="_xlnm.Print_Titles" localSheetId="15">'14. sz. mell'!$2:$7</definedName>
    <definedName name="_xlnm.Print_Titles" localSheetId="17">'16. sz. mell '!$2:$7</definedName>
    <definedName name="_xlnm.Print_Titles" localSheetId="9">'8. sz. mell'!$2:$7</definedName>
    <definedName name="_xlnm.Print_Titles" localSheetId="10">'9. sz. mell'!$2:$7</definedName>
    <definedName name="_xlnm.Print_Area" localSheetId="1">'1.sz.mell.'!$A$1:$H$161</definedName>
    <definedName name="_xlnm.Print_Area" localSheetId="9">'8. sz. mell'!$A$1:$H$159</definedName>
  </definedNames>
  <calcPr fullCalcOnLoad="1"/>
</workbook>
</file>

<file path=xl/sharedStrings.xml><?xml version="1.0" encoding="utf-8"?>
<sst xmlns="http://schemas.openxmlformats.org/spreadsheetml/2006/main" count="3060" uniqueCount="556">
  <si>
    <t>Költségvetési rendelet módosítás űrlapjainak összefüggései:</t>
  </si>
  <si>
    <t>2017. évi eredeti előirányzat BEVÉTELEK</t>
  </si>
  <si>
    <t>1.1. sz. melléklet Bevételek táblázat C. oszlop 9 sora =</t>
  </si>
  <si>
    <t>2.1. számú melléklet C. oszlop 13. sor + 2.2. számú melléklet C. oszlop 12. sor</t>
  </si>
  <si>
    <t>1.1 sz. melléklet Bevételek táblázat C. oszlop 17 sora =</t>
  </si>
  <si>
    <t>2.1. számú melléklet C. oszlop 24. sor + 2.2. számú melléklet C. oszlop 25. sor</t>
  </si>
  <si>
    <t>1.1 sz. melléklet Bevételek táblázat C. oszlop 18 sora =</t>
  </si>
  <si>
    <t>2.1. számú melléklet C. oszlop 25. sor + 2.2. számú melléklet C. oszlop 26. sor</t>
  </si>
  <si>
    <t>1.1. sz. melléklet Bevételek táblázat D. oszlop 9 sora =</t>
  </si>
  <si>
    <t>2.1. számú melléklet D. oszlop 13. sor + 2.2. számú melléklet D. oszlop 12. sor</t>
  </si>
  <si>
    <t>1.1. sz. melléklet Bevételek táblázat D. oszlop 17 sora =</t>
  </si>
  <si>
    <t>2.1. számú melléklet D. oszlop 24. sor + 2.2. számú melléklet D. oszlop 25. sor</t>
  </si>
  <si>
    <t>1.1. sz. melléklet Bevételek táblázat D. oszlop 18 sora =</t>
  </si>
  <si>
    <t>2.1. számú melléklet D. oszlop 25. sor + 2.2. számú melléklet D. oszlop 26. sor</t>
  </si>
  <si>
    <t>1.1. sz. melléklet Bevételek táblázat E. oszlop 9 sora =</t>
  </si>
  <si>
    <t>2.1. számú melléklet E. oszlop 13. sor + 2.2. számú melléklet E. oszlop 12. sor</t>
  </si>
  <si>
    <t>1.1. sz. melléklet Bevételek táblázat E. oszlop 17 sora =</t>
  </si>
  <si>
    <t>2.1. számú melléklet E. oszlop 24. sor + 2.2. számú melléklet E. oszlop 25. sor</t>
  </si>
  <si>
    <t>1.1. sz. melléklet Bevételek táblázat E. oszlop 18 sora =</t>
  </si>
  <si>
    <t>2.1. számú melléklet E. oszlop 25. sor + 2.2. számú melléklet E. oszlop 26. sor</t>
  </si>
  <si>
    <t>1.1.sz. melléklet Kiadások táblázat C. oszlop 3 sora =</t>
  </si>
  <si>
    <t>2.1. számú melléklet G. oszlop 13. sor + 2.2. számú melléklet G. oszlop 12. sor</t>
  </si>
  <si>
    <t>1.1. sz. melléklet Kiadások táblázat C. oszlop 10 sora =</t>
  </si>
  <si>
    <t>2.1. számú melléklet G. oszlop 24. sor + 2.2. számú melléklet G. oszlop 25. sor</t>
  </si>
  <si>
    <t>1.1. sz. melléklet Kiadások táblázat C. oszlop 11 sora =</t>
  </si>
  <si>
    <t>2.1. számú melléklet G. oszlop 25. sor + 2.2. számú melléklet G. oszlop 26. sor</t>
  </si>
  <si>
    <t>1.1. sz. melléklet Kiadások táblázat D. oszlop 3 sora =</t>
  </si>
  <si>
    <t>2.1. számú melléklet H. oszlop 13. sor + 2.2. számú melléklet H. oszlop 12. sor</t>
  </si>
  <si>
    <t>1.1. sz. melléklet Kiadások táblázat D. oszlop 10 sora =</t>
  </si>
  <si>
    <t>2.1. számú melléklet H. oszlop 24. sor + 2.2. számú melléklet H. oszlop 25. sor</t>
  </si>
  <si>
    <t>1.1. sz. melléklet Kiadások táblázat D. oszlop 11 sora =</t>
  </si>
  <si>
    <t>2.1. számú melléklet H. oszlop 25. sor + 2.2. számú melléklet H. oszlop 26. sor</t>
  </si>
  <si>
    <t>1.1. sz. melléklet Kiadások táblázat E. oszlop 3 sora =</t>
  </si>
  <si>
    <t>2.1. számú melléklet I. oszlop 13. sor + 2.2. számú melléklet I. oszlop 12. sor</t>
  </si>
  <si>
    <t>1.1. sz. melléklet Kiadások táblázat E. oszlop 10 sora =</t>
  </si>
  <si>
    <t>2.1. számú melléklet I. oszlop 24. sor + 2.2. számú melléklet I. oszlop 25. sor</t>
  </si>
  <si>
    <t>1.1.sz. melléklet Kiadások táblázat E. oszlop 11 sora =</t>
  </si>
  <si>
    <t>2.1. számú melléklet I. oszlop 25. sor + 2.2. számú melléklet I. oszlop 26. sor</t>
  </si>
  <si>
    <t>B E V É T E L E K</t>
  </si>
  <si>
    <t>1. sz. táblázat</t>
  </si>
  <si>
    <t>Forintban!</t>
  </si>
  <si>
    <t>Sor-
szám</t>
  </si>
  <si>
    <t>Bevételi jogcím</t>
  </si>
  <si>
    <t>Eredeti
előirányzat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</si>
  <si>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</si>
  <si>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2.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</si>
  <si>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A</t>
  </si>
  <si>
    <t>B</t>
  </si>
  <si>
    <t>C</t>
  </si>
  <si>
    <t>D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</si>
  <si>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</si>
  <si>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</si>
  <si>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</si>
  <si>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</si>
  <si>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</si>
  <si>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</si>
  <si>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</si>
  <si>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</si>
  <si>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</si>
  <si>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</si>
  <si>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</si>
  <si>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</si>
  <si>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</si>
  <si>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</si>
  <si>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</si>
  <si>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</si>
  <si>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</si>
  <si>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</si>
  <si>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</si>
  <si>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</si>
  <si>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</si>
  <si>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</si>
  <si>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</si>
  <si>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</si>
  <si>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</si>
  <si>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</si>
  <si>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</si>
  <si>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</si>
  <si>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</si>
  <si>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</si>
  <si>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</si>
  <si>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</si>
  <si>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</si>
  <si>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</si>
  <si>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</si>
  <si>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</si>
  <si>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</si>
  <si>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</si>
  <si>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</si>
  <si>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</si>
  <si>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</si>
  <si>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</si>
  <si>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</si>
  <si>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</si>
  <si>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</si>
  <si>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Magánszemélyek kommunális adója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</si>
  <si>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</si>
  <si>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</si>
  <si>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</si>
  <si>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</si>
  <si>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</si>
  <si>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</si>
  <si>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</si>
  <si>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</si>
  <si>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</si>
  <si>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</si>
  <si>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</si>
  <si>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</si>
  <si>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</si>
  <si>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</si>
  <si>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</si>
  <si>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</si>
  <si>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</si>
  <si>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</si>
  <si>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</si>
  <si>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</si>
  <si>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</si>
  <si>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</si>
  <si>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</si>
  <si>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</si>
  <si>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</si>
  <si>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</si>
  <si>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</si>
  <si>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</si>
  <si>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</si>
  <si>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</si>
  <si>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</si>
  <si>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</si>
  <si>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</si>
  <si>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</si>
  <si>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</si>
  <si>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</si>
  <si>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</si>
  <si>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</si>
  <si>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</si>
  <si>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</si>
  <si>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</si>
  <si>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</si>
  <si>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</si>
  <si>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</si>
  <si>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</si>
  <si>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</si>
  <si>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</si>
  <si>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</si>
  <si>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</si>
  <si>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</si>
  <si>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</si>
  <si>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</si>
  <si>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</si>
  <si>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</si>
  <si>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</si>
  <si>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</si>
  <si>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</si>
  <si>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</si>
  <si>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</si>
  <si>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</si>
  <si>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</si>
  <si>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</si>
  <si>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</si>
  <si>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</si>
  <si>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</si>
  <si>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</si>
  <si>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</si>
  <si>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</si>
  <si>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</si>
  <si>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</si>
  <si>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</si>
  <si>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</si>
  <si>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</si>
  <si>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</si>
  <si>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</si>
  <si>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</si>
  <si>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</si>
  <si>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</si>
  <si>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</si>
  <si>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</si>
  <si>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</si>
  <si>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</si>
  <si>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</si>
  <si>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</si>
  <si>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</si>
  <si>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</si>
  <si>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</si>
  <si>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</si>
  <si>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</si>
  <si>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</si>
  <si>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</si>
  <si>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</si>
  <si>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</si>
  <si>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</si>
  <si>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</si>
  <si>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</si>
  <si>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</si>
  <si>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</si>
  <si>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</si>
  <si>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</si>
  <si>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</si>
  <si>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</si>
  <si>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</si>
  <si>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</si>
  <si>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</si>
  <si>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</si>
  <si>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</si>
  <si>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</si>
  <si>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</si>
  <si>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</si>
  <si>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</si>
  <si>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</si>
  <si>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</si>
  <si>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</si>
  <si>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</si>
  <si>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</si>
  <si>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</si>
  <si>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</si>
  <si>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</si>
  <si>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</si>
  <si>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</si>
  <si>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</si>
  <si>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</si>
  <si>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t>1. sz. módosítás 
(±)</t>
  </si>
  <si>
    <t>2. sz. módosítás 
(±)</t>
  </si>
  <si>
    <t>E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</si>
  <si>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</si>
  <si>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</si>
  <si>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</si>
  <si>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</si>
  <si>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</si>
  <si>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</si>
  <si>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</si>
  <si>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</si>
  <si>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</si>
  <si>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</si>
  <si>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</si>
  <si>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</si>
  <si>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</si>
  <si>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</si>
  <si>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</si>
  <si>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</si>
  <si>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</si>
  <si>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</si>
  <si>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</si>
  <si>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</si>
  <si>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</si>
  <si>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</si>
  <si>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</si>
  <si>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</si>
  <si>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</si>
  <si>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</si>
  <si>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</si>
  <si>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</si>
  <si>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</si>
  <si>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</si>
  <si>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</si>
  <si>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</si>
  <si>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</si>
  <si>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</si>
  <si>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</si>
  <si>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</si>
  <si>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</si>
  <si>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</si>
  <si>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</si>
  <si>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</si>
  <si>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</si>
  <si>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</si>
  <si>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</si>
  <si>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</si>
  <si>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</si>
  <si>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</si>
  <si>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</si>
  <si>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</si>
  <si>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</si>
  <si>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</si>
  <si>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</si>
  <si>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</si>
  <si>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</si>
  <si>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</si>
  <si>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</si>
  <si>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</si>
  <si>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</si>
  <si>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</si>
  <si>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</si>
  <si>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</si>
  <si>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</si>
  <si>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</si>
  <si>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</si>
  <si>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</si>
  <si>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</si>
  <si>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</si>
  <si>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</si>
  <si>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</si>
  <si>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</si>
  <si>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</si>
  <si>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</si>
  <si>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</si>
  <si>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</si>
  <si>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</si>
  <si>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</si>
  <si>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</si>
  <si>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</si>
  <si>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</si>
  <si>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</si>
  <si>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</si>
  <si>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</si>
  <si>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</si>
  <si>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</si>
  <si>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</si>
  <si>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</si>
  <si>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</si>
  <si>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</si>
  <si>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</si>
  <si>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</si>
  <si>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</si>
  <si>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</si>
  <si>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</si>
  <si>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mérlege
(Önkormányzati szinten)</t>
  </si>
  <si>
    <t>4. melléklet  "2.1. melléklet"</t>
  </si>
  <si>
    <t>Bevételek</t>
  </si>
  <si>
    <t>Kiadások</t>
  </si>
  <si>
    <t>Megnevezés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</si>
  <si>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</si>
  <si>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</si>
  <si>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</si>
  <si>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</si>
  <si>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</si>
  <si>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</si>
  <si>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</si>
  <si>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</si>
  <si>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</si>
  <si>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</si>
  <si>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</si>
  <si>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</si>
  <si>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</si>
  <si>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</si>
  <si>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</si>
  <si>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</si>
  <si>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</si>
  <si>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</si>
  <si>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</si>
  <si>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</si>
  <si>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</si>
  <si>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</si>
  <si>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</si>
  <si>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</si>
  <si>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</si>
  <si>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</si>
  <si>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</si>
  <si>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</si>
  <si>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</si>
  <si>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</si>
  <si>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</si>
  <si>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</si>
  <si>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</si>
  <si>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</si>
  <si>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</si>
  <si>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</si>
  <si>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</si>
  <si>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</si>
  <si>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 xml:space="preserve">   Váltóbevételek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</si>
  <si>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</si>
  <si>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</si>
  <si>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</si>
  <si>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</si>
  <si>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</si>
  <si>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</si>
  <si>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</si>
  <si>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</si>
  <si>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</si>
  <si>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</si>
  <si>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</si>
  <si>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</si>
  <si>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</si>
  <si>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mérlege
(Önkormányzati szinten)</t>
  </si>
  <si>
    <t>5. melléklet "2.2. melléklet"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</si>
  <si>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</si>
  <si>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</si>
  <si>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</si>
  <si>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</si>
  <si>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</si>
  <si>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</si>
  <si>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</si>
  <si>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</si>
  <si>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</si>
  <si>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</si>
  <si>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</si>
  <si>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</si>
  <si>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</si>
  <si>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</si>
  <si>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</si>
  <si>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</si>
  <si>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</si>
  <si>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</si>
  <si>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</si>
  <si>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</si>
  <si>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</si>
  <si>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</si>
  <si>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</si>
  <si>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</si>
  <si>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</si>
  <si>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</si>
  <si>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</si>
  <si>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</si>
  <si>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</si>
  <si>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</si>
  <si>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Költségvetés módosítás űrlapjainak összefüggései:</t>
  </si>
  <si>
    <t>ELTÉRÉS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</si>
  <si>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</si>
  <si>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</si>
  <si>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</si>
  <si>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</si>
  <si>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 xml:space="preserve"> "9.1. melléklet"</t>
  </si>
  <si>
    <t>Önkormányzat</t>
  </si>
  <si>
    <t>01</t>
  </si>
  <si>
    <t>Feladat megnevezése</t>
  </si>
  <si>
    <t>Összes bevétel, kiadás</t>
  </si>
  <si>
    <t>Száma</t>
  </si>
  <si>
    <t>Kiemelt előirányzat, előirányzat megnevezése</t>
  </si>
  <si>
    <t>Működési célú kvi támogatások és kiegészítő támogatások</t>
  </si>
  <si>
    <t>Kamatbevételek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</si>
  <si>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</si>
  <si>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</si>
  <si>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</si>
  <si>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</si>
  <si>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</si>
  <si>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</si>
  <si>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</si>
  <si>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</si>
  <si>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</si>
  <si>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</si>
  <si>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Hitel-, kölcsöntörlesztés államháztartáson kívülre (4.1. + … + 4.3.)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</si>
  <si>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</si>
  <si>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</si>
  <si>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</si>
  <si>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</si>
  <si>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</si>
  <si>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</si>
  <si>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</si>
  <si>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</si>
  <si>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kiadásai</t>
  </si>
  <si>
    <t>Önként vállalt feladatok bevételei, kiadásai</t>
  </si>
  <si>
    <t>"9.2. melléklet"</t>
  </si>
  <si>
    <t>Költségvetési szerv</t>
  </si>
  <si>
    <t>Napköziotthonos Óvodák</t>
  </si>
  <si>
    <t>02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</si>
  <si>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</si>
  <si>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</si>
  <si>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</si>
  <si>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</si>
  <si>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</si>
  <si>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</si>
  <si>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</si>
  <si>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</si>
  <si>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</si>
  <si>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</si>
  <si>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</si>
  <si>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</si>
  <si>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</si>
  <si>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</si>
  <si>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</si>
  <si>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</si>
  <si>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</si>
  <si>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</si>
  <si>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</si>
  <si>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</si>
  <si>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</si>
  <si>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</si>
  <si>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</si>
  <si>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</si>
  <si>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</si>
  <si>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</si>
  <si>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"9.3. melléklet"</t>
  </si>
  <si>
    <t>Reibel Mihály Városi Művelődési Központ és Könyvtár</t>
  </si>
  <si>
    <t>11. melléklet</t>
  </si>
  <si>
    <t>"9.4. melléklet"</t>
  </si>
  <si>
    <t>Naplemente Idősek Otthona</t>
  </si>
  <si>
    <t>12. melléklet</t>
  </si>
  <si>
    <t>"9.4.1. melléklet"</t>
  </si>
  <si>
    <t>13. melléklet</t>
  </si>
  <si>
    <t>"9.4.2. melléklet"</t>
  </si>
  <si>
    <t>14. melléklet</t>
  </si>
  <si>
    <t>"9.5. melléklet"</t>
  </si>
  <si>
    <t>Eleki Közös Önkormányzati Hivatal</t>
  </si>
  <si>
    <r>
      <t>3.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</si>
  <si>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F</t>
  </si>
  <si>
    <t>J</t>
  </si>
  <si>
    <t>K</t>
  </si>
  <si>
    <t>L</t>
  </si>
  <si>
    <t>3. sz. módosítás 
(±)</t>
  </si>
  <si>
    <r>
      <t>3. sz.  módosítás 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</si>
  <si>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3. sz. módosítás 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</si>
  <si>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H=C±D±E±F+G</t>
  </si>
  <si>
    <r>
      <t>4.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</si>
  <si>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M</t>
  </si>
  <si>
    <r>
      <t>4. sz.       módosítás  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</si>
  <si>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N</t>
  </si>
  <si>
    <t>O=I±J±K±L±M±N</t>
  </si>
  <si>
    <t>H=C±D±E±F±G</t>
  </si>
  <si>
    <t xml:space="preserve">8. melléklet </t>
  </si>
  <si>
    <t xml:space="preserve">9. melléklet </t>
  </si>
  <si>
    <t>15. melléklet</t>
  </si>
  <si>
    <t>16. melléklet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</si>
  <si>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</si>
  <si>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</si>
  <si>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</si>
  <si>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</si>
  <si>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Fogorvosi rendelő eszközbeszerzés (fogászati szék,eszközök, bútorzat)</t>
  </si>
  <si>
    <t>Közfoglalkoztatás VW transporter beszerzés</t>
  </si>
  <si>
    <t>Közfoglalkoztatás traktor beszerzés</t>
  </si>
  <si>
    <t>MVH-s pályázat mezőgazdasági gép beszerzés önerő</t>
  </si>
  <si>
    <t>ÖSSZESEN:</t>
  </si>
  <si>
    <t>Víz- és szennyvíz havaria felújítási kiadásai</t>
  </si>
  <si>
    <t xml:space="preserve">Általános Iskola Lőkösházi u. 17-19. vizesblokk </t>
  </si>
  <si>
    <t xml:space="preserve">10. melléklet </t>
  </si>
  <si>
    <t xml:space="preserve"> "9.1.1. melléklet"</t>
  </si>
  <si>
    <t xml:space="preserve"> "9.1.2. melléklet"</t>
  </si>
  <si>
    <t>2017</t>
  </si>
  <si>
    <t>2017-2018</t>
  </si>
  <si>
    <t>Felhasználás 2016.12.31-ig</t>
  </si>
  <si>
    <t>2017. évi eredeti előirányzat</t>
  </si>
  <si>
    <t>1. sz. módosítás (±)</t>
  </si>
  <si>
    <t>2. sz. módosítás (±)</t>
  </si>
  <si>
    <t>3. sz. módosítás (±)</t>
  </si>
  <si>
    <t>4. sz. módosítás (±)</t>
  </si>
  <si>
    <t>Módosítás utáni 2017.12.31</t>
  </si>
  <si>
    <t>J=E+F+G+H+I</t>
  </si>
  <si>
    <t>Gyermekorvosi rendelőhöz eszközbeszerzés</t>
  </si>
  <si>
    <t>Orovsi rendelőhöz eszközbeszerzés</t>
  </si>
  <si>
    <t>Lakásvásárlás</t>
  </si>
  <si>
    <t xml:space="preserve">Szolgálati lakások </t>
  </si>
  <si>
    <t>Mobil garázs orvosi ügyelethez</t>
  </si>
  <si>
    <t>ASP pályázathoz eszközbeszerzés</t>
  </si>
  <si>
    <t>KÖH eszköz beszerzése</t>
  </si>
  <si>
    <t>Naplemente Idősek Otthona eszközbeszerzése</t>
  </si>
  <si>
    <t>Reibel Mihály Városi Művelődési Központ és K.</t>
  </si>
  <si>
    <t>Karbantartó Szolgálat eszközbeszezrése</t>
  </si>
  <si>
    <t>Busz vásárlás (közfoglalkoztatáshoz)</t>
  </si>
  <si>
    <t>Egyéb eszközbeszerzés közfoglalkoztatáshoz</t>
  </si>
  <si>
    <t>Sportcsarnokhoz router beszerzés</t>
  </si>
  <si>
    <t>Önkormányzat egyéb beszerzései (tűzoló kész,tel.)</t>
  </si>
  <si>
    <t>Napköziotthonos Óvodák beszerzése</t>
  </si>
  <si>
    <t>Buszmegálló gázkazán</t>
  </si>
  <si>
    <t>Közművelődési érdekeltségnövelő pály.</t>
  </si>
  <si>
    <t>Felújítási kiadások előirányzata felújításonként</t>
  </si>
  <si>
    <t>Felújítás  megnevezése</t>
  </si>
  <si>
    <t>2016-2017</t>
  </si>
  <si>
    <t>Naplemente Idősek Otthona felújítás</t>
  </si>
  <si>
    <t>Dr. Mester Gy.Ált Iskola energetikai pályázat</t>
  </si>
  <si>
    <t>Roma Kis.Ház ablakcsere</t>
  </si>
  <si>
    <t>Gyermekorvosi rendelő hőszigetelése</t>
  </si>
  <si>
    <t>Szolgálati lakások felújításai</t>
  </si>
  <si>
    <t>TOP Naplemente eneregetikai felúj.pály.</t>
  </si>
  <si>
    <t>Buszváró felújítása</t>
  </si>
  <si>
    <t>Csapadékvíz elv.pályázat</t>
  </si>
  <si>
    <t>Gázkazán csere orvosi rendelő</t>
  </si>
  <si>
    <t>Közfoglalkoztatáshoz felúj.(tankert, tangazdaság)</t>
  </si>
  <si>
    <t>Telep. Arculati kézikönyv elk. Támogatás</t>
  </si>
  <si>
    <r>
      <t>4. sz.       módosítás 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</si>
</sst>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mmm\ d/"/>
  </numFmts>
  <fonts count="6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sz val="8"/>
      <color indexed="57"/>
      <name val="Times New Roman CE"/>
      <family val="1"/>
    </font>
    <font>
      <b/>
      <sz val="9"/>
      <color indexed="8"/>
      <name val="Times New Roman"/>
      <family val="1"/>
    </font>
    <font>
      <sz val="10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6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ill="0" applyBorder="0" applyAlignment="0" applyProtection="0"/>
  </cellStyleXfs>
  <cellXfs count="43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11" xfId="58" applyFont="1" applyFill="1" applyBorder="1" applyAlignment="1" applyProtection="1">
      <alignment horizontal="center" vertical="center" wrapText="1"/>
      <protection/>
    </xf>
    <xf numFmtId="0" fontId="13" fillId="0" borderId="12" xfId="58" applyFont="1" applyFill="1" applyBorder="1" applyAlignment="1" applyProtection="1">
      <alignment horizontal="center" vertical="center" wrapText="1"/>
      <protection/>
    </xf>
    <xf numFmtId="0" fontId="13" fillId="0" borderId="13" xfId="58" applyFont="1" applyFill="1" applyBorder="1" applyAlignment="1" applyProtection="1">
      <alignment horizontal="center" vertical="center" wrapText="1"/>
      <protection/>
    </xf>
    <xf numFmtId="0" fontId="16" fillId="0" borderId="14" xfId="58" applyFont="1" applyFill="1" applyBorder="1" applyAlignment="1" applyProtection="1">
      <alignment horizontal="center" vertical="center" wrapText="1"/>
      <protection/>
    </xf>
    <xf numFmtId="0" fontId="16" fillId="0" borderId="15" xfId="58" applyFont="1" applyFill="1" applyBorder="1" applyAlignment="1" applyProtection="1">
      <alignment horizontal="center" vertical="center" wrapText="1"/>
      <protection/>
    </xf>
    <xf numFmtId="165" fontId="16" fillId="0" borderId="16" xfId="0" applyNumberFormat="1" applyFont="1" applyBorder="1" applyAlignment="1">
      <alignment horizontal="center" vertical="center" wrapText="1"/>
    </xf>
    <xf numFmtId="0" fontId="17" fillId="0" borderId="0" xfId="58" applyFont="1" applyFill="1" applyProtection="1">
      <alignment/>
      <protection/>
    </xf>
    <xf numFmtId="0" fontId="16" fillId="0" borderId="17" xfId="58" applyFont="1" applyFill="1" applyBorder="1" applyAlignment="1" applyProtection="1">
      <alignment horizontal="left" vertical="center" wrapText="1" inden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165" fontId="16" fillId="0" borderId="18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10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0" xfId="0" applyFont="1" applyBorder="1" applyAlignment="1" applyProtection="1">
      <alignment horizontal="left" wrapText="1" indent="1"/>
      <protection/>
    </xf>
    <xf numFmtId="165" fontId="17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3" xfId="0" applyFont="1" applyBorder="1" applyAlignment="1" applyProtection="1">
      <alignment horizontal="left" wrapText="1" indent="1"/>
      <protection/>
    </xf>
    <xf numFmtId="165" fontId="17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0" applyFont="1" applyBorder="1" applyAlignment="1" applyProtection="1">
      <alignment horizontal="left" vertical="center" wrapText="1" indent="1"/>
      <protection/>
    </xf>
    <xf numFmtId="49" fontId="17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6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165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6" xfId="0" applyFont="1" applyBorder="1" applyAlignment="1" applyProtection="1">
      <alignment horizontal="left" wrapText="1" indent="1"/>
      <protection/>
    </xf>
    <xf numFmtId="165" fontId="17" fillId="0" borderId="20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7" xfId="58" applyFont="1" applyFill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vertical="center" wrapText="1"/>
      <protection/>
    </xf>
    <xf numFmtId="0" fontId="18" fillId="0" borderId="26" xfId="0" applyFont="1" applyBorder="1" applyAlignment="1" applyProtection="1">
      <alignment vertical="center" wrapText="1"/>
      <protection/>
    </xf>
    <xf numFmtId="49" fontId="17" fillId="0" borderId="28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9" xfId="0" applyFont="1" applyBorder="1" applyAlignment="1" applyProtection="1">
      <alignment horizontal="left" wrapText="1" indent="1"/>
      <protection/>
    </xf>
    <xf numFmtId="165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0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165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19" xfId="0" applyFont="1" applyBorder="1" applyAlignment="1" applyProtection="1">
      <alignment wrapText="1"/>
      <protection/>
    </xf>
    <xf numFmtId="0" fontId="18" fillId="0" borderId="22" xfId="0" applyFont="1" applyBorder="1" applyAlignment="1" applyProtection="1">
      <alignment wrapText="1"/>
      <protection/>
    </xf>
    <xf numFmtId="0" fontId="18" fillId="0" borderId="25" xfId="0" applyFont="1" applyBorder="1" applyAlignment="1" applyProtection="1">
      <alignment wrapText="1"/>
      <protection/>
    </xf>
    <xf numFmtId="165" fontId="16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10" xfId="0" applyFont="1" applyBorder="1" applyAlignment="1" applyProtection="1">
      <alignment wrapText="1"/>
      <protection/>
    </xf>
    <xf numFmtId="0" fontId="19" fillId="0" borderId="33" xfId="0" applyFont="1" applyBorder="1" applyAlignment="1" applyProtection="1">
      <alignment vertical="center" wrapText="1"/>
      <protection/>
    </xf>
    <xf numFmtId="0" fontId="19" fillId="0" borderId="34" xfId="0" applyFont="1" applyBorder="1" applyAlignment="1" applyProtection="1">
      <alignment wrapText="1"/>
      <protection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165" fontId="7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35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6" fillId="0" borderId="17" xfId="58" applyFont="1" applyFill="1" applyBorder="1" applyAlignment="1" applyProtection="1">
      <alignment horizontal="center" vertical="center" wrapText="1"/>
      <protection/>
    </xf>
    <xf numFmtId="0" fontId="16" fillId="0" borderId="10" xfId="58" applyFont="1" applyFill="1" applyBorder="1" applyAlignment="1" applyProtection="1">
      <alignment horizontal="center" vertical="center" wrapTex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vertical="center" wrapText="1"/>
      <protection/>
    </xf>
    <xf numFmtId="165" fontId="16" fillId="0" borderId="36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9" xfId="58" applyFont="1" applyFill="1" applyBorder="1" applyAlignment="1" applyProtection="1">
      <alignment horizontal="left" vertical="center" wrapText="1" indent="1"/>
      <protection/>
    </xf>
    <xf numFmtId="165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58" applyFont="1" applyFill="1" applyBorder="1" applyAlignment="1" applyProtection="1">
      <alignment horizontal="left" vertical="center" wrapText="1" indent="1"/>
      <protection/>
    </xf>
    <xf numFmtId="165" fontId="17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7" xfId="58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7" fillId="0" borderId="26" xfId="58" applyFont="1" applyFill="1" applyBorder="1" applyAlignment="1" applyProtection="1">
      <alignment horizontal="left" vertical="center" wrapText="1" indent="6"/>
      <protection/>
    </xf>
    <xf numFmtId="0" fontId="17" fillId="0" borderId="23" xfId="58" applyFont="1" applyFill="1" applyBorder="1" applyAlignment="1" applyProtection="1">
      <alignment horizontal="left" indent="6"/>
      <protection/>
    </xf>
    <xf numFmtId="0" fontId="17" fillId="0" borderId="23" xfId="58" applyFont="1" applyFill="1" applyBorder="1" applyAlignment="1" applyProtection="1">
      <alignment horizontal="left" vertical="center" wrapText="1" indent="6"/>
      <protection/>
    </xf>
    <xf numFmtId="49" fontId="17" fillId="0" borderId="38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7"/>
      <protection/>
    </xf>
    <xf numFmtId="165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3" xfId="58" applyFont="1" applyFill="1" applyBorder="1" applyAlignment="1" applyProtection="1">
      <alignment horizontal="left" vertical="center" wrapText="1" indent="1"/>
      <protection/>
    </xf>
    <xf numFmtId="0" fontId="16" fillId="0" borderId="34" xfId="58" applyFont="1" applyFill="1" applyBorder="1" applyAlignment="1" applyProtection="1">
      <alignment vertical="center" wrapText="1"/>
      <protection/>
    </xf>
    <xf numFmtId="165" fontId="16" fillId="0" borderId="39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6" xfId="58" applyFont="1" applyFill="1" applyBorder="1" applyAlignment="1" applyProtection="1">
      <alignment horizontal="left" vertical="center" wrapText="1" indent="1"/>
      <protection/>
    </xf>
    <xf numFmtId="165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58" applyFont="1" applyFill="1" applyBorder="1" applyAlignment="1" applyProtection="1">
      <alignment horizontal="left" vertical="center" wrapText="1" indent="6"/>
      <protection/>
    </xf>
    <xf numFmtId="165" fontId="1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6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0" xfId="58" applyFont="1" applyFill="1" applyBorder="1" applyAlignment="1" applyProtection="1">
      <alignment horizontal="left" vertical="center" wrapText="1" indent="1"/>
      <protection/>
    </xf>
    <xf numFmtId="0" fontId="17" fillId="0" borderId="44" xfId="58" applyFont="1" applyFill="1" applyBorder="1" applyAlignment="1" applyProtection="1">
      <alignment horizontal="left" vertical="center" wrapText="1" indent="1"/>
      <protection/>
    </xf>
    <xf numFmtId="165" fontId="19" fillId="0" borderId="18" xfId="0" applyNumberFormat="1" applyFont="1" applyBorder="1" applyAlignment="1" applyProtection="1">
      <alignment horizontal="right" vertical="center" wrapText="1" indent="1"/>
      <protection/>
    </xf>
    <xf numFmtId="165" fontId="19" fillId="0" borderId="16" xfId="0" applyNumberFormat="1" applyFont="1" applyBorder="1" applyAlignment="1" applyProtection="1">
      <alignment horizontal="right" vertical="center" wrapText="1" indent="1"/>
      <protection/>
    </xf>
    <xf numFmtId="165" fontId="19" fillId="0" borderId="18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16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18" xfId="58" applyNumberFormat="1" applyFont="1" applyFill="1" applyBorder="1" applyAlignment="1" applyProtection="1">
      <alignment horizontal="right" vertical="center" wrapText="1" indent="1"/>
      <protection/>
    </xf>
    <xf numFmtId="165" fontId="20" fillId="0" borderId="18" xfId="0" applyNumberFormat="1" applyFont="1" applyBorder="1" applyAlignment="1" applyProtection="1">
      <alignment horizontal="right" vertical="center" wrapText="1" indent="1"/>
      <protection/>
    </xf>
    <xf numFmtId="165" fontId="20" fillId="0" borderId="16" xfId="0" applyNumberFormat="1" applyFont="1" applyBorder="1" applyAlignment="1" applyProtection="1">
      <alignment horizontal="right" vertical="center" wrapText="1" indent="1"/>
      <protection/>
    </xf>
    <xf numFmtId="0" fontId="21" fillId="0" borderId="0" xfId="58" applyFont="1" applyFill="1" applyProtection="1">
      <alignment/>
      <protection/>
    </xf>
    <xf numFmtId="0" fontId="7" fillId="0" borderId="0" xfId="58" applyFont="1" applyFill="1" applyProtection="1">
      <alignment/>
      <protection/>
    </xf>
    <xf numFmtId="0" fontId="19" fillId="0" borderId="33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1"/>
      <protection/>
    </xf>
    <xf numFmtId="0" fontId="12" fillId="0" borderId="35" xfId="0" applyFont="1" applyFill="1" applyBorder="1" applyAlignment="1" applyProtection="1">
      <alignment horizontal="right" vertical="center"/>
      <protection/>
    </xf>
    <xf numFmtId="0" fontId="16" fillId="0" borderId="10" xfId="58" applyFont="1" applyFill="1" applyBorder="1" applyAlignment="1" applyProtection="1">
      <alignment vertical="center" wrapText="1"/>
      <protection/>
    </xf>
    <xf numFmtId="165" fontId="16" fillId="0" borderId="45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17" xfId="58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2" fillId="0" borderId="0" xfId="0" applyNumberFormat="1" applyFont="1" applyFill="1" applyAlignment="1" applyProtection="1">
      <alignment horizontal="right" vertical="center"/>
      <protection/>
    </xf>
    <xf numFmtId="165" fontId="13" fillId="0" borderId="17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16" xfId="0" applyNumberFormat="1" applyFont="1" applyFill="1" applyBorder="1" applyAlignment="1" applyProtection="1">
      <alignment horizontal="center" vertical="center" wrapText="1"/>
      <protection/>
    </xf>
    <xf numFmtId="165" fontId="13" fillId="0" borderId="46" xfId="0" applyNumberFormat="1" applyFont="1" applyFill="1" applyBorder="1" applyAlignment="1" applyProtection="1">
      <alignment horizontal="center" vertical="center" wrapText="1"/>
      <protection/>
    </xf>
    <xf numFmtId="165" fontId="23" fillId="0" borderId="0" xfId="0" applyNumberFormat="1" applyFont="1" applyFill="1" applyAlignment="1" applyProtection="1">
      <alignment horizontal="center" vertical="center" wrapText="1"/>
      <protection/>
    </xf>
    <xf numFmtId="165" fontId="16" fillId="0" borderId="47" xfId="0" applyNumberFormat="1" applyFont="1" applyFill="1" applyBorder="1" applyAlignment="1" applyProtection="1">
      <alignment horizontal="center" vertical="center" wrapText="1"/>
      <protection/>
    </xf>
    <xf numFmtId="165" fontId="16" fillId="0" borderId="17" xfId="0" applyNumberFormat="1" applyFont="1" applyFill="1" applyBorder="1" applyAlignment="1" applyProtection="1">
      <alignment horizontal="center" vertical="center" wrapText="1"/>
      <protection/>
    </xf>
    <xf numFmtId="165" fontId="16" fillId="0" borderId="10" xfId="0" applyNumberFormat="1" applyFont="1" applyFill="1" applyBorder="1" applyAlignment="1" applyProtection="1">
      <alignment horizontal="center" vertical="center" wrapText="1"/>
      <protection/>
    </xf>
    <xf numFmtId="165" fontId="16" fillId="0" borderId="16" xfId="0" applyNumberFormat="1" applyFont="1" applyFill="1" applyBorder="1" applyAlignment="1" applyProtection="1">
      <alignment horizontal="center" vertical="center" wrapText="1"/>
      <protection/>
    </xf>
    <xf numFmtId="165" fontId="16" fillId="0" borderId="18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2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0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7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46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38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16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46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46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2" xfId="0" applyNumberFormat="1" applyFont="1" applyFill="1" applyBorder="1" applyAlignment="1" applyProtection="1">
      <alignment horizontal="left" vertical="center" wrapText="1" indent="6"/>
      <protection locked="0"/>
    </xf>
    <xf numFmtId="165" fontId="17" fillId="0" borderId="22" xfId="0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38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2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2"/>
      <protection/>
    </xf>
    <xf numFmtId="165" fontId="24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5" xfId="0" applyNumberFormat="1" applyFont="1" applyFill="1" applyBorder="1" applyAlignment="1" applyProtection="1">
      <alignment horizontal="left" vertical="center" wrapText="1" indent="2"/>
      <protection/>
    </xf>
    <xf numFmtId="0" fontId="21" fillId="0" borderId="0" xfId="0" applyFont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Fill="1" applyAlignment="1" applyProtection="1">
      <alignment horizontal="right" indent="1"/>
      <protection/>
    </xf>
    <xf numFmtId="3" fontId="13" fillId="0" borderId="0" xfId="0" applyNumberFormat="1" applyFont="1" applyFill="1" applyAlignment="1" applyProtection="1">
      <alignment horizontal="right" indent="1"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6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>
      <alignment vertical="center" wrapText="1"/>
    </xf>
    <xf numFmtId="0" fontId="26" fillId="0" borderId="0" xfId="0" applyFont="1" applyAlignment="1" applyProtection="1">
      <alignment horizontal="right" vertical="top"/>
      <protection locked="0"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>
      <alignment vertical="center"/>
    </xf>
    <xf numFmtId="0" fontId="13" fillId="0" borderId="10" xfId="0" applyFont="1" applyFill="1" applyBorder="1" applyAlignment="1" applyProtection="1">
      <alignment horizontal="center" vertical="center"/>
      <protection/>
    </xf>
    <xf numFmtId="49" fontId="13" fillId="0" borderId="47" xfId="0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>
      <alignment vertical="center"/>
    </xf>
    <xf numFmtId="0" fontId="12" fillId="0" borderId="55" xfId="0" applyFont="1" applyFill="1" applyBorder="1" applyAlignment="1" applyProtection="1">
      <alignment horizontal="right"/>
      <protection/>
    </xf>
    <xf numFmtId="0" fontId="13" fillId="0" borderId="56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8" xfId="58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5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vertical="center" wrapText="1"/>
    </xf>
    <xf numFmtId="49" fontId="17" fillId="0" borderId="22" xfId="58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 wrapText="1"/>
    </xf>
    <xf numFmtId="49" fontId="17" fillId="0" borderId="25" xfId="58" applyNumberFormat="1" applyFont="1" applyFill="1" applyBorder="1" applyAlignment="1" applyProtection="1">
      <alignment horizontal="center" vertical="center" wrapText="1"/>
      <protection/>
    </xf>
    <xf numFmtId="165" fontId="17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7" xfId="0" applyFont="1" applyBorder="1" applyAlignment="1" applyProtection="1">
      <alignment horizontal="center" wrapText="1"/>
      <protection/>
    </xf>
    <xf numFmtId="49" fontId="17" fillId="0" borderId="28" xfId="58" applyNumberFormat="1" applyFont="1" applyFill="1" applyBorder="1" applyAlignment="1" applyProtection="1">
      <alignment horizontal="center" vertical="center" wrapText="1"/>
      <protection/>
    </xf>
    <xf numFmtId="49" fontId="17" fillId="0" borderId="31" xfId="58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wrapText="1"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8" fillId="0" borderId="25" xfId="0" applyFont="1" applyBorder="1" applyAlignment="1" applyProtection="1">
      <alignment horizontal="center" wrapText="1"/>
      <protection/>
    </xf>
    <xf numFmtId="165" fontId="16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33" xfId="0" applyFont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 indent="1"/>
      <protection/>
    </xf>
    <xf numFmtId="165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Fill="1" applyAlignment="1">
      <alignment vertical="center" wrapText="1"/>
    </xf>
    <xf numFmtId="49" fontId="17" fillId="0" borderId="38" xfId="58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166" fontId="0" fillId="0" borderId="0" xfId="0" applyNumberFormat="1" applyFill="1" applyAlignment="1">
      <alignment vertical="center" wrapText="1"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left" vertical="center"/>
      <protection/>
    </xf>
    <xf numFmtId="0" fontId="23" fillId="0" borderId="16" xfId="0" applyFont="1" applyFill="1" applyBorder="1" applyAlignment="1" applyProtection="1">
      <alignment vertical="center" wrapText="1"/>
      <protection/>
    </xf>
    <xf numFmtId="3" fontId="2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49" fontId="13" fillId="0" borderId="46" xfId="0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left" vertical="center" wrapText="1" indent="1"/>
      <protection/>
    </xf>
    <xf numFmtId="0" fontId="27" fillId="0" borderId="0" xfId="0" applyFont="1" applyFill="1" applyAlignment="1" applyProtection="1">
      <alignment vertical="center" wrapText="1"/>
      <protection/>
    </xf>
    <xf numFmtId="49" fontId="17" fillId="0" borderId="28" xfId="0" applyNumberFormat="1" applyFont="1" applyFill="1" applyBorder="1" applyAlignment="1" applyProtection="1">
      <alignment horizontal="center" vertical="center" wrapText="1"/>
      <protection/>
    </xf>
    <xf numFmtId="49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vertical="center" wrapText="1"/>
      <protection/>
    </xf>
    <xf numFmtId="165" fontId="16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58" applyFont="1" applyFill="1" applyBorder="1" applyAlignment="1" applyProtection="1">
      <alignment horizontal="left" vertical="center" wrapText="1" inden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165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6" xfId="0" applyFont="1" applyBorder="1" applyAlignment="1" applyProtection="1">
      <alignment horizontal="left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22" fillId="0" borderId="0" xfId="0" applyFont="1" applyFill="1" applyAlignment="1" applyProtection="1">
      <alignment vertical="center" wrapText="1"/>
      <protection/>
    </xf>
    <xf numFmtId="165" fontId="1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5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58" xfId="58" applyFont="1" applyFill="1" applyBorder="1" applyAlignment="1" applyProtection="1">
      <alignment horizontal="center" vertical="center" wrapText="1"/>
      <protection/>
    </xf>
    <xf numFmtId="165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5" xfId="58" applyFont="1" applyFill="1" applyBorder="1" applyAlignment="1" applyProtection="1">
      <alignment horizontal="center" vertical="center" wrapText="1"/>
      <protection/>
    </xf>
    <xf numFmtId="165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57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29" xfId="58" applyNumberFormat="1" applyFont="1" applyFill="1" applyBorder="1" applyAlignment="1" applyProtection="1">
      <alignment horizontal="right" vertical="center" wrapText="1" indent="1"/>
      <protection/>
    </xf>
    <xf numFmtId="165" fontId="19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10" xfId="0" applyNumberFormat="1" applyFont="1" applyBorder="1" applyAlignment="1" applyProtection="1">
      <alignment horizontal="right" vertical="center" wrapText="1" indent="1"/>
      <protection locked="0"/>
    </xf>
    <xf numFmtId="165" fontId="20" fillId="0" borderId="17" xfId="0" applyNumberFormat="1" applyFont="1" applyBorder="1" applyAlignment="1" applyProtection="1">
      <alignment horizontal="right" vertical="center" wrapText="1" indent="1"/>
      <protection/>
    </xf>
    <xf numFmtId="165" fontId="20" fillId="0" borderId="10" xfId="0" applyNumberFormat="1" applyFont="1" applyBorder="1" applyAlignment="1" applyProtection="1">
      <alignment horizontal="right" vertical="center" wrapText="1" indent="1"/>
      <protection/>
    </xf>
    <xf numFmtId="165" fontId="19" fillId="0" borderId="17" xfId="0" applyNumberFormat="1" applyFont="1" applyBorder="1" applyAlignment="1" applyProtection="1">
      <alignment horizontal="right" vertical="center" wrapText="1" indent="1"/>
      <protection/>
    </xf>
    <xf numFmtId="165" fontId="19" fillId="0" borderId="10" xfId="0" applyNumberFormat="1" applyFont="1" applyBorder="1" applyAlignment="1" applyProtection="1">
      <alignment horizontal="right" vertical="center" wrapText="1" indent="1"/>
      <protection/>
    </xf>
    <xf numFmtId="165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45" xfId="0" applyNumberFormat="1" applyFont="1" applyFill="1" applyBorder="1" applyAlignment="1" applyProtection="1">
      <alignment horizontal="center" vertical="center" wrapText="1"/>
      <protection/>
    </xf>
    <xf numFmtId="165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8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1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45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60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45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65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7" xfId="0" applyFont="1" applyFill="1" applyBorder="1" applyAlignment="1" applyProtection="1">
      <alignment horizontal="center" vertical="center"/>
      <protection/>
    </xf>
    <xf numFmtId="165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56" xfId="0" applyFont="1" applyFill="1" applyBorder="1" applyAlignment="1" applyProtection="1">
      <alignment horizontal="left" vertical="center"/>
      <protection/>
    </xf>
    <xf numFmtId="0" fontId="23" fillId="0" borderId="28" xfId="0" applyFont="1" applyFill="1" applyBorder="1" applyAlignment="1" applyProtection="1">
      <alignment vertical="center" wrapText="1"/>
      <protection/>
    </xf>
    <xf numFmtId="3" fontId="2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31" xfId="0" applyFont="1" applyFill="1" applyBorder="1" applyAlignment="1" applyProtection="1">
      <alignment vertical="center" wrapText="1"/>
      <protection/>
    </xf>
    <xf numFmtId="3" fontId="2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17" xfId="0" applyFont="1" applyFill="1" applyBorder="1" applyAlignment="1" applyProtection="1">
      <alignment vertical="center" wrapText="1"/>
      <protection/>
    </xf>
    <xf numFmtId="0" fontId="23" fillId="0" borderId="10" xfId="0" applyFont="1" applyFill="1" applyBorder="1" applyAlignment="1" applyProtection="1">
      <alignment vertical="center" wrapText="1"/>
      <protection/>
    </xf>
    <xf numFmtId="165" fontId="17" fillId="0" borderId="60" xfId="58" applyNumberFormat="1" applyFont="1" applyFill="1" applyBorder="1" applyAlignment="1" applyProtection="1">
      <alignment horizontal="right" vertical="center" wrapText="1" indent="1"/>
      <protection/>
    </xf>
    <xf numFmtId="165" fontId="19" fillId="0" borderId="45" xfId="0" applyNumberFormat="1" applyFont="1" applyBorder="1" applyAlignment="1" applyProtection="1">
      <alignment horizontal="right" vertical="center" wrapText="1" indent="1"/>
      <protection/>
    </xf>
    <xf numFmtId="165" fontId="19" fillId="0" borderId="45" xfId="0" applyNumberFormat="1" applyFont="1" applyBorder="1" applyAlignment="1" applyProtection="1">
      <alignment horizontal="right" vertical="center" wrapText="1" indent="1"/>
      <protection locked="0"/>
    </xf>
    <xf numFmtId="165" fontId="20" fillId="0" borderId="45" xfId="0" applyNumberFormat="1" applyFont="1" applyBorder="1" applyAlignment="1" applyProtection="1">
      <alignment horizontal="right" vertical="center" wrapText="1" indent="1"/>
      <protection/>
    </xf>
    <xf numFmtId="0" fontId="13" fillId="0" borderId="68" xfId="58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/>
    </xf>
    <xf numFmtId="165" fontId="17" fillId="0" borderId="44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47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6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0" xfId="0" applyNumberFormat="1" applyFont="1" applyFill="1" applyAlignment="1" applyProtection="1">
      <alignment horizontal="right" wrapText="1"/>
      <protection/>
    </xf>
    <xf numFmtId="165" fontId="13" fillId="0" borderId="18" xfId="0" applyNumberFormat="1" applyFont="1" applyFill="1" applyBorder="1" applyAlignment="1" applyProtection="1">
      <alignment horizontal="center" vertical="center" wrapText="1"/>
      <protection/>
    </xf>
    <xf numFmtId="165" fontId="16" fillId="0" borderId="33" xfId="0" applyNumberFormat="1" applyFont="1" applyFill="1" applyBorder="1" applyAlignment="1" applyProtection="1">
      <alignment horizontal="center" vertical="center" wrapText="1"/>
      <protection/>
    </xf>
    <xf numFmtId="165" fontId="16" fillId="0" borderId="34" xfId="0" applyNumberFormat="1" applyFont="1" applyFill="1" applyBorder="1" applyAlignment="1" applyProtection="1">
      <alignment horizontal="center" vertical="center" wrapText="1"/>
      <protection/>
    </xf>
    <xf numFmtId="165" fontId="16" fillId="0" borderId="39" xfId="0" applyNumberFormat="1" applyFont="1" applyFill="1" applyBorder="1" applyAlignment="1" applyProtection="1">
      <alignment horizontal="center" vertical="center" wrapText="1"/>
      <protection/>
    </xf>
    <xf numFmtId="165" fontId="17" fillId="0" borderId="22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23" xfId="0" applyNumberFormat="1" applyFont="1" applyFill="1" applyBorder="1" applyAlignment="1" applyProtection="1">
      <alignment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24" xfId="0" applyNumberFormat="1" applyFont="1" applyFill="1" applyBorder="1" applyAlignment="1" applyProtection="1">
      <alignment vertical="center" wrapText="1"/>
      <protection/>
    </xf>
    <xf numFmtId="165" fontId="13" fillId="0" borderId="17" xfId="0" applyNumberFormat="1" applyFont="1" applyFill="1" applyBorder="1" applyAlignment="1" applyProtection="1">
      <alignment horizontal="left" vertical="center" wrapText="1"/>
      <protection/>
    </xf>
    <xf numFmtId="165" fontId="16" fillId="0" borderId="10" xfId="0" applyNumberFormat="1" applyFont="1" applyFill="1" applyBorder="1" applyAlignment="1" applyProtection="1">
      <alignment vertical="center" wrapText="1"/>
      <protection/>
    </xf>
    <xf numFmtId="165" fontId="16" fillId="33" borderId="10" xfId="0" applyNumberFormat="1" applyFont="1" applyFill="1" applyBorder="1" applyAlignment="1" applyProtection="1">
      <alignment vertical="center" wrapText="1"/>
      <protection/>
    </xf>
    <xf numFmtId="165" fontId="16" fillId="0" borderId="18" xfId="0" applyNumberFormat="1" applyFont="1" applyFill="1" applyBorder="1" applyAlignment="1" applyProtection="1">
      <alignment vertical="center" wrapText="1"/>
      <protection/>
    </xf>
    <xf numFmtId="165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23" xfId="0" applyNumberFormat="1" applyFont="1" applyFill="1" applyBorder="1" applyAlignment="1" applyProtection="1">
      <alignment vertical="center" wrapText="1"/>
      <protection locked="0"/>
    </xf>
    <xf numFmtId="3" fontId="2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3" fontId="16" fillId="0" borderId="17" xfId="58" applyNumberFormat="1" applyFont="1" applyFill="1" applyBorder="1" applyAlignment="1" applyProtection="1">
      <alignment horizontal="right" vertical="center" wrapText="1" indent="1"/>
      <protection/>
    </xf>
    <xf numFmtId="3" fontId="16" fillId="0" borderId="10" xfId="58" applyNumberFormat="1" applyFont="1" applyFill="1" applyBorder="1" applyAlignment="1" applyProtection="1">
      <alignment horizontal="right" vertical="center" wrapText="1" indent="1"/>
      <protection/>
    </xf>
    <xf numFmtId="3" fontId="16" fillId="0" borderId="18" xfId="58" applyNumberFormat="1" applyFont="1" applyFill="1" applyBorder="1" applyAlignment="1" applyProtection="1">
      <alignment horizontal="right" vertical="center" wrapText="1" indent="1"/>
      <protection/>
    </xf>
    <xf numFmtId="0" fontId="31" fillId="0" borderId="0" xfId="0" applyFont="1" applyFill="1" applyAlignment="1" applyProtection="1">
      <alignment vertical="center" wrapText="1"/>
      <protection/>
    </xf>
    <xf numFmtId="165" fontId="16" fillId="0" borderId="69" xfId="0" applyNumberFormat="1" applyFont="1" applyFill="1" applyBorder="1" applyAlignment="1" applyProtection="1">
      <alignment horizontal="center" vertical="center" wrapText="1"/>
      <protection/>
    </xf>
    <xf numFmtId="165" fontId="17" fillId="0" borderId="51" xfId="0" applyNumberFormat="1" applyFont="1" applyFill="1" applyBorder="1" applyAlignment="1" applyProtection="1">
      <alignment vertical="center" wrapText="1"/>
      <protection locked="0"/>
    </xf>
    <xf numFmtId="165" fontId="17" fillId="0" borderId="28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29" xfId="0" applyNumberFormat="1" applyFont="1" applyFill="1" applyBorder="1" applyAlignment="1" applyProtection="1">
      <alignment vertical="center" wrapText="1"/>
      <protection locked="0"/>
    </xf>
    <xf numFmtId="49" fontId="17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30" xfId="0" applyNumberFormat="1" applyFont="1" applyFill="1" applyBorder="1" applyAlignment="1" applyProtection="1">
      <alignment vertical="center" wrapText="1"/>
      <protection/>
    </xf>
    <xf numFmtId="165" fontId="1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12" xfId="0" applyNumberFormat="1" applyFont="1" applyFill="1" applyBorder="1" applyAlignment="1" applyProtection="1">
      <alignment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3" xfId="0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Alignment="1">
      <alignment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24" xfId="0" applyNumberFormat="1" applyFont="1" applyFill="1" applyBorder="1" applyAlignment="1" applyProtection="1">
      <alignment vertical="center" wrapText="1"/>
      <protection/>
    </xf>
    <xf numFmtId="165" fontId="6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26" xfId="0" applyNumberFormat="1" applyFont="1" applyFill="1" applyBorder="1" applyAlignment="1" applyProtection="1">
      <alignment vertical="center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0" xfId="0" applyNumberFormat="1" applyFont="1" applyFill="1" applyBorder="1" applyAlignment="1" applyProtection="1">
      <alignment vertical="center" wrapText="1"/>
      <protection/>
    </xf>
    <xf numFmtId="165" fontId="13" fillId="33" borderId="10" xfId="0" applyNumberFormat="1" applyFont="1" applyFill="1" applyBorder="1" applyAlignment="1" applyProtection="1">
      <alignment vertical="center" wrapText="1"/>
      <protection/>
    </xf>
    <xf numFmtId="165" fontId="13" fillId="0" borderId="18" xfId="0" applyNumberFormat="1" applyFont="1" applyFill="1" applyBorder="1" applyAlignment="1" applyProtection="1">
      <alignment vertical="center" wrapText="1"/>
      <protection/>
    </xf>
    <xf numFmtId="165" fontId="6" fillId="0" borderId="51" xfId="0" applyNumberFormat="1" applyFont="1" applyFill="1" applyBorder="1" applyAlignment="1" applyProtection="1">
      <alignment vertical="center" wrapText="1"/>
      <protection locked="0"/>
    </xf>
    <xf numFmtId="165" fontId="6" fillId="0" borderId="66" xfId="0" applyNumberFormat="1" applyFont="1" applyFill="1" applyBorder="1" applyAlignment="1" applyProtection="1">
      <alignment vertical="center" wrapText="1"/>
      <protection locked="0"/>
    </xf>
    <xf numFmtId="165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165" fontId="16" fillId="0" borderId="18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30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18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7" fillId="0" borderId="0" xfId="58" applyFont="1" applyFill="1" applyBorder="1" applyAlignment="1" applyProtection="1">
      <alignment horizontal="center"/>
      <protection/>
    </xf>
    <xf numFmtId="165" fontId="11" fillId="0" borderId="35" xfId="58" applyNumberFormat="1" applyFont="1" applyFill="1" applyBorder="1" applyAlignment="1" applyProtection="1">
      <alignment horizontal="left" vertical="center"/>
      <protection/>
    </xf>
    <xf numFmtId="165" fontId="7" fillId="0" borderId="0" xfId="58" applyNumberFormat="1" applyFont="1" applyFill="1" applyBorder="1" applyAlignment="1" applyProtection="1">
      <alignment horizontal="center" vertical="center"/>
      <protection/>
    </xf>
    <xf numFmtId="0" fontId="13" fillId="0" borderId="17" xfId="58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32" xfId="58" applyFont="1" applyFill="1" applyBorder="1" applyAlignment="1" applyProtection="1">
      <alignment horizontal="center" vertical="center" wrapText="1"/>
      <protection/>
    </xf>
    <xf numFmtId="165" fontId="11" fillId="0" borderId="35" xfId="58" applyNumberFormat="1" applyFont="1" applyFill="1" applyBorder="1" applyAlignment="1" applyProtection="1">
      <alignment horizontal="left"/>
      <protection/>
    </xf>
    <xf numFmtId="0" fontId="13" fillId="0" borderId="60" xfId="58" applyFont="1" applyFill="1" applyBorder="1" applyAlignment="1" applyProtection="1">
      <alignment horizontal="center" vertical="center" wrapText="1"/>
      <protection/>
    </xf>
    <xf numFmtId="0" fontId="13" fillId="0" borderId="70" xfId="58" applyFont="1" applyFill="1" applyBorder="1" applyAlignment="1" applyProtection="1">
      <alignment horizontal="center" vertical="center" wrapText="1"/>
      <protection/>
    </xf>
    <xf numFmtId="0" fontId="13" fillId="0" borderId="71" xfId="58" applyFont="1" applyFill="1" applyBorder="1" applyAlignment="1" applyProtection="1">
      <alignment horizontal="center" vertical="center" wrapText="1"/>
      <protection/>
    </xf>
    <xf numFmtId="165" fontId="11" fillId="0" borderId="0" xfId="58" applyNumberFormat="1" applyFont="1" applyFill="1" applyBorder="1" applyAlignment="1" applyProtection="1">
      <alignment horizontal="left" vertical="center"/>
      <protection/>
    </xf>
    <xf numFmtId="0" fontId="13" fillId="0" borderId="28" xfId="58" applyFont="1" applyFill="1" applyBorder="1" applyAlignment="1" applyProtection="1">
      <alignment horizontal="center" vertical="center" wrapText="1"/>
      <protection/>
    </xf>
    <xf numFmtId="0" fontId="13" fillId="0" borderId="31" xfId="58" applyFont="1" applyFill="1" applyBorder="1" applyAlignment="1" applyProtection="1">
      <alignment horizontal="center" vertical="center" wrapText="1"/>
      <protection/>
    </xf>
    <xf numFmtId="0" fontId="13" fillId="0" borderId="29" xfId="58" applyFont="1" applyFill="1" applyBorder="1" applyAlignment="1" applyProtection="1">
      <alignment horizontal="center" vertical="center" wrapText="1"/>
      <protection/>
    </xf>
    <xf numFmtId="0" fontId="13" fillId="0" borderId="12" xfId="58" applyFont="1" applyFill="1" applyBorder="1" applyAlignment="1" applyProtection="1">
      <alignment horizontal="center" vertical="center" wrapText="1"/>
      <protection/>
    </xf>
    <xf numFmtId="0" fontId="13" fillId="0" borderId="30" xfId="58" applyFont="1" applyFill="1" applyBorder="1" applyAlignment="1" applyProtection="1">
      <alignment horizontal="center" vertical="center" wrapText="1"/>
      <protection/>
    </xf>
    <xf numFmtId="165" fontId="25" fillId="0" borderId="62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Border="1" applyAlignment="1" applyProtection="1">
      <alignment horizontal="center" textRotation="180" wrapText="1"/>
      <protection/>
    </xf>
    <xf numFmtId="165" fontId="13" fillId="0" borderId="47" xfId="0" applyNumberFormat="1" applyFont="1" applyFill="1" applyBorder="1" applyAlignment="1" applyProtection="1">
      <alignment horizontal="center" vertical="center" wrapText="1"/>
      <protection/>
    </xf>
    <xf numFmtId="165" fontId="13" fillId="0" borderId="17" xfId="0" applyNumberFormat="1" applyFont="1" applyFill="1" applyBorder="1" applyAlignment="1" applyProtection="1">
      <alignment horizontal="center" vertical="center" wrapText="1"/>
      <protection/>
    </xf>
    <xf numFmtId="165" fontId="13" fillId="0" borderId="56" xfId="0" applyNumberFormat="1" applyFont="1" applyFill="1" applyBorder="1" applyAlignment="1" applyProtection="1">
      <alignment horizontal="center" vertical="center" wrapText="1"/>
      <protection/>
    </xf>
    <xf numFmtId="165" fontId="13" fillId="0" borderId="57" xfId="0" applyNumberFormat="1" applyFont="1" applyFill="1" applyBorder="1" applyAlignment="1" applyProtection="1">
      <alignment horizontal="center" vertical="center" wrapText="1"/>
      <protection/>
    </xf>
    <xf numFmtId="165" fontId="13" fillId="0" borderId="46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>
      <alignment horizontal="center" vertical="center" wrapText="1"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56" xfId="0" applyFont="1" applyFill="1" applyBorder="1" applyAlignment="1" applyProtection="1">
      <alignment horizontal="center" vertical="center" wrapText="1"/>
      <protection/>
    </xf>
    <xf numFmtId="0" fontId="13" fillId="0" borderId="57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 vertical="center" wrapText="1"/>
      <protection/>
    </xf>
    <xf numFmtId="0" fontId="13" fillId="0" borderId="72" xfId="0" applyFont="1" applyFill="1" applyBorder="1" applyAlignment="1" applyProtection="1">
      <alignment horizontal="center" vertical="center" wrapText="1"/>
      <protection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3" fillId="0" borderId="57" xfId="0" applyFont="1" applyFill="1" applyBorder="1" applyAlignment="1" applyProtection="1">
      <alignment horizontal="center" vertical="center"/>
      <protection/>
    </xf>
    <xf numFmtId="0" fontId="0" fillId="0" borderId="57" xfId="0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AEC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41"/>
  <sheetViews>
    <sheetView zoomScale="99" zoomScaleNormal="99" zoomScalePageLayoutView="0" workbookViewId="0" topLeftCell="A1">
      <selection activeCell="A1" sqref="A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1" t="s">
        <v>0</v>
      </c>
      <c r="B1" s="2"/>
    </row>
    <row r="2" spans="1:2" ht="12.75">
      <c r="A2" s="2"/>
      <c r="B2" s="2"/>
    </row>
    <row r="3" spans="1:2" ht="12.75">
      <c r="A3" s="3"/>
      <c r="B3" s="3"/>
    </row>
    <row r="4" spans="1:2" ht="15.75">
      <c r="A4" s="4"/>
      <c r="B4" s="5"/>
    </row>
    <row r="5" spans="1:2" ht="15.75">
      <c r="A5" s="4"/>
      <c r="B5" s="5"/>
    </row>
    <row r="6" spans="1:2" s="6" customFormat="1" ht="15.75">
      <c r="A6" s="4" t="s">
        <v>1</v>
      </c>
      <c r="B6" s="3"/>
    </row>
    <row r="7" spans="1:2" s="6" customFormat="1" ht="12.75">
      <c r="A7" s="3"/>
      <c r="B7" s="3"/>
    </row>
    <row r="8" spans="1:2" s="6" customFormat="1" ht="12.75">
      <c r="A8" s="3"/>
      <c r="B8" s="3"/>
    </row>
    <row r="9" spans="1:2" ht="12.75">
      <c r="A9" s="3" t="s">
        <v>2</v>
      </c>
      <c r="B9" s="3" t="s">
        <v>3</v>
      </c>
    </row>
    <row r="10" spans="1:2" ht="12.75">
      <c r="A10" s="3" t="s">
        <v>4</v>
      </c>
      <c r="B10" s="3" t="s">
        <v>5</v>
      </c>
    </row>
    <row r="11" spans="1:2" ht="12.75">
      <c r="A11" s="3" t="s">
        <v>6</v>
      </c>
      <c r="B11" s="3" t="s">
        <v>7</v>
      </c>
    </row>
    <row r="12" spans="1:2" ht="12.75">
      <c r="A12" s="3"/>
      <c r="B12" s="3"/>
    </row>
    <row r="13" spans="1:2" ht="15.75">
      <c r="A13" s="4" t="str">
        <f>+CONCATENATE(LEFT(A6,4),". évi előirányzat módosítások BEVÉTELEK")</f>
        <v>2017. évi előirányzat módosítások BEVÉTELEK</v>
      </c>
      <c r="B13" s="5"/>
    </row>
    <row r="14" spans="1:2" ht="12.75">
      <c r="A14" s="3"/>
      <c r="B14" s="3"/>
    </row>
    <row r="15" spans="1:2" s="6" customFormat="1" ht="12.75">
      <c r="A15" s="3" t="s">
        <v>8</v>
      </c>
      <c r="B15" s="3" t="s">
        <v>9</v>
      </c>
    </row>
    <row r="16" spans="1:2" ht="12.75">
      <c r="A16" s="3" t="s">
        <v>10</v>
      </c>
      <c r="B16" s="3" t="s">
        <v>11</v>
      </c>
    </row>
    <row r="17" spans="1:2" ht="12.75">
      <c r="A17" s="3" t="s">
        <v>12</v>
      </c>
      <c r="B17" s="3" t="s">
        <v>13</v>
      </c>
    </row>
    <row r="18" spans="1:2" ht="12.75">
      <c r="A18" s="3"/>
      <c r="B18" s="3"/>
    </row>
    <row r="19" spans="1:2" ht="14.25">
      <c r="A19" s="7" t="str">
        <f>+CONCATENATE(LEFT(A6,4),". módosítás utáni módosított előrirányzatok BEVÉTELEK")</f>
        <v>2017. módosítás utáni módosított előrirányzatok BEVÉTELEK</v>
      </c>
      <c r="B19" s="5"/>
    </row>
    <row r="20" spans="1:2" ht="12.75">
      <c r="A20" s="3"/>
      <c r="B20" s="3"/>
    </row>
    <row r="21" spans="1:2" ht="12.75">
      <c r="A21" s="3" t="s">
        <v>14</v>
      </c>
      <c r="B21" s="3" t="s">
        <v>15</v>
      </c>
    </row>
    <row r="22" spans="1:2" ht="12.75">
      <c r="A22" s="3" t="s">
        <v>16</v>
      </c>
      <c r="B22" s="3" t="s">
        <v>17</v>
      </c>
    </row>
    <row r="23" spans="1:2" ht="12.75">
      <c r="A23" s="3" t="s">
        <v>18</v>
      </c>
      <c r="B23" s="3" t="s">
        <v>19</v>
      </c>
    </row>
    <row r="24" spans="1:2" ht="12.75">
      <c r="A24" s="3"/>
      <c r="B24" s="3"/>
    </row>
    <row r="25" spans="1:2" ht="15.75">
      <c r="A25" s="4" t="str">
        <f>+CONCATENATE(LEFT(A6,4),". évi eredeti előirányzat KIADÁSOK")</f>
        <v>2017. évi eredeti előirányzat KIADÁSOK</v>
      </c>
      <c r="B25" s="5"/>
    </row>
    <row r="26" spans="1:2" ht="12.75">
      <c r="A26" s="3"/>
      <c r="B26" s="3"/>
    </row>
    <row r="27" spans="1:2" ht="12.75">
      <c r="A27" s="3" t="s">
        <v>20</v>
      </c>
      <c r="B27" s="3" t="s">
        <v>21</v>
      </c>
    </row>
    <row r="28" spans="1:2" ht="12.75">
      <c r="A28" s="3" t="s">
        <v>22</v>
      </c>
      <c r="B28" s="3" t="s">
        <v>23</v>
      </c>
    </row>
    <row r="29" spans="1:2" ht="12.75">
      <c r="A29" s="3" t="s">
        <v>24</v>
      </c>
      <c r="B29" s="3" t="s">
        <v>25</v>
      </c>
    </row>
    <row r="30" spans="1:2" ht="12.75">
      <c r="A30" s="3"/>
      <c r="B30" s="3"/>
    </row>
    <row r="31" spans="1:2" ht="15.75">
      <c r="A31" s="4" t="str">
        <f>+CONCATENATE(LEFT(A6,4),". évi előirányzat módosítások KIADÁSOK")</f>
        <v>2017. évi előirányzat módosítások KIADÁSOK</v>
      </c>
      <c r="B31" s="5"/>
    </row>
    <row r="32" spans="1:2" ht="12.75">
      <c r="A32" s="3"/>
      <c r="B32" s="3"/>
    </row>
    <row r="33" spans="1:2" ht="12.75">
      <c r="A33" s="3" t="s">
        <v>26</v>
      </c>
      <c r="B33" s="3" t="s">
        <v>27</v>
      </c>
    </row>
    <row r="34" spans="1:2" ht="12.75">
      <c r="A34" s="3" t="s">
        <v>28</v>
      </c>
      <c r="B34" s="3" t="s">
        <v>29</v>
      </c>
    </row>
    <row r="35" spans="1:2" ht="12.75">
      <c r="A35" s="3" t="s">
        <v>30</v>
      </c>
      <c r="B35" s="3" t="s">
        <v>31</v>
      </c>
    </row>
    <row r="36" spans="1:2" ht="12.75">
      <c r="A36" s="3"/>
      <c r="B36" s="3"/>
    </row>
    <row r="37" spans="1:2" ht="15.75">
      <c r="A37" s="8" t="str">
        <f>+CONCATENATE(LEFT(A6,4),". módosítás utáni módosított előirányzatok KIADÁSOK")</f>
        <v>2017. módosítás utáni módosított előirányzatok KIADÁSOK</v>
      </c>
      <c r="B37" s="5"/>
    </row>
    <row r="38" spans="1:2" ht="12.75">
      <c r="A38" s="3"/>
      <c r="B38" s="3"/>
    </row>
    <row r="39" spans="1:2" ht="12.75">
      <c r="A39" s="3" t="s">
        <v>32</v>
      </c>
      <c r="B39" s="3" t="s">
        <v>33</v>
      </c>
    </row>
    <row r="40" spans="1:2" ht="12.75">
      <c r="A40" s="3" t="s">
        <v>34</v>
      </c>
      <c r="B40" s="3" t="s">
        <v>35</v>
      </c>
    </row>
    <row r="41" spans="1:2" ht="12.75">
      <c r="A41" s="3" t="s">
        <v>36</v>
      </c>
      <c r="B41" s="3" t="s">
        <v>37</v>
      </c>
    </row>
  </sheetData>
  <sheetProtection sheet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159"/>
  <sheetViews>
    <sheetView tabSelected="1" zoomScale="99" zoomScaleNormal="99" zoomScalePageLayoutView="0" workbookViewId="0" topLeftCell="A1">
      <selection activeCell="J4" sqref="J4"/>
    </sheetView>
  </sheetViews>
  <sheetFormatPr defaultColWidth="9.00390625" defaultRowHeight="12.75"/>
  <cols>
    <col min="1" max="1" width="16.125" style="189" customWidth="1"/>
    <col min="2" max="2" width="62.00390625" style="190" customWidth="1"/>
    <col min="3" max="3" width="14.125" style="191" customWidth="1"/>
    <col min="4" max="8" width="14.125" style="192" customWidth="1"/>
    <col min="9" max="16384" width="9.375" style="192" customWidth="1"/>
  </cols>
  <sheetData>
    <row r="1" ht="12.75">
      <c r="H1" s="193" t="s">
        <v>496</v>
      </c>
    </row>
    <row r="2" spans="1:8" s="196" customFormat="1" ht="16.5" customHeight="1">
      <c r="A2" s="194"/>
      <c r="B2" s="195"/>
      <c r="H2" s="197" t="s">
        <v>409</v>
      </c>
    </row>
    <row r="3" spans="1:8" s="201" customFormat="1" ht="21" customHeight="1">
      <c r="A3" s="198" t="s">
        <v>318</v>
      </c>
      <c r="B3" s="426" t="s">
        <v>410</v>
      </c>
      <c r="C3" s="426"/>
      <c r="D3" s="426"/>
      <c r="E3" s="426"/>
      <c r="F3" s="199"/>
      <c r="G3" s="199"/>
      <c r="H3" s="200" t="s">
        <v>411</v>
      </c>
    </row>
    <row r="4" spans="1:8" s="201" customFormat="1" ht="24">
      <c r="A4" s="198" t="s">
        <v>412</v>
      </c>
      <c r="B4" s="427" t="s">
        <v>413</v>
      </c>
      <c r="C4" s="427"/>
      <c r="D4" s="427"/>
      <c r="E4" s="427"/>
      <c r="F4" s="319"/>
      <c r="G4" s="319"/>
      <c r="H4" s="203" t="s">
        <v>411</v>
      </c>
    </row>
    <row r="5" spans="1:8" s="206" customFormat="1" ht="15.75" customHeight="1" thickBot="1">
      <c r="A5" s="204"/>
      <c r="B5" s="204"/>
      <c r="C5" s="205"/>
      <c r="H5" s="207"/>
    </row>
    <row r="6" spans="1:8" ht="40.5" thickBot="1">
      <c r="A6" s="208" t="s">
        <v>414</v>
      </c>
      <c r="B6" s="209" t="s">
        <v>415</v>
      </c>
      <c r="C6" s="13" t="s">
        <v>43</v>
      </c>
      <c r="D6" s="13" t="s">
        <v>219</v>
      </c>
      <c r="E6" s="13" t="s">
        <v>220</v>
      </c>
      <c r="F6" s="13" t="s">
        <v>486</v>
      </c>
      <c r="G6" s="15" t="s">
        <v>490</v>
      </c>
      <c r="H6" s="210" t="str">
        <f>+CONCATENATE(LEFT(ÖSSZEFÜGGÉSEK!A7,4),"2017.12.31.",CHAR(10),"Módosítás utáni")</f>
        <v>2017.12.31.
Módosítás utáni</v>
      </c>
    </row>
    <row r="7" spans="1:8" s="214" customFormat="1" ht="12.75" customHeight="1" thickBot="1">
      <c r="A7" s="211" t="s">
        <v>46</v>
      </c>
      <c r="B7" s="212" t="s">
        <v>47</v>
      </c>
      <c r="C7" s="212" t="s">
        <v>48</v>
      </c>
      <c r="D7" s="213" t="s">
        <v>49</v>
      </c>
      <c r="E7" s="213" t="s">
        <v>221</v>
      </c>
      <c r="F7" s="213" t="s">
        <v>482</v>
      </c>
      <c r="G7" s="279" t="s">
        <v>319</v>
      </c>
      <c r="H7" s="19" t="s">
        <v>489</v>
      </c>
    </row>
    <row r="8" spans="1:8" s="214" customFormat="1" ht="15.75" customHeight="1" thickBot="1">
      <c r="A8" s="428" t="s">
        <v>316</v>
      </c>
      <c r="B8" s="428"/>
      <c r="C8" s="428"/>
      <c r="D8" s="428"/>
      <c r="E8" s="428"/>
      <c r="F8" s="428"/>
      <c r="G8" s="428"/>
      <c r="H8" s="428"/>
    </row>
    <row r="9" spans="1:8" s="214" customFormat="1" ht="12" customHeight="1" thickBot="1">
      <c r="A9" s="69" t="s">
        <v>50</v>
      </c>
      <c r="B9" s="22" t="s">
        <v>51</v>
      </c>
      <c r="C9" s="23">
        <f aca="true" t="shared" si="0" ref="C9:H9">+C10+C11+C12+C13+C14+C15</f>
        <v>406399386</v>
      </c>
      <c r="D9" s="117">
        <f t="shared" si="0"/>
        <v>1547919</v>
      </c>
      <c r="E9" s="24">
        <f t="shared" si="0"/>
        <v>3106999</v>
      </c>
      <c r="F9" s="24">
        <f t="shared" si="0"/>
        <v>9884527</v>
      </c>
      <c r="G9" s="24">
        <f t="shared" si="0"/>
        <v>27887087</v>
      </c>
      <c r="H9" s="23">
        <f t="shared" si="0"/>
        <v>448825918</v>
      </c>
    </row>
    <row r="10" spans="1:8" s="216" customFormat="1" ht="12" customHeight="1">
      <c r="A10" s="215" t="s">
        <v>52</v>
      </c>
      <c r="B10" s="27" t="s">
        <v>53</v>
      </c>
      <c r="C10" s="28">
        <v>168076061</v>
      </c>
      <c r="D10" s="77">
        <v>360680</v>
      </c>
      <c r="E10" s="47"/>
      <c r="F10" s="47"/>
      <c r="G10" s="47">
        <v>1000000</v>
      </c>
      <c r="H10" s="48">
        <f>C10+D10+E10+F10+G10</f>
        <v>169436741</v>
      </c>
    </row>
    <row r="11" spans="1:8" s="218" customFormat="1" ht="12" customHeight="1">
      <c r="A11" s="217" t="s">
        <v>54</v>
      </c>
      <c r="B11" s="31" t="s">
        <v>55</v>
      </c>
      <c r="C11" s="32">
        <v>82715372</v>
      </c>
      <c r="D11" s="79"/>
      <c r="E11" s="33">
        <v>1119489</v>
      </c>
      <c r="F11" s="33">
        <v>3002728</v>
      </c>
      <c r="G11" s="33">
        <v>-599979</v>
      </c>
      <c r="H11" s="80">
        <f>C11+D11+E11+F11+G11</f>
        <v>86237610</v>
      </c>
    </row>
    <row r="12" spans="1:8" s="218" customFormat="1" ht="12" customHeight="1">
      <c r="A12" s="217" t="s">
        <v>56</v>
      </c>
      <c r="B12" s="31" t="s">
        <v>57</v>
      </c>
      <c r="C12" s="32">
        <v>150078953</v>
      </c>
      <c r="D12" s="79">
        <v>1187239</v>
      </c>
      <c r="E12" s="33">
        <v>-500656</v>
      </c>
      <c r="F12" s="33">
        <v>3746754</v>
      </c>
      <c r="G12" s="33">
        <v>1991943</v>
      </c>
      <c r="H12" s="80">
        <f>C12+D12+E12+F12+G12</f>
        <v>156504233</v>
      </c>
    </row>
    <row r="13" spans="1:8" s="218" customFormat="1" ht="12" customHeight="1">
      <c r="A13" s="217" t="s">
        <v>58</v>
      </c>
      <c r="B13" s="31" t="s">
        <v>59</v>
      </c>
      <c r="C13" s="32">
        <v>5529000</v>
      </c>
      <c r="D13" s="79"/>
      <c r="E13" s="33">
        <v>307440</v>
      </c>
      <c r="F13" s="33">
        <v>218480</v>
      </c>
      <c r="G13" s="33">
        <v>37719</v>
      </c>
      <c r="H13" s="80">
        <f>C13+D13+E13+F13+G13</f>
        <v>6092639</v>
      </c>
    </row>
    <row r="14" spans="1:8" s="218" customFormat="1" ht="12" customHeight="1">
      <c r="A14" s="217" t="s">
        <v>60</v>
      </c>
      <c r="B14" s="31" t="s">
        <v>416</v>
      </c>
      <c r="C14" s="32"/>
      <c r="D14" s="79"/>
      <c r="E14" s="33">
        <v>2180726</v>
      </c>
      <c r="F14" s="33">
        <v>2916565</v>
      </c>
      <c r="G14" s="33">
        <v>25457404</v>
      </c>
      <c r="H14" s="80">
        <f>C14+D14+E14+F14+G14</f>
        <v>30554695</v>
      </c>
    </row>
    <row r="15" spans="1:8" s="216" customFormat="1" ht="12" customHeight="1" thickBot="1">
      <c r="A15" s="219" t="s">
        <v>62</v>
      </c>
      <c r="B15" s="40" t="s">
        <v>63</v>
      </c>
      <c r="C15" s="32"/>
      <c r="D15" s="89"/>
      <c r="E15" s="51"/>
      <c r="F15" s="51"/>
      <c r="G15" s="51"/>
      <c r="H15" s="52">
        <f>C15+D15+E15</f>
        <v>0</v>
      </c>
    </row>
    <row r="16" spans="1:8" s="216" customFormat="1" ht="25.5" customHeight="1" thickBot="1">
      <c r="A16" s="69" t="s">
        <v>64</v>
      </c>
      <c r="B16" s="37" t="s">
        <v>65</v>
      </c>
      <c r="C16" s="23">
        <f aca="true" t="shared" si="1" ref="C16:H16">+C17+C18+C19+C20+C21</f>
        <v>303600</v>
      </c>
      <c r="D16" s="117">
        <f t="shared" si="1"/>
        <v>328572408</v>
      </c>
      <c r="E16" s="24">
        <f t="shared" si="1"/>
        <v>4665346</v>
      </c>
      <c r="F16" s="24">
        <f t="shared" si="1"/>
        <v>0</v>
      </c>
      <c r="G16" s="24">
        <f t="shared" si="1"/>
        <v>16753700</v>
      </c>
      <c r="H16" s="23">
        <f t="shared" si="1"/>
        <v>350295054</v>
      </c>
    </row>
    <row r="17" spans="1:8" s="216" customFormat="1" ht="12" customHeight="1">
      <c r="A17" s="215" t="s">
        <v>66</v>
      </c>
      <c r="B17" s="27" t="s">
        <v>67</v>
      </c>
      <c r="C17" s="28"/>
      <c r="D17" s="77"/>
      <c r="E17" s="47"/>
      <c r="F17" s="47"/>
      <c r="G17" s="282"/>
      <c r="H17" s="48">
        <f>C17+D17+E17</f>
        <v>0</v>
      </c>
    </row>
    <row r="18" spans="1:8" s="216" customFormat="1" ht="12" customHeight="1">
      <c r="A18" s="217" t="s">
        <v>68</v>
      </c>
      <c r="B18" s="31" t="s">
        <v>69</v>
      </c>
      <c r="C18" s="32"/>
      <c r="D18" s="79"/>
      <c r="E18" s="33"/>
      <c r="F18" s="33"/>
      <c r="G18" s="287"/>
      <c r="H18" s="80">
        <f>C18+D18+E18+F18+G18</f>
        <v>0</v>
      </c>
    </row>
    <row r="19" spans="1:8" s="216" customFormat="1" ht="12" customHeight="1">
      <c r="A19" s="217" t="s">
        <v>70</v>
      </c>
      <c r="B19" s="31" t="s">
        <v>71</v>
      </c>
      <c r="C19" s="32"/>
      <c r="D19" s="79"/>
      <c r="E19" s="33"/>
      <c r="F19" s="33"/>
      <c r="G19" s="287"/>
      <c r="H19" s="80">
        <f>C19+D19+E19+F19+G19</f>
        <v>0</v>
      </c>
    </row>
    <row r="20" spans="1:8" s="216" customFormat="1" ht="12" customHeight="1">
      <c r="A20" s="217" t="s">
        <v>72</v>
      </c>
      <c r="B20" s="31" t="s">
        <v>73</v>
      </c>
      <c r="C20" s="32"/>
      <c r="D20" s="79"/>
      <c r="E20" s="33"/>
      <c r="F20" s="33"/>
      <c r="G20" s="287"/>
      <c r="H20" s="80">
        <f>C20+D20+E20+F20+G20</f>
        <v>0</v>
      </c>
    </row>
    <row r="21" spans="1:8" s="216" customFormat="1" ht="12" customHeight="1">
      <c r="A21" s="217" t="s">
        <v>74</v>
      </c>
      <c r="B21" s="31" t="s">
        <v>75</v>
      </c>
      <c r="C21" s="32">
        <v>303600</v>
      </c>
      <c r="D21" s="79">
        <v>328572408</v>
      </c>
      <c r="E21" s="33">
        <v>4665346</v>
      </c>
      <c r="F21" s="33"/>
      <c r="G21" s="287">
        <v>16753700</v>
      </c>
      <c r="H21" s="80">
        <f>C21+D21+E21+F21+G21</f>
        <v>350295054</v>
      </c>
    </row>
    <row r="22" spans="1:8" s="218" customFormat="1" ht="12" customHeight="1" thickBot="1">
      <c r="A22" s="219" t="s">
        <v>76</v>
      </c>
      <c r="B22" s="40" t="s">
        <v>77</v>
      </c>
      <c r="C22" s="38"/>
      <c r="D22" s="89"/>
      <c r="E22" s="51"/>
      <c r="F22" s="51"/>
      <c r="G22" s="283"/>
      <c r="H22" s="52">
        <f>C22+D22</f>
        <v>0</v>
      </c>
    </row>
    <row r="23" spans="1:8" s="218" customFormat="1" ht="22.5" customHeight="1" thickBot="1">
      <c r="A23" s="69" t="s">
        <v>78</v>
      </c>
      <c r="B23" s="22" t="s">
        <v>79</v>
      </c>
      <c r="C23" s="23">
        <f aca="true" t="shared" si="2" ref="C23:H23">+C24+C25+C26+C27+C28</f>
        <v>0</v>
      </c>
      <c r="D23" s="117">
        <f t="shared" si="2"/>
        <v>0</v>
      </c>
      <c r="E23" s="24">
        <f t="shared" si="2"/>
        <v>101294942</v>
      </c>
      <c r="F23" s="24">
        <f t="shared" si="2"/>
        <v>0</v>
      </c>
      <c r="G23" s="24">
        <f t="shared" si="2"/>
        <v>10081500</v>
      </c>
      <c r="H23" s="23">
        <f t="shared" si="2"/>
        <v>111376442</v>
      </c>
    </row>
    <row r="24" spans="1:8" s="218" customFormat="1" ht="12" customHeight="1">
      <c r="A24" s="215" t="s">
        <v>80</v>
      </c>
      <c r="B24" s="27" t="s">
        <v>81</v>
      </c>
      <c r="C24" s="28"/>
      <c r="D24" s="77"/>
      <c r="E24" s="47"/>
      <c r="F24" s="47"/>
      <c r="G24" s="282">
        <v>10081500</v>
      </c>
      <c r="H24" s="80">
        <f aca="true" t="shared" si="3" ref="H24:H29">C24+D24+E24+F24+G24</f>
        <v>10081500</v>
      </c>
    </row>
    <row r="25" spans="1:8" s="216" customFormat="1" ht="12" customHeight="1">
      <c r="A25" s="217" t="s">
        <v>82</v>
      </c>
      <c r="B25" s="31" t="s">
        <v>83</v>
      </c>
      <c r="C25" s="32"/>
      <c r="D25" s="79"/>
      <c r="E25" s="33"/>
      <c r="F25" s="33"/>
      <c r="G25" s="287"/>
      <c r="H25" s="80">
        <f t="shared" si="3"/>
        <v>0</v>
      </c>
    </row>
    <row r="26" spans="1:8" s="218" customFormat="1" ht="12" customHeight="1">
      <c r="A26" s="217" t="s">
        <v>84</v>
      </c>
      <c r="B26" s="31" t="s">
        <v>85</v>
      </c>
      <c r="C26" s="32"/>
      <c r="D26" s="79"/>
      <c r="E26" s="33"/>
      <c r="F26" s="33"/>
      <c r="G26" s="287"/>
      <c r="H26" s="80">
        <f t="shared" si="3"/>
        <v>0</v>
      </c>
    </row>
    <row r="27" spans="1:8" s="218" customFormat="1" ht="12" customHeight="1">
      <c r="A27" s="217" t="s">
        <v>86</v>
      </c>
      <c r="B27" s="31" t="s">
        <v>87</v>
      </c>
      <c r="C27" s="32"/>
      <c r="D27" s="79"/>
      <c r="E27" s="33"/>
      <c r="F27" s="33"/>
      <c r="G27" s="287"/>
      <c r="H27" s="80">
        <f t="shared" si="3"/>
        <v>0</v>
      </c>
    </row>
    <row r="28" spans="1:8" s="218" customFormat="1" ht="12" customHeight="1">
      <c r="A28" s="217" t="s">
        <v>88</v>
      </c>
      <c r="B28" s="31" t="s">
        <v>89</v>
      </c>
      <c r="C28" s="32"/>
      <c r="D28" s="79"/>
      <c r="E28" s="33">
        <v>101294942</v>
      </c>
      <c r="F28" s="33"/>
      <c r="G28" s="287"/>
      <c r="H28" s="80">
        <f t="shared" si="3"/>
        <v>101294942</v>
      </c>
    </row>
    <row r="29" spans="1:8" s="218" customFormat="1" ht="12" customHeight="1" thickBot="1">
      <c r="A29" s="219" t="s">
        <v>90</v>
      </c>
      <c r="B29" s="40" t="s">
        <v>91</v>
      </c>
      <c r="C29" s="38"/>
      <c r="D29" s="89"/>
      <c r="E29" s="51">
        <v>101294942</v>
      </c>
      <c r="F29" s="51"/>
      <c r="G29" s="348"/>
      <c r="H29" s="80">
        <f t="shared" si="3"/>
        <v>101294942</v>
      </c>
    </row>
    <row r="30" spans="1:8" s="218" customFormat="1" ht="12" customHeight="1" thickBot="1">
      <c r="A30" s="69" t="s">
        <v>92</v>
      </c>
      <c r="B30" s="22" t="s">
        <v>93</v>
      </c>
      <c r="C30" s="23">
        <f>SUM(C31:C37)</f>
        <v>55000000</v>
      </c>
      <c r="D30" s="117">
        <f>+D31+D32+D33+D34+D35+D36+D37</f>
        <v>0</v>
      </c>
      <c r="E30" s="24">
        <f>SUM(E31:E37)</f>
        <v>0</v>
      </c>
      <c r="F30" s="24">
        <f>SUM(F31:F37)</f>
        <v>0</v>
      </c>
      <c r="G30" s="24">
        <f>SUM(G31:G37)</f>
        <v>4946711</v>
      </c>
      <c r="H30" s="23">
        <f>+H31+H32+H33+H34+H35+H36+H37</f>
        <v>59946711</v>
      </c>
    </row>
    <row r="31" spans="1:8" s="218" customFormat="1" ht="12" customHeight="1">
      <c r="A31" s="215" t="s">
        <v>94</v>
      </c>
      <c r="B31" s="27" t="s">
        <v>95</v>
      </c>
      <c r="C31" s="28">
        <v>5000000</v>
      </c>
      <c r="D31" s="77"/>
      <c r="E31" s="47"/>
      <c r="F31" s="47"/>
      <c r="G31" s="324">
        <v>356465</v>
      </c>
      <c r="H31" s="80">
        <f aca="true" t="shared" si="4" ref="H31:H37">C31+D31+E31+F31+G31</f>
        <v>5356465</v>
      </c>
    </row>
    <row r="32" spans="1:8" s="218" customFormat="1" ht="12" customHeight="1">
      <c r="A32" s="217" t="s">
        <v>96</v>
      </c>
      <c r="B32" s="31" t="s">
        <v>97</v>
      </c>
      <c r="C32" s="32"/>
      <c r="D32" s="79"/>
      <c r="E32" s="33"/>
      <c r="F32" s="33"/>
      <c r="G32" s="287"/>
      <c r="H32" s="80">
        <f t="shared" si="4"/>
        <v>0</v>
      </c>
    </row>
    <row r="33" spans="1:8" s="218" customFormat="1" ht="12" customHeight="1">
      <c r="A33" s="217" t="s">
        <v>98</v>
      </c>
      <c r="B33" s="31" t="s">
        <v>99</v>
      </c>
      <c r="C33" s="32">
        <v>43000000</v>
      </c>
      <c r="D33" s="79"/>
      <c r="E33" s="33"/>
      <c r="F33" s="33"/>
      <c r="G33" s="287">
        <v>1599845</v>
      </c>
      <c r="H33" s="80">
        <f t="shared" si="4"/>
        <v>44599845</v>
      </c>
    </row>
    <row r="34" spans="1:8" s="218" customFormat="1" ht="12" customHeight="1">
      <c r="A34" s="217" t="s">
        <v>100</v>
      </c>
      <c r="B34" s="31" t="s">
        <v>101</v>
      </c>
      <c r="C34" s="32"/>
      <c r="D34" s="79"/>
      <c r="E34" s="33"/>
      <c r="F34" s="33"/>
      <c r="G34" s="287"/>
      <c r="H34" s="80">
        <f t="shared" si="4"/>
        <v>0</v>
      </c>
    </row>
    <row r="35" spans="1:8" s="218" customFormat="1" ht="12" customHeight="1">
      <c r="A35" s="217" t="s">
        <v>102</v>
      </c>
      <c r="B35" s="31" t="s">
        <v>103</v>
      </c>
      <c r="C35" s="32">
        <v>7000000</v>
      </c>
      <c r="D35" s="79"/>
      <c r="E35" s="33"/>
      <c r="F35" s="33"/>
      <c r="G35" s="287">
        <v>1775845</v>
      </c>
      <c r="H35" s="80">
        <f t="shared" si="4"/>
        <v>8775845</v>
      </c>
    </row>
    <row r="36" spans="1:8" s="218" customFormat="1" ht="12" customHeight="1">
      <c r="A36" s="217" t="s">
        <v>104</v>
      </c>
      <c r="B36" s="31" t="s">
        <v>105</v>
      </c>
      <c r="C36" s="32"/>
      <c r="D36" s="79"/>
      <c r="E36" s="33"/>
      <c r="F36" s="33"/>
      <c r="G36" s="287"/>
      <c r="H36" s="80">
        <f t="shared" si="4"/>
        <v>0</v>
      </c>
    </row>
    <row r="37" spans="1:8" s="218" customFormat="1" ht="12" customHeight="1" thickBot="1">
      <c r="A37" s="219" t="s">
        <v>106</v>
      </c>
      <c r="B37" s="40" t="s">
        <v>107</v>
      </c>
      <c r="C37" s="38"/>
      <c r="D37" s="89"/>
      <c r="E37" s="51"/>
      <c r="F37" s="51"/>
      <c r="G37" s="283">
        <v>1214556</v>
      </c>
      <c r="H37" s="80">
        <f t="shared" si="4"/>
        <v>1214556</v>
      </c>
    </row>
    <row r="38" spans="1:8" s="218" customFormat="1" ht="12" customHeight="1" thickBot="1">
      <c r="A38" s="69" t="s">
        <v>108</v>
      </c>
      <c r="B38" s="22" t="s">
        <v>109</v>
      </c>
      <c r="C38" s="23">
        <f>SUM(C39:C49)</f>
        <v>27746000</v>
      </c>
      <c r="D38" s="367"/>
      <c r="E38" s="368"/>
      <c r="F38" s="368"/>
      <c r="G38" s="368">
        <f>SUM(G39:G49)</f>
        <v>19374224</v>
      </c>
      <c r="H38" s="369">
        <f>SUM(H39:H49)</f>
        <v>47120224</v>
      </c>
    </row>
    <row r="39" spans="1:8" s="218" customFormat="1" ht="12" customHeight="1">
      <c r="A39" s="215" t="s">
        <v>110</v>
      </c>
      <c r="B39" s="27" t="s">
        <v>111</v>
      </c>
      <c r="C39" s="28">
        <v>2000000</v>
      </c>
      <c r="D39" s="77"/>
      <c r="E39" s="47"/>
      <c r="F39" s="47"/>
      <c r="G39" s="324">
        <v>2188097</v>
      </c>
      <c r="H39" s="80">
        <f aca="true" t="shared" si="5" ref="H39:H49">C39+D39+E39+F39+G39</f>
        <v>4188097</v>
      </c>
    </row>
    <row r="40" spans="1:8" s="218" customFormat="1" ht="12" customHeight="1">
      <c r="A40" s="217" t="s">
        <v>112</v>
      </c>
      <c r="B40" s="31" t="s">
        <v>113</v>
      </c>
      <c r="C40" s="32">
        <v>4250000</v>
      </c>
      <c r="D40" s="79"/>
      <c r="E40" s="33"/>
      <c r="F40" s="33"/>
      <c r="G40" s="287"/>
      <c r="H40" s="80">
        <f t="shared" si="5"/>
        <v>4250000</v>
      </c>
    </row>
    <row r="41" spans="1:8" s="218" customFormat="1" ht="12" customHeight="1">
      <c r="A41" s="217" t="s">
        <v>114</v>
      </c>
      <c r="B41" s="31" t="s">
        <v>115</v>
      </c>
      <c r="C41" s="32">
        <v>3800000</v>
      </c>
      <c r="D41" s="79"/>
      <c r="E41" s="33"/>
      <c r="F41" s="33"/>
      <c r="G41" s="287">
        <v>5106450</v>
      </c>
      <c r="H41" s="80">
        <f t="shared" si="5"/>
        <v>8906450</v>
      </c>
    </row>
    <row r="42" spans="1:8" s="218" customFormat="1" ht="12" customHeight="1">
      <c r="A42" s="217" t="s">
        <v>116</v>
      </c>
      <c r="B42" s="31" t="s">
        <v>117</v>
      </c>
      <c r="C42" s="32">
        <v>13465000</v>
      </c>
      <c r="D42" s="79"/>
      <c r="E42" s="33"/>
      <c r="F42" s="33"/>
      <c r="G42" s="287">
        <v>1291921</v>
      </c>
      <c r="H42" s="80">
        <f t="shared" si="5"/>
        <v>14756921</v>
      </c>
    </row>
    <row r="43" spans="1:8" s="218" customFormat="1" ht="12" customHeight="1">
      <c r="A43" s="217" t="s">
        <v>118</v>
      </c>
      <c r="B43" s="31" t="s">
        <v>119</v>
      </c>
      <c r="C43" s="32"/>
      <c r="D43" s="79"/>
      <c r="E43" s="33"/>
      <c r="F43" s="33"/>
      <c r="G43" s="287"/>
      <c r="H43" s="80">
        <f t="shared" si="5"/>
        <v>0</v>
      </c>
    </row>
    <row r="44" spans="1:8" s="218" customFormat="1" ht="12" customHeight="1">
      <c r="A44" s="217" t="s">
        <v>120</v>
      </c>
      <c r="B44" s="31" t="s">
        <v>121</v>
      </c>
      <c r="C44" s="32">
        <v>3531000</v>
      </c>
      <c r="D44" s="79"/>
      <c r="E44" s="33"/>
      <c r="F44" s="33"/>
      <c r="G44" s="287">
        <v>2538814</v>
      </c>
      <c r="H44" s="80">
        <f t="shared" si="5"/>
        <v>6069814</v>
      </c>
    </row>
    <row r="45" spans="1:8" s="218" customFormat="1" ht="12" customHeight="1">
      <c r="A45" s="217" t="s">
        <v>122</v>
      </c>
      <c r="B45" s="31" t="s">
        <v>123</v>
      </c>
      <c r="C45" s="32"/>
      <c r="D45" s="79"/>
      <c r="E45" s="33"/>
      <c r="F45" s="33"/>
      <c r="G45" s="287"/>
      <c r="H45" s="80">
        <f t="shared" si="5"/>
        <v>0</v>
      </c>
    </row>
    <row r="46" spans="1:8" s="218" customFormat="1" ht="12" customHeight="1">
      <c r="A46" s="217" t="s">
        <v>124</v>
      </c>
      <c r="B46" s="31" t="s">
        <v>417</v>
      </c>
      <c r="C46" s="32"/>
      <c r="D46" s="79"/>
      <c r="E46" s="33"/>
      <c r="F46" s="33"/>
      <c r="G46" s="287">
        <v>7579</v>
      </c>
      <c r="H46" s="80">
        <f t="shared" si="5"/>
        <v>7579</v>
      </c>
    </row>
    <row r="47" spans="1:8" s="218" customFormat="1" ht="12" customHeight="1">
      <c r="A47" s="217" t="s">
        <v>126</v>
      </c>
      <c r="B47" s="31" t="s">
        <v>127</v>
      </c>
      <c r="C47" s="32"/>
      <c r="D47" s="79"/>
      <c r="E47" s="33"/>
      <c r="F47" s="33"/>
      <c r="G47" s="287"/>
      <c r="H47" s="80">
        <f t="shared" si="5"/>
        <v>0</v>
      </c>
    </row>
    <row r="48" spans="1:8" s="218" customFormat="1" ht="12" customHeight="1">
      <c r="A48" s="219" t="s">
        <v>128</v>
      </c>
      <c r="B48" s="40" t="s">
        <v>129</v>
      </c>
      <c r="C48" s="38"/>
      <c r="D48" s="79"/>
      <c r="E48" s="33"/>
      <c r="F48" s="33"/>
      <c r="G48" s="287">
        <v>686990</v>
      </c>
      <c r="H48" s="80">
        <f t="shared" si="5"/>
        <v>686990</v>
      </c>
    </row>
    <row r="49" spans="1:8" s="218" customFormat="1" ht="12" customHeight="1" thickBot="1">
      <c r="A49" s="219" t="s">
        <v>130</v>
      </c>
      <c r="B49" s="40" t="s">
        <v>131</v>
      </c>
      <c r="C49" s="38">
        <v>700000</v>
      </c>
      <c r="D49" s="89"/>
      <c r="E49" s="51"/>
      <c r="F49" s="51"/>
      <c r="G49" s="348">
        <v>7554373</v>
      </c>
      <c r="H49" s="80">
        <f t="shared" si="5"/>
        <v>8254373</v>
      </c>
    </row>
    <row r="50" spans="1:8" s="218" customFormat="1" ht="12" customHeight="1" thickBot="1">
      <c r="A50" s="69" t="s">
        <v>132</v>
      </c>
      <c r="B50" s="22" t="s">
        <v>133</v>
      </c>
      <c r="C50" s="24">
        <f>SUM(C51:C55)</f>
        <v>0</v>
      </c>
      <c r="D50" s="117">
        <f>SUM(D51:D55)</f>
        <v>0</v>
      </c>
      <c r="E50" s="24"/>
      <c r="F50" s="24"/>
      <c r="G50" s="23">
        <f>SUM(G51:G55)</f>
        <v>1530000</v>
      </c>
      <c r="H50" s="23">
        <f>SUM(H51:H55)</f>
        <v>1530000</v>
      </c>
    </row>
    <row r="51" spans="1:8" s="218" customFormat="1" ht="12" customHeight="1">
      <c r="A51" s="215" t="s">
        <v>134</v>
      </c>
      <c r="B51" s="27" t="s">
        <v>135</v>
      </c>
      <c r="C51" s="29"/>
      <c r="D51" s="77"/>
      <c r="E51" s="47"/>
      <c r="F51" s="47"/>
      <c r="G51" s="282"/>
      <c r="H51" s="80">
        <f>C51+D51+E51+F51+G51</f>
        <v>0</v>
      </c>
    </row>
    <row r="52" spans="1:8" s="218" customFormat="1" ht="12" customHeight="1">
      <c r="A52" s="217" t="s">
        <v>136</v>
      </c>
      <c r="B52" s="31" t="s">
        <v>137</v>
      </c>
      <c r="C52" s="33"/>
      <c r="D52" s="79"/>
      <c r="E52" s="33"/>
      <c r="F52" s="33"/>
      <c r="G52" s="287"/>
      <c r="H52" s="80">
        <f>C52+D52+E52+F52+G52</f>
        <v>0</v>
      </c>
    </row>
    <row r="53" spans="1:8" s="218" customFormat="1" ht="12" customHeight="1">
      <c r="A53" s="217" t="s">
        <v>138</v>
      </c>
      <c r="B53" s="31" t="s">
        <v>139</v>
      </c>
      <c r="C53" s="33"/>
      <c r="D53" s="79"/>
      <c r="E53" s="33"/>
      <c r="F53" s="33"/>
      <c r="G53" s="287">
        <v>1530000</v>
      </c>
      <c r="H53" s="80">
        <f>C53+D53+E53+F53+G53</f>
        <v>1530000</v>
      </c>
    </row>
    <row r="54" spans="1:8" s="218" customFormat="1" ht="12" customHeight="1">
      <c r="A54" s="217" t="s">
        <v>140</v>
      </c>
      <c r="B54" s="31" t="s">
        <v>141</v>
      </c>
      <c r="C54" s="33"/>
      <c r="D54" s="79"/>
      <c r="E54" s="33"/>
      <c r="F54" s="33"/>
      <c r="G54" s="287"/>
      <c r="H54" s="80">
        <f>C54+D54+E54+F54+G54</f>
        <v>0</v>
      </c>
    </row>
    <row r="55" spans="1:8" s="218" customFormat="1" ht="12" customHeight="1" thickBot="1">
      <c r="A55" s="219" t="s">
        <v>142</v>
      </c>
      <c r="B55" s="40" t="s">
        <v>143</v>
      </c>
      <c r="C55" s="39"/>
      <c r="D55" s="89"/>
      <c r="E55" s="51"/>
      <c r="F55" s="51"/>
      <c r="G55" s="283"/>
      <c r="H55" s="80">
        <f>C55+D55+E55+F55+G55</f>
        <v>0</v>
      </c>
    </row>
    <row r="56" spans="1:8" s="218" customFormat="1" ht="12" customHeight="1" thickBot="1">
      <c r="A56" s="69" t="s">
        <v>144</v>
      </c>
      <c r="B56" s="22" t="s">
        <v>145</v>
      </c>
      <c r="C56" s="24">
        <f>SUM(C57:C59)</f>
        <v>0</v>
      </c>
      <c r="D56" s="117">
        <f>SUM(D57:D59)</f>
        <v>0</v>
      </c>
      <c r="E56" s="24"/>
      <c r="F56" s="24"/>
      <c r="G56" s="116"/>
      <c r="H56" s="23">
        <f>SUM(H57:H59)</f>
        <v>0</v>
      </c>
    </row>
    <row r="57" spans="1:8" s="218" customFormat="1" ht="12" customHeight="1">
      <c r="A57" s="215" t="s">
        <v>146</v>
      </c>
      <c r="B57" s="27" t="s">
        <v>147</v>
      </c>
      <c r="C57" s="29"/>
      <c r="D57" s="77"/>
      <c r="E57" s="47"/>
      <c r="F57" s="282"/>
      <c r="G57" s="282"/>
      <c r="H57" s="80">
        <f>C57+D57+E57+F57+G57</f>
        <v>0</v>
      </c>
    </row>
    <row r="58" spans="1:8" s="218" customFormat="1" ht="12" customHeight="1">
      <c r="A58" s="217" t="s">
        <v>148</v>
      </c>
      <c r="B58" s="31" t="s">
        <v>149</v>
      </c>
      <c r="C58" s="33"/>
      <c r="D58" s="79"/>
      <c r="E58" s="33"/>
      <c r="F58" s="287"/>
      <c r="G58" s="287"/>
      <c r="H58" s="80">
        <f>C58+D58+E58+F58+G58</f>
        <v>0</v>
      </c>
    </row>
    <row r="59" spans="1:8" s="218" customFormat="1" ht="12" customHeight="1">
      <c r="A59" s="217" t="s">
        <v>150</v>
      </c>
      <c r="B59" s="31" t="s">
        <v>151</v>
      </c>
      <c r="C59" s="33"/>
      <c r="D59" s="79"/>
      <c r="E59" s="33"/>
      <c r="F59" s="287"/>
      <c r="G59" s="287"/>
      <c r="H59" s="80">
        <f>C59+D59+E59+F59+G59</f>
        <v>0</v>
      </c>
    </row>
    <row r="60" spans="1:8" s="218" customFormat="1" ht="12" customHeight="1" thickBot="1">
      <c r="A60" s="219" t="s">
        <v>152</v>
      </c>
      <c r="B60" s="40" t="s">
        <v>153</v>
      </c>
      <c r="C60" s="39"/>
      <c r="D60" s="89"/>
      <c r="E60" s="51"/>
      <c r="F60" s="283"/>
      <c r="G60" s="283"/>
      <c r="H60" s="80">
        <f>C60+D60+E60+F60+G60</f>
        <v>0</v>
      </c>
    </row>
    <row r="61" spans="1:8" s="218" customFormat="1" ht="12" customHeight="1" thickBot="1">
      <c r="A61" s="69" t="s">
        <v>154</v>
      </c>
      <c r="B61" s="37" t="s">
        <v>155</v>
      </c>
      <c r="C61" s="24">
        <f>SUM(C62:C64)</f>
        <v>0</v>
      </c>
      <c r="D61" s="117">
        <f>SUM(D62:D64)</f>
        <v>0</v>
      </c>
      <c r="E61" s="24"/>
      <c r="F61" s="24"/>
      <c r="G61" s="23">
        <f>SUM(G62:G64)</f>
        <v>2021052</v>
      </c>
      <c r="H61" s="23">
        <f>SUM(H62:H64)</f>
        <v>2021052</v>
      </c>
    </row>
    <row r="62" spans="1:8" s="218" customFormat="1" ht="12" customHeight="1">
      <c r="A62" s="215" t="s">
        <v>156</v>
      </c>
      <c r="B62" s="27" t="s">
        <v>157</v>
      </c>
      <c r="C62" s="33"/>
      <c r="D62" s="77"/>
      <c r="E62" s="47"/>
      <c r="F62" s="282"/>
      <c r="G62" s="282"/>
      <c r="H62" s="80">
        <f>C62+D62+E62+F62+G62</f>
        <v>0</v>
      </c>
    </row>
    <row r="63" spans="1:8" s="218" customFormat="1" ht="21.75" customHeight="1">
      <c r="A63" s="217" t="s">
        <v>158</v>
      </c>
      <c r="B63" s="31" t="s">
        <v>159</v>
      </c>
      <c r="C63" s="33"/>
      <c r="D63" s="79"/>
      <c r="E63" s="33"/>
      <c r="F63" s="287"/>
      <c r="G63" s="287">
        <v>10000</v>
      </c>
      <c r="H63" s="80">
        <f>C63+D63+E63+F63+G63</f>
        <v>10000</v>
      </c>
    </row>
    <row r="64" spans="1:8" s="218" customFormat="1" ht="12" customHeight="1">
      <c r="A64" s="217" t="s">
        <v>160</v>
      </c>
      <c r="B64" s="31" t="s">
        <v>161</v>
      </c>
      <c r="C64" s="33"/>
      <c r="D64" s="79"/>
      <c r="E64" s="33"/>
      <c r="F64" s="287"/>
      <c r="G64" s="287">
        <v>2011052</v>
      </c>
      <c r="H64" s="80">
        <f>C64+D64+E64+F64+G64</f>
        <v>2011052</v>
      </c>
    </row>
    <row r="65" spans="1:8" s="218" customFormat="1" ht="12" customHeight="1" thickBot="1">
      <c r="A65" s="219" t="s">
        <v>162</v>
      </c>
      <c r="B65" s="40" t="s">
        <v>163</v>
      </c>
      <c r="C65" s="33"/>
      <c r="D65" s="89"/>
      <c r="E65" s="51"/>
      <c r="F65" s="283"/>
      <c r="G65" s="283"/>
      <c r="H65" s="80">
        <f>C65+D65+E65+F65+G65</f>
        <v>0</v>
      </c>
    </row>
    <row r="66" spans="1:8" s="218" customFormat="1" ht="12" customHeight="1" thickBot="1">
      <c r="A66" s="69" t="s">
        <v>304</v>
      </c>
      <c r="B66" s="22" t="s">
        <v>165</v>
      </c>
      <c r="C66" s="24">
        <f aca="true" t="shared" si="6" ref="C66:H66">+C9+C16+C23+C30+C38+C50+C56+C61</f>
        <v>489448986</v>
      </c>
      <c r="D66" s="117">
        <f t="shared" si="6"/>
        <v>330120327</v>
      </c>
      <c r="E66" s="24">
        <f t="shared" si="6"/>
        <v>109067287</v>
      </c>
      <c r="F66" s="24">
        <f t="shared" si="6"/>
        <v>9884527</v>
      </c>
      <c r="G66" s="24">
        <f t="shared" si="6"/>
        <v>82594274</v>
      </c>
      <c r="H66" s="23">
        <f t="shared" si="6"/>
        <v>1021115401</v>
      </c>
    </row>
    <row r="67" spans="1:8" s="218" customFormat="1" ht="12" customHeight="1" thickBot="1">
      <c r="A67" s="222" t="s">
        <v>418</v>
      </c>
      <c r="B67" s="37" t="s">
        <v>167</v>
      </c>
      <c r="C67" s="24">
        <f>SUM(C68:C70)</f>
        <v>0</v>
      </c>
      <c r="D67" s="117">
        <f>SUM(D68:D70)</f>
        <v>0</v>
      </c>
      <c r="E67" s="24"/>
      <c r="F67" s="24"/>
      <c r="G67" s="116"/>
      <c r="H67" s="23">
        <f>SUM(H68:H70)</f>
        <v>0</v>
      </c>
    </row>
    <row r="68" spans="1:8" s="218" customFormat="1" ht="12" customHeight="1">
      <c r="A68" s="223" t="s">
        <v>168</v>
      </c>
      <c r="B68" s="46" t="s">
        <v>169</v>
      </c>
      <c r="C68" s="76"/>
      <c r="D68" s="77"/>
      <c r="E68" s="47"/>
      <c r="F68" s="282"/>
      <c r="G68" s="282"/>
      <c r="H68" s="80">
        <f>C68+D68+E68+F68+G68</f>
        <v>0</v>
      </c>
    </row>
    <row r="69" spans="1:8" s="218" customFormat="1" ht="12" customHeight="1">
      <c r="A69" s="217" t="s">
        <v>170</v>
      </c>
      <c r="B69" s="31" t="s">
        <v>171</v>
      </c>
      <c r="C69" s="32"/>
      <c r="D69" s="79"/>
      <c r="E69" s="33"/>
      <c r="F69" s="287"/>
      <c r="G69" s="287"/>
      <c r="H69" s="80">
        <f>C69+D69+E69+F69+G69</f>
        <v>0</v>
      </c>
    </row>
    <row r="70" spans="1:8" s="218" customFormat="1" ht="12" customHeight="1" thickBot="1">
      <c r="A70" s="224" t="s">
        <v>172</v>
      </c>
      <c r="B70" s="225" t="s">
        <v>419</v>
      </c>
      <c r="C70" s="88"/>
      <c r="D70" s="89"/>
      <c r="E70" s="51"/>
      <c r="F70" s="283"/>
      <c r="G70" s="283"/>
      <c r="H70" s="80">
        <f>C70+D70+E70+F70+G70</f>
        <v>0</v>
      </c>
    </row>
    <row r="71" spans="1:8" s="218" customFormat="1" ht="12" customHeight="1" thickBot="1">
      <c r="A71" s="222" t="s">
        <v>174</v>
      </c>
      <c r="B71" s="37" t="s">
        <v>175</v>
      </c>
      <c r="C71" s="24">
        <f>SUM(C72:C75)</f>
        <v>0</v>
      </c>
      <c r="D71" s="117">
        <f>SUM(D72:D75)</f>
        <v>0</v>
      </c>
      <c r="E71" s="24"/>
      <c r="F71" s="24"/>
      <c r="G71" s="116"/>
      <c r="H71" s="23">
        <f>SUM(H72:H75)</f>
        <v>0</v>
      </c>
    </row>
    <row r="72" spans="1:8" s="218" customFormat="1" ht="12" customHeight="1">
      <c r="A72" s="215" t="s">
        <v>176</v>
      </c>
      <c r="B72" s="27" t="s">
        <v>177</v>
      </c>
      <c r="C72" s="33"/>
      <c r="D72" s="77"/>
      <c r="E72" s="47"/>
      <c r="F72" s="282"/>
      <c r="G72" s="282"/>
      <c r="H72" s="80">
        <f>C72+D72+E72+F72+G72</f>
        <v>0</v>
      </c>
    </row>
    <row r="73" spans="1:8" s="218" customFormat="1" ht="12" customHeight="1">
      <c r="A73" s="217" t="s">
        <v>178</v>
      </c>
      <c r="B73" s="31" t="s">
        <v>179</v>
      </c>
      <c r="C73" s="33"/>
      <c r="D73" s="79"/>
      <c r="E73" s="33"/>
      <c r="F73" s="287"/>
      <c r="G73" s="287"/>
      <c r="H73" s="80">
        <f>C73+D73+E73+F73+G73</f>
        <v>0</v>
      </c>
    </row>
    <row r="74" spans="1:8" s="218" customFormat="1" ht="12" customHeight="1">
      <c r="A74" s="217" t="s">
        <v>180</v>
      </c>
      <c r="B74" s="31" t="s">
        <v>181</v>
      </c>
      <c r="C74" s="33"/>
      <c r="D74" s="79"/>
      <c r="E74" s="33"/>
      <c r="F74" s="287"/>
      <c r="G74" s="287"/>
      <c r="H74" s="80">
        <f>C74+D74+E74+F74+G74</f>
        <v>0</v>
      </c>
    </row>
    <row r="75" spans="1:8" s="218" customFormat="1" ht="12" customHeight="1" thickBot="1">
      <c r="A75" s="219" t="s">
        <v>182</v>
      </c>
      <c r="B75" s="40" t="s">
        <v>183</v>
      </c>
      <c r="C75" s="33"/>
      <c r="D75" s="89"/>
      <c r="E75" s="51"/>
      <c r="F75" s="283"/>
      <c r="G75" s="283"/>
      <c r="H75" s="80">
        <f>C75+D75+E75+F75+G75</f>
        <v>0</v>
      </c>
    </row>
    <row r="76" spans="1:8" s="218" customFormat="1" ht="12" customHeight="1" thickBot="1">
      <c r="A76" s="222" t="s">
        <v>184</v>
      </c>
      <c r="B76" s="37" t="s">
        <v>185</v>
      </c>
      <c r="C76" s="24">
        <f>SUM(C77:C78)</f>
        <v>90910504</v>
      </c>
      <c r="D76" s="117">
        <f>SUM(D77:D78)</f>
        <v>209529073</v>
      </c>
      <c r="E76" s="24">
        <f>SUM(E77:E78)</f>
        <v>0</v>
      </c>
      <c r="F76" s="24">
        <f>SUM(F77:F78)</f>
        <v>0</v>
      </c>
      <c r="G76" s="116"/>
      <c r="H76" s="23">
        <f>SUM(H77:H78)</f>
        <v>300439577</v>
      </c>
    </row>
    <row r="77" spans="1:8" s="218" customFormat="1" ht="12" customHeight="1">
      <c r="A77" s="223" t="s">
        <v>186</v>
      </c>
      <c r="B77" s="46" t="s">
        <v>187</v>
      </c>
      <c r="C77" s="76">
        <v>90910504</v>
      </c>
      <c r="D77" s="77">
        <v>209529073</v>
      </c>
      <c r="E77" s="47"/>
      <c r="F77" s="282"/>
      <c r="G77" s="324"/>
      <c r="H77" s="80">
        <f>C77+D77+E77+F77+G77</f>
        <v>300439577</v>
      </c>
    </row>
    <row r="78" spans="1:8" s="218" customFormat="1" ht="12" customHeight="1" thickBot="1">
      <c r="A78" s="224" t="s">
        <v>188</v>
      </c>
      <c r="B78" s="226" t="s">
        <v>189</v>
      </c>
      <c r="C78" s="88"/>
      <c r="D78" s="89"/>
      <c r="E78" s="51"/>
      <c r="F78" s="283"/>
      <c r="G78" s="283"/>
      <c r="H78" s="80">
        <f>C78+D78+E78+F78+G78</f>
        <v>0</v>
      </c>
    </row>
    <row r="79" spans="1:8" s="216" customFormat="1" ht="12" customHeight="1" thickBot="1">
      <c r="A79" s="222" t="s">
        <v>190</v>
      </c>
      <c r="B79" s="37" t="s">
        <v>191</v>
      </c>
      <c r="C79" s="24">
        <f>SUM(C80:C82)</f>
        <v>0</v>
      </c>
      <c r="D79" s="117">
        <f>SUM(D80:D82)</f>
        <v>0</v>
      </c>
      <c r="E79" s="24"/>
      <c r="F79" s="116"/>
      <c r="G79" s="23">
        <f>SUM(G80:G82)</f>
        <v>15138605</v>
      </c>
      <c r="H79" s="23">
        <f>SUM(H80:H82)</f>
        <v>15138605</v>
      </c>
    </row>
    <row r="80" spans="1:8" s="218" customFormat="1" ht="12" customHeight="1">
      <c r="A80" s="215" t="s">
        <v>192</v>
      </c>
      <c r="B80" s="27" t="s">
        <v>193</v>
      </c>
      <c r="C80" s="33"/>
      <c r="D80" s="77"/>
      <c r="E80" s="47"/>
      <c r="F80" s="282"/>
      <c r="G80" s="282">
        <v>15138605</v>
      </c>
      <c r="H80" s="80">
        <f>C80+D80+E80+F80+G80</f>
        <v>15138605</v>
      </c>
    </row>
    <row r="81" spans="1:8" s="218" customFormat="1" ht="12" customHeight="1">
      <c r="A81" s="217" t="s">
        <v>194</v>
      </c>
      <c r="B81" s="31" t="s">
        <v>195</v>
      </c>
      <c r="C81" s="33"/>
      <c r="D81" s="79"/>
      <c r="E81" s="33"/>
      <c r="F81" s="287"/>
      <c r="G81" s="287"/>
      <c r="H81" s="80">
        <f>C81+D81+E81+F81+G81</f>
        <v>0</v>
      </c>
    </row>
    <row r="82" spans="1:8" s="218" customFormat="1" ht="12" customHeight="1" thickBot="1">
      <c r="A82" s="219" t="s">
        <v>196</v>
      </c>
      <c r="B82" s="40" t="s">
        <v>197</v>
      </c>
      <c r="C82" s="33"/>
      <c r="D82" s="89"/>
      <c r="E82" s="51"/>
      <c r="F82" s="283"/>
      <c r="G82" s="283"/>
      <c r="H82" s="80">
        <f>C82+D82+E82+F82+G82</f>
        <v>0</v>
      </c>
    </row>
    <row r="83" spans="1:8" s="218" customFormat="1" ht="12" customHeight="1" thickBot="1">
      <c r="A83" s="222" t="s">
        <v>198</v>
      </c>
      <c r="B83" s="37" t="s">
        <v>199</v>
      </c>
      <c r="C83" s="24">
        <f>SUM(C84:C87)</f>
        <v>0</v>
      </c>
      <c r="D83" s="117">
        <f>SUM(D84:D87)</f>
        <v>0</v>
      </c>
      <c r="E83" s="24"/>
      <c r="F83" s="24"/>
      <c r="G83" s="116"/>
      <c r="H83" s="23">
        <f>SUM(H84:H87)</f>
        <v>0</v>
      </c>
    </row>
    <row r="84" spans="1:8" s="218" customFormat="1" ht="12" customHeight="1">
      <c r="A84" s="227" t="s">
        <v>200</v>
      </c>
      <c r="B84" s="27" t="s">
        <v>201</v>
      </c>
      <c r="C84" s="33"/>
      <c r="D84" s="77"/>
      <c r="E84" s="47"/>
      <c r="F84" s="282"/>
      <c r="G84" s="282"/>
      <c r="H84" s="80">
        <f>C84+D84+E84+F84+G84</f>
        <v>0</v>
      </c>
    </row>
    <row r="85" spans="1:8" s="218" customFormat="1" ht="12" customHeight="1">
      <c r="A85" s="228" t="s">
        <v>202</v>
      </c>
      <c r="B85" s="31" t="s">
        <v>203</v>
      </c>
      <c r="C85" s="33"/>
      <c r="D85" s="79"/>
      <c r="E85" s="33"/>
      <c r="F85" s="287"/>
      <c r="G85" s="287"/>
      <c r="H85" s="80">
        <f>C85+D85+E85+F85+G85</f>
        <v>0</v>
      </c>
    </row>
    <row r="86" spans="1:8" s="218" customFormat="1" ht="12" customHeight="1">
      <c r="A86" s="228" t="s">
        <v>204</v>
      </c>
      <c r="B86" s="31" t="s">
        <v>205</v>
      </c>
      <c r="C86" s="33"/>
      <c r="D86" s="79"/>
      <c r="E86" s="33"/>
      <c r="F86" s="287"/>
      <c r="G86" s="287"/>
      <c r="H86" s="80">
        <f>C86+D86+E86+F86+G86</f>
        <v>0</v>
      </c>
    </row>
    <row r="87" spans="1:8" s="216" customFormat="1" ht="12" customHeight="1" thickBot="1">
      <c r="A87" s="229" t="s">
        <v>206</v>
      </c>
      <c r="B87" s="40" t="s">
        <v>207</v>
      </c>
      <c r="C87" s="33"/>
      <c r="D87" s="89"/>
      <c r="E87" s="51"/>
      <c r="F87" s="283"/>
      <c r="G87" s="283"/>
      <c r="H87" s="80">
        <f>C87+D87+E87+F87+G87</f>
        <v>0</v>
      </c>
    </row>
    <row r="88" spans="1:8" s="216" customFormat="1" ht="12" customHeight="1" thickBot="1">
      <c r="A88" s="222" t="s">
        <v>208</v>
      </c>
      <c r="B88" s="37" t="s">
        <v>209</v>
      </c>
      <c r="C88" s="59"/>
      <c r="D88" s="230"/>
      <c r="E88" s="59"/>
      <c r="F88" s="320"/>
      <c r="G88" s="320"/>
      <c r="H88" s="23">
        <f>C88+D88</f>
        <v>0</v>
      </c>
    </row>
    <row r="89" spans="1:8" s="216" customFormat="1" ht="12" customHeight="1" thickBot="1">
      <c r="A89" s="222" t="s">
        <v>420</v>
      </c>
      <c r="B89" s="37" t="s">
        <v>211</v>
      </c>
      <c r="C89" s="59"/>
      <c r="D89" s="230"/>
      <c r="E89" s="59"/>
      <c r="F89" s="320"/>
      <c r="G89" s="320"/>
      <c r="H89" s="23">
        <f>C89+D89</f>
        <v>0</v>
      </c>
    </row>
    <row r="90" spans="1:8" s="216" customFormat="1" ht="12" customHeight="1" thickBot="1">
      <c r="A90" s="222" t="s">
        <v>421</v>
      </c>
      <c r="B90" s="61" t="s">
        <v>213</v>
      </c>
      <c r="C90" s="24">
        <f>+C67+C71+C76+C79+C83+C89+C88</f>
        <v>90910504</v>
      </c>
      <c r="D90" s="117">
        <f>+D67+D71+D76+D79+D83+D89+D88</f>
        <v>209529073</v>
      </c>
      <c r="E90" s="24">
        <f>+E67+E71+E76+E79+E83+E89+E88</f>
        <v>0</v>
      </c>
      <c r="F90" s="24">
        <f>+F67+F71+F76+F79+F83+F89+F88</f>
        <v>0</v>
      </c>
      <c r="G90" s="24">
        <f>+G67+G71+G76+G79+G83+G89+G88</f>
        <v>15138605</v>
      </c>
      <c r="H90" s="393">
        <f>C90+D90+E90+F90+G90</f>
        <v>315578182</v>
      </c>
    </row>
    <row r="91" spans="1:8" s="216" customFormat="1" ht="12" customHeight="1" thickBot="1">
      <c r="A91" s="231" t="s">
        <v>422</v>
      </c>
      <c r="B91" s="63" t="s">
        <v>423</v>
      </c>
      <c r="C91" s="24">
        <f aca="true" t="shared" si="7" ref="C91:H91">+C66+C90</f>
        <v>580359490</v>
      </c>
      <c r="D91" s="117">
        <f t="shared" si="7"/>
        <v>539649400</v>
      </c>
      <c r="E91" s="24">
        <f t="shared" si="7"/>
        <v>109067287</v>
      </c>
      <c r="F91" s="24">
        <f t="shared" si="7"/>
        <v>9884527</v>
      </c>
      <c r="G91" s="24">
        <f t="shared" si="7"/>
        <v>97732879</v>
      </c>
      <c r="H91" s="23">
        <f t="shared" si="7"/>
        <v>1336693583</v>
      </c>
    </row>
    <row r="92" spans="1:3" s="218" customFormat="1" ht="15" customHeight="1">
      <c r="A92" s="232"/>
      <c r="B92" s="233"/>
      <c r="C92" s="234"/>
    </row>
    <row r="93" spans="1:8" s="214" customFormat="1" ht="16.5" customHeight="1" thickBot="1">
      <c r="A93" s="428" t="s">
        <v>317</v>
      </c>
      <c r="B93" s="428"/>
      <c r="C93" s="428"/>
      <c r="D93" s="428"/>
      <c r="E93" s="428"/>
      <c r="F93" s="428"/>
      <c r="G93" s="428"/>
      <c r="H93" s="428"/>
    </row>
    <row r="94" spans="1:8" s="235" customFormat="1" ht="12" customHeight="1" thickBot="1">
      <c r="A94" s="17" t="s">
        <v>50</v>
      </c>
      <c r="B94" s="72" t="s">
        <v>424</v>
      </c>
      <c r="C94" s="73">
        <f aca="true" t="shared" si="8" ref="C94:H94">+C95+C96+C97+C98+C99+C112</f>
        <v>220346782</v>
      </c>
      <c r="D94" s="117">
        <f t="shared" si="8"/>
        <v>537935313</v>
      </c>
      <c r="E94" s="24">
        <f t="shared" si="8"/>
        <v>5284828</v>
      </c>
      <c r="F94" s="24">
        <f t="shared" si="8"/>
        <v>2060857</v>
      </c>
      <c r="G94" s="24">
        <f t="shared" si="8"/>
        <v>68508644</v>
      </c>
      <c r="H94" s="23">
        <f t="shared" si="8"/>
        <v>834136424</v>
      </c>
    </row>
    <row r="95" spans="1:8" ht="12" customHeight="1">
      <c r="A95" s="223" t="s">
        <v>52</v>
      </c>
      <c r="B95" s="75" t="s">
        <v>223</v>
      </c>
      <c r="C95" s="76">
        <v>84060597</v>
      </c>
      <c r="D95" s="220">
        <v>216290127</v>
      </c>
      <c r="E95" s="29">
        <v>3632437</v>
      </c>
      <c r="F95" s="324">
        <v>39000</v>
      </c>
      <c r="G95" s="324">
        <v>39000</v>
      </c>
      <c r="H95" s="80">
        <f aca="true" t="shared" si="9" ref="H95:H114">C95+D95+E95+F95+G95</f>
        <v>304061161</v>
      </c>
    </row>
    <row r="96" spans="1:8" ht="12" customHeight="1">
      <c r="A96" s="217" t="s">
        <v>54</v>
      </c>
      <c r="B96" s="78" t="s">
        <v>224</v>
      </c>
      <c r="C96" s="32">
        <v>12563585</v>
      </c>
      <c r="D96" s="79">
        <v>23976767</v>
      </c>
      <c r="E96" s="33">
        <v>704965</v>
      </c>
      <c r="F96" s="287">
        <v>8580</v>
      </c>
      <c r="G96" s="287">
        <v>8580</v>
      </c>
      <c r="H96" s="80">
        <f t="shared" si="9"/>
        <v>37262477</v>
      </c>
    </row>
    <row r="97" spans="1:8" ht="12" customHeight="1">
      <c r="A97" s="217" t="s">
        <v>56</v>
      </c>
      <c r="B97" s="78" t="s">
        <v>225</v>
      </c>
      <c r="C97" s="38">
        <v>70818600</v>
      </c>
      <c r="D97" s="79">
        <v>42677484</v>
      </c>
      <c r="E97" s="33">
        <v>210000</v>
      </c>
      <c r="F97" s="287"/>
      <c r="G97" s="287">
        <v>28673339</v>
      </c>
      <c r="H97" s="80">
        <f t="shared" si="9"/>
        <v>142379423</v>
      </c>
    </row>
    <row r="98" spans="1:8" ht="12" customHeight="1">
      <c r="A98" s="217" t="s">
        <v>58</v>
      </c>
      <c r="B98" s="81" t="s">
        <v>226</v>
      </c>
      <c r="C98" s="38">
        <v>18800000</v>
      </c>
      <c r="D98" s="79"/>
      <c r="E98" s="33"/>
      <c r="F98" s="287"/>
      <c r="G98" s="287">
        <v>28882338</v>
      </c>
      <c r="H98" s="80">
        <f t="shared" si="9"/>
        <v>47682338</v>
      </c>
    </row>
    <row r="99" spans="1:8" ht="12" customHeight="1">
      <c r="A99" s="217" t="s">
        <v>227</v>
      </c>
      <c r="B99" s="82" t="s">
        <v>228</v>
      </c>
      <c r="C99" s="38">
        <v>14104000</v>
      </c>
      <c r="D99" s="79">
        <v>-600000</v>
      </c>
      <c r="E99" s="33">
        <v>500000</v>
      </c>
      <c r="F99" s="287"/>
      <c r="G99" s="287">
        <v>489031</v>
      </c>
      <c r="H99" s="80">
        <f t="shared" si="9"/>
        <v>14493031</v>
      </c>
    </row>
    <row r="100" spans="1:8" ht="12" customHeight="1">
      <c r="A100" s="217" t="s">
        <v>62</v>
      </c>
      <c r="B100" s="78" t="s">
        <v>425</v>
      </c>
      <c r="C100" s="38"/>
      <c r="D100" s="79"/>
      <c r="E100" s="33"/>
      <c r="F100" s="287"/>
      <c r="G100" s="287"/>
      <c r="H100" s="80">
        <f t="shared" si="9"/>
        <v>0</v>
      </c>
    </row>
    <row r="101" spans="1:8" ht="12" customHeight="1">
      <c r="A101" s="217" t="s">
        <v>230</v>
      </c>
      <c r="B101" s="84" t="s">
        <v>231</v>
      </c>
      <c r="C101" s="38"/>
      <c r="D101" s="79"/>
      <c r="E101" s="33"/>
      <c r="F101" s="287"/>
      <c r="G101" s="287"/>
      <c r="H101" s="80">
        <f t="shared" si="9"/>
        <v>0</v>
      </c>
    </row>
    <row r="102" spans="1:8" ht="12" customHeight="1">
      <c r="A102" s="217" t="s">
        <v>232</v>
      </c>
      <c r="B102" s="84" t="s">
        <v>233</v>
      </c>
      <c r="C102" s="38">
        <v>3000000</v>
      </c>
      <c r="D102" s="79"/>
      <c r="E102" s="33"/>
      <c r="F102" s="287"/>
      <c r="G102" s="287">
        <v>489031</v>
      </c>
      <c r="H102" s="80">
        <f t="shared" si="9"/>
        <v>3489031</v>
      </c>
    </row>
    <row r="103" spans="1:8" ht="12" customHeight="1">
      <c r="A103" s="217" t="s">
        <v>234</v>
      </c>
      <c r="B103" s="84" t="s">
        <v>235</v>
      </c>
      <c r="C103" s="38"/>
      <c r="D103" s="79"/>
      <c r="E103" s="33"/>
      <c r="F103" s="287"/>
      <c r="G103" s="287"/>
      <c r="H103" s="80">
        <f t="shared" si="9"/>
        <v>0</v>
      </c>
    </row>
    <row r="104" spans="1:8" ht="12" customHeight="1">
      <c r="A104" s="217" t="s">
        <v>236</v>
      </c>
      <c r="B104" s="85" t="s">
        <v>237</v>
      </c>
      <c r="C104" s="38"/>
      <c r="D104" s="79"/>
      <c r="E104" s="33"/>
      <c r="F104" s="287"/>
      <c r="G104" s="287"/>
      <c r="H104" s="80">
        <f t="shared" si="9"/>
        <v>0</v>
      </c>
    </row>
    <row r="105" spans="1:8" ht="15" customHeight="1">
      <c r="A105" s="217" t="s">
        <v>238</v>
      </c>
      <c r="B105" s="85" t="s">
        <v>239</v>
      </c>
      <c r="C105" s="38"/>
      <c r="D105" s="79"/>
      <c r="E105" s="33"/>
      <c r="F105" s="287"/>
      <c r="G105" s="287"/>
      <c r="H105" s="80">
        <f t="shared" si="9"/>
        <v>0</v>
      </c>
    </row>
    <row r="106" spans="1:8" ht="12" customHeight="1">
      <c r="A106" s="217" t="s">
        <v>240</v>
      </c>
      <c r="B106" s="84" t="s">
        <v>241</v>
      </c>
      <c r="C106" s="38">
        <v>8654000</v>
      </c>
      <c r="D106" s="79"/>
      <c r="E106" s="33"/>
      <c r="F106" s="287"/>
      <c r="G106" s="287"/>
      <c r="H106" s="80">
        <f t="shared" si="9"/>
        <v>8654000</v>
      </c>
    </row>
    <row r="107" spans="1:8" ht="12" customHeight="1">
      <c r="A107" s="217" t="s">
        <v>242</v>
      </c>
      <c r="B107" s="84" t="s">
        <v>243</v>
      </c>
      <c r="C107" s="38"/>
      <c r="D107" s="79"/>
      <c r="E107" s="33"/>
      <c r="F107" s="287"/>
      <c r="G107" s="287"/>
      <c r="H107" s="80">
        <f t="shared" si="9"/>
        <v>0</v>
      </c>
    </row>
    <row r="108" spans="1:8" ht="15.75" customHeight="1">
      <c r="A108" s="217" t="s">
        <v>244</v>
      </c>
      <c r="B108" s="85" t="s">
        <v>245</v>
      </c>
      <c r="C108" s="38"/>
      <c r="D108" s="79"/>
      <c r="E108" s="33"/>
      <c r="F108" s="287"/>
      <c r="G108" s="287"/>
      <c r="H108" s="80">
        <f t="shared" si="9"/>
        <v>0</v>
      </c>
    </row>
    <row r="109" spans="1:8" ht="12" customHeight="1">
      <c r="A109" s="236" t="s">
        <v>246</v>
      </c>
      <c r="B109" s="83" t="s">
        <v>247</v>
      </c>
      <c r="C109" s="38"/>
      <c r="D109" s="79"/>
      <c r="E109" s="33"/>
      <c r="F109" s="287"/>
      <c r="G109" s="287"/>
      <c r="H109" s="80">
        <f t="shared" si="9"/>
        <v>0</v>
      </c>
    </row>
    <row r="110" spans="1:8" ht="12" customHeight="1">
      <c r="A110" s="217" t="s">
        <v>248</v>
      </c>
      <c r="B110" s="83" t="s">
        <v>249</v>
      </c>
      <c r="C110" s="38"/>
      <c r="D110" s="79"/>
      <c r="E110" s="33"/>
      <c r="F110" s="287"/>
      <c r="G110" s="287"/>
      <c r="H110" s="80">
        <f t="shared" si="9"/>
        <v>0</v>
      </c>
    </row>
    <row r="111" spans="1:8" ht="12" customHeight="1">
      <c r="A111" s="217" t="s">
        <v>250</v>
      </c>
      <c r="B111" s="85" t="s">
        <v>251</v>
      </c>
      <c r="C111" s="32">
        <v>2450000</v>
      </c>
      <c r="D111" s="79">
        <v>-600000</v>
      </c>
      <c r="E111" s="33">
        <v>500000</v>
      </c>
      <c r="F111" s="287"/>
      <c r="G111" s="287"/>
      <c r="H111" s="80">
        <f t="shared" si="9"/>
        <v>2350000</v>
      </c>
    </row>
    <row r="112" spans="1:8" ht="12" customHeight="1">
      <c r="A112" s="217" t="s">
        <v>252</v>
      </c>
      <c r="B112" s="81" t="s">
        <v>253</v>
      </c>
      <c r="C112" s="32">
        <f>SUM(C113:C114)</f>
        <v>20000000</v>
      </c>
      <c r="D112" s="79">
        <f>SUM(D113:D114)</f>
        <v>255590935</v>
      </c>
      <c r="E112" s="33">
        <f>SUM(E113:E114)</f>
        <v>237426</v>
      </c>
      <c r="F112" s="33">
        <f>SUM(F113:F114)</f>
        <v>2013277</v>
      </c>
      <c r="G112" s="33">
        <f>SUM(G113:G114)</f>
        <v>10416356</v>
      </c>
      <c r="H112" s="80">
        <f t="shared" si="9"/>
        <v>288257994</v>
      </c>
    </row>
    <row r="113" spans="1:8" ht="12" customHeight="1">
      <c r="A113" s="219" t="s">
        <v>254</v>
      </c>
      <c r="B113" s="78" t="s">
        <v>426</v>
      </c>
      <c r="C113" s="38">
        <v>20000000</v>
      </c>
      <c r="D113" s="79">
        <v>255590935</v>
      </c>
      <c r="E113" s="33">
        <v>237426</v>
      </c>
      <c r="F113" s="287">
        <v>2013277</v>
      </c>
      <c r="G113" s="287">
        <v>10416356</v>
      </c>
      <c r="H113" s="80">
        <f t="shared" si="9"/>
        <v>288257994</v>
      </c>
    </row>
    <row r="114" spans="1:8" ht="12" customHeight="1" thickBot="1">
      <c r="A114" s="224" t="s">
        <v>256</v>
      </c>
      <c r="B114" s="237" t="s">
        <v>427</v>
      </c>
      <c r="C114" s="88"/>
      <c r="D114" s="89"/>
      <c r="E114" s="51"/>
      <c r="F114" s="283"/>
      <c r="G114" s="283"/>
      <c r="H114" s="80">
        <f t="shared" si="9"/>
        <v>0</v>
      </c>
    </row>
    <row r="115" spans="1:8" ht="12" customHeight="1" thickBot="1">
      <c r="A115" s="69" t="s">
        <v>64</v>
      </c>
      <c r="B115" s="115" t="s">
        <v>258</v>
      </c>
      <c r="C115" s="23">
        <f aca="true" t="shared" si="10" ref="C115:H115">+C116+C118+C120</f>
        <v>38645000</v>
      </c>
      <c r="D115" s="117">
        <f t="shared" si="10"/>
        <v>0</v>
      </c>
      <c r="E115" s="24">
        <f t="shared" si="10"/>
        <v>97444942</v>
      </c>
      <c r="F115" s="24">
        <f t="shared" si="10"/>
        <v>116000</v>
      </c>
      <c r="G115" s="24">
        <f t="shared" si="10"/>
        <v>23654389</v>
      </c>
      <c r="H115" s="23">
        <f t="shared" si="10"/>
        <v>159860331</v>
      </c>
    </row>
    <row r="116" spans="1:8" ht="12" customHeight="1">
      <c r="A116" s="215" t="s">
        <v>66</v>
      </c>
      <c r="B116" s="78" t="s">
        <v>259</v>
      </c>
      <c r="C116" s="28">
        <v>29521000</v>
      </c>
      <c r="D116" s="77"/>
      <c r="E116" s="47">
        <v>3150000</v>
      </c>
      <c r="F116" s="47">
        <v>116000</v>
      </c>
      <c r="G116" s="47">
        <v>13179123</v>
      </c>
      <c r="H116" s="48">
        <f aca="true" t="shared" si="11" ref="H116:H128">C116+D116+E116+F116+G116</f>
        <v>45966123</v>
      </c>
    </row>
    <row r="117" spans="1:8" ht="12" customHeight="1">
      <c r="A117" s="215" t="s">
        <v>68</v>
      </c>
      <c r="B117" s="94" t="s">
        <v>260</v>
      </c>
      <c r="C117" s="28"/>
      <c r="D117" s="79"/>
      <c r="E117" s="33">
        <v>3150000</v>
      </c>
      <c r="F117" s="33"/>
      <c r="G117" s="33">
        <v>3146810</v>
      </c>
      <c r="H117" s="80">
        <f t="shared" si="11"/>
        <v>6296810</v>
      </c>
    </row>
    <row r="118" spans="1:8" ht="12" customHeight="1">
      <c r="A118" s="215" t="s">
        <v>70</v>
      </c>
      <c r="B118" s="94" t="s">
        <v>261</v>
      </c>
      <c r="C118" s="32">
        <v>6270000</v>
      </c>
      <c r="D118" s="79"/>
      <c r="E118" s="33">
        <v>94294942</v>
      </c>
      <c r="F118" s="33"/>
      <c r="G118" s="33">
        <v>10475266</v>
      </c>
      <c r="H118" s="80">
        <f t="shared" si="11"/>
        <v>111040208</v>
      </c>
    </row>
    <row r="119" spans="1:8" ht="12" customHeight="1">
      <c r="A119" s="215" t="s">
        <v>72</v>
      </c>
      <c r="B119" s="94" t="s">
        <v>262</v>
      </c>
      <c r="C119" s="96"/>
      <c r="D119" s="79"/>
      <c r="E119" s="33">
        <v>94294942</v>
      </c>
      <c r="F119" s="33"/>
      <c r="G119" s="33">
        <v>2095500</v>
      </c>
      <c r="H119" s="80">
        <f t="shared" si="11"/>
        <v>96390442</v>
      </c>
    </row>
    <row r="120" spans="1:8" ht="12" customHeight="1">
      <c r="A120" s="215" t="s">
        <v>74</v>
      </c>
      <c r="B120" s="36" t="s">
        <v>263</v>
      </c>
      <c r="C120" s="96">
        <v>2854000</v>
      </c>
      <c r="D120" s="79"/>
      <c r="E120" s="33"/>
      <c r="F120" s="33"/>
      <c r="G120" s="33"/>
      <c r="H120" s="80">
        <f t="shared" si="11"/>
        <v>2854000</v>
      </c>
    </row>
    <row r="121" spans="1:8" ht="12" customHeight="1">
      <c r="A121" s="215" t="s">
        <v>76</v>
      </c>
      <c r="B121" s="34" t="s">
        <v>264</v>
      </c>
      <c r="C121" s="96"/>
      <c r="D121" s="79"/>
      <c r="E121" s="33"/>
      <c r="F121" s="33"/>
      <c r="G121" s="33"/>
      <c r="H121" s="80">
        <f t="shared" si="11"/>
        <v>0</v>
      </c>
    </row>
    <row r="122" spans="1:8" ht="12" customHeight="1">
      <c r="A122" s="215" t="s">
        <v>265</v>
      </c>
      <c r="B122" s="97" t="s">
        <v>266</v>
      </c>
      <c r="C122" s="96"/>
      <c r="D122" s="79"/>
      <c r="E122" s="33"/>
      <c r="F122" s="33"/>
      <c r="G122" s="33"/>
      <c r="H122" s="80">
        <f t="shared" si="11"/>
        <v>0</v>
      </c>
    </row>
    <row r="123" spans="1:8" ht="22.5">
      <c r="A123" s="215" t="s">
        <v>267</v>
      </c>
      <c r="B123" s="85" t="s">
        <v>239</v>
      </c>
      <c r="C123" s="96"/>
      <c r="D123" s="79"/>
      <c r="E123" s="33"/>
      <c r="F123" s="33"/>
      <c r="G123" s="33"/>
      <c r="H123" s="80">
        <f t="shared" si="11"/>
        <v>0</v>
      </c>
    </row>
    <row r="124" spans="1:8" ht="12" customHeight="1">
      <c r="A124" s="215" t="s">
        <v>268</v>
      </c>
      <c r="B124" s="85" t="s">
        <v>269</v>
      </c>
      <c r="C124" s="96"/>
      <c r="D124" s="79"/>
      <c r="E124" s="33"/>
      <c r="F124" s="33"/>
      <c r="G124" s="33"/>
      <c r="H124" s="80">
        <f t="shared" si="11"/>
        <v>0</v>
      </c>
    </row>
    <row r="125" spans="1:8" ht="12" customHeight="1">
      <c r="A125" s="215" t="s">
        <v>270</v>
      </c>
      <c r="B125" s="85" t="s">
        <v>271</v>
      </c>
      <c r="C125" s="96"/>
      <c r="D125" s="79"/>
      <c r="E125" s="33"/>
      <c r="F125" s="33"/>
      <c r="G125" s="33"/>
      <c r="H125" s="80">
        <f t="shared" si="11"/>
        <v>0</v>
      </c>
    </row>
    <row r="126" spans="1:8" ht="12" customHeight="1">
      <c r="A126" s="215" t="s">
        <v>272</v>
      </c>
      <c r="B126" s="85" t="s">
        <v>245</v>
      </c>
      <c r="C126" s="96"/>
      <c r="D126" s="79"/>
      <c r="E126" s="33"/>
      <c r="F126" s="33"/>
      <c r="G126" s="33"/>
      <c r="H126" s="80">
        <f t="shared" si="11"/>
        <v>0</v>
      </c>
    </row>
    <row r="127" spans="1:8" ht="12" customHeight="1">
      <c r="A127" s="215" t="s">
        <v>273</v>
      </c>
      <c r="B127" s="85" t="s">
        <v>274</v>
      </c>
      <c r="C127" s="96"/>
      <c r="D127" s="79"/>
      <c r="E127" s="33"/>
      <c r="F127" s="33"/>
      <c r="G127" s="33"/>
      <c r="H127" s="80">
        <f t="shared" si="11"/>
        <v>0</v>
      </c>
    </row>
    <row r="128" spans="1:8" ht="12" customHeight="1" thickBot="1">
      <c r="A128" s="236" t="s">
        <v>275</v>
      </c>
      <c r="B128" s="85" t="s">
        <v>276</v>
      </c>
      <c r="C128" s="98">
        <v>2854000</v>
      </c>
      <c r="D128" s="89"/>
      <c r="E128" s="51"/>
      <c r="F128" s="51"/>
      <c r="G128" s="51"/>
      <c r="H128" s="52">
        <f t="shared" si="11"/>
        <v>2854000</v>
      </c>
    </row>
    <row r="129" spans="1:8" ht="12" customHeight="1" thickBot="1">
      <c r="A129" s="69" t="s">
        <v>78</v>
      </c>
      <c r="B129" s="22" t="s">
        <v>277</v>
      </c>
      <c r="C129" s="23">
        <f aca="true" t="shared" si="12" ref="C129:H129">+C94+C115</f>
        <v>258991782</v>
      </c>
      <c r="D129" s="117">
        <f t="shared" si="12"/>
        <v>537935313</v>
      </c>
      <c r="E129" s="24">
        <f t="shared" si="12"/>
        <v>102729770</v>
      </c>
      <c r="F129" s="24">
        <f t="shared" si="12"/>
        <v>2176857</v>
      </c>
      <c r="G129" s="24">
        <f t="shared" si="12"/>
        <v>92163033</v>
      </c>
      <c r="H129" s="23">
        <f t="shared" si="12"/>
        <v>993996755</v>
      </c>
    </row>
    <row r="130" spans="1:8" ht="12" customHeight="1" thickBot="1">
      <c r="A130" s="69" t="s">
        <v>278</v>
      </c>
      <c r="B130" s="22" t="s">
        <v>428</v>
      </c>
      <c r="C130" s="23">
        <f>+C131+C132+C133</f>
        <v>0</v>
      </c>
      <c r="D130" s="117">
        <f>+D131+D132+D133</f>
        <v>0</v>
      </c>
      <c r="E130" s="24"/>
      <c r="F130" s="24"/>
      <c r="G130" s="116"/>
      <c r="H130" s="23">
        <f>+H131+H132+H133</f>
        <v>0</v>
      </c>
    </row>
    <row r="131" spans="1:8" s="235" customFormat="1" ht="12" customHeight="1">
      <c r="A131" s="215" t="s">
        <v>94</v>
      </c>
      <c r="B131" s="101" t="s">
        <v>429</v>
      </c>
      <c r="C131" s="96"/>
      <c r="D131" s="77"/>
      <c r="E131" s="47"/>
      <c r="F131" s="47"/>
      <c r="G131" s="282"/>
      <c r="H131" s="80">
        <f>C131+D131+E131+F131+G131</f>
        <v>0</v>
      </c>
    </row>
    <row r="132" spans="1:8" ht="12" customHeight="1">
      <c r="A132" s="215" t="s">
        <v>96</v>
      </c>
      <c r="B132" s="101" t="s">
        <v>281</v>
      </c>
      <c r="C132" s="96"/>
      <c r="D132" s="79"/>
      <c r="E132" s="33"/>
      <c r="F132" s="33"/>
      <c r="G132" s="287"/>
      <c r="H132" s="80">
        <f>C132+D132+E132+F132+G132</f>
        <v>0</v>
      </c>
    </row>
    <row r="133" spans="1:8" ht="12" customHeight="1" thickBot="1">
      <c r="A133" s="236" t="s">
        <v>98</v>
      </c>
      <c r="B133" s="102" t="s">
        <v>430</v>
      </c>
      <c r="C133" s="96"/>
      <c r="D133" s="89"/>
      <c r="E133" s="51"/>
      <c r="F133" s="51"/>
      <c r="G133" s="283"/>
      <c r="H133" s="80">
        <f>C133+D133+E133+F133+G133</f>
        <v>0</v>
      </c>
    </row>
    <row r="134" spans="1:8" ht="12" customHeight="1" thickBot="1">
      <c r="A134" s="69" t="s">
        <v>108</v>
      </c>
      <c r="B134" s="22" t="s">
        <v>283</v>
      </c>
      <c r="C134" s="23">
        <f>+C135+C136+C137+C138+C139+C140</f>
        <v>0</v>
      </c>
      <c r="D134" s="117">
        <f>+D135+D136+D137+D138+D139+D140</f>
        <v>0</v>
      </c>
      <c r="E134" s="24"/>
      <c r="F134" s="24"/>
      <c r="G134" s="116"/>
      <c r="H134" s="23">
        <f>+H135+H136+H137+H138+H139+H140</f>
        <v>0</v>
      </c>
    </row>
    <row r="135" spans="1:8" ht="12" customHeight="1">
      <c r="A135" s="215" t="s">
        <v>110</v>
      </c>
      <c r="B135" s="101" t="s">
        <v>284</v>
      </c>
      <c r="C135" s="96"/>
      <c r="D135" s="77"/>
      <c r="E135" s="47"/>
      <c r="F135" s="47"/>
      <c r="G135" s="282"/>
      <c r="H135" s="80">
        <f aca="true" t="shared" si="13" ref="H135:H140">C135+D135+E135+F135+G135</f>
        <v>0</v>
      </c>
    </row>
    <row r="136" spans="1:8" ht="12" customHeight="1">
      <c r="A136" s="215" t="s">
        <v>112</v>
      </c>
      <c r="B136" s="101" t="s">
        <v>285</v>
      </c>
      <c r="C136" s="96"/>
      <c r="D136" s="79"/>
      <c r="E136" s="33"/>
      <c r="F136" s="33"/>
      <c r="G136" s="287"/>
      <c r="H136" s="80">
        <f t="shared" si="13"/>
        <v>0</v>
      </c>
    </row>
    <row r="137" spans="1:8" ht="12" customHeight="1">
      <c r="A137" s="215" t="s">
        <v>114</v>
      </c>
      <c r="B137" s="101" t="s">
        <v>286</v>
      </c>
      <c r="C137" s="96"/>
      <c r="D137" s="79"/>
      <c r="E137" s="33"/>
      <c r="F137" s="33"/>
      <c r="G137" s="287"/>
      <c r="H137" s="80">
        <f t="shared" si="13"/>
        <v>0</v>
      </c>
    </row>
    <row r="138" spans="1:8" ht="12" customHeight="1">
      <c r="A138" s="215" t="s">
        <v>116</v>
      </c>
      <c r="B138" s="101" t="s">
        <v>431</v>
      </c>
      <c r="C138" s="96"/>
      <c r="D138" s="79"/>
      <c r="E138" s="33"/>
      <c r="F138" s="33"/>
      <c r="G138" s="287"/>
      <c r="H138" s="80">
        <f t="shared" si="13"/>
        <v>0</v>
      </c>
    </row>
    <row r="139" spans="1:8" ht="12" customHeight="1">
      <c r="A139" s="215" t="s">
        <v>118</v>
      </c>
      <c r="B139" s="101" t="s">
        <v>288</v>
      </c>
      <c r="C139" s="96"/>
      <c r="D139" s="79"/>
      <c r="E139" s="33"/>
      <c r="F139" s="33"/>
      <c r="G139" s="287"/>
      <c r="H139" s="80">
        <f t="shared" si="13"/>
        <v>0</v>
      </c>
    </row>
    <row r="140" spans="1:8" s="235" customFormat="1" ht="12" customHeight="1" thickBot="1">
      <c r="A140" s="236" t="s">
        <v>120</v>
      </c>
      <c r="B140" s="102" t="s">
        <v>289</v>
      </c>
      <c r="C140" s="96"/>
      <c r="D140" s="89"/>
      <c r="E140" s="51"/>
      <c r="F140" s="51"/>
      <c r="G140" s="283"/>
      <c r="H140" s="80">
        <f t="shared" si="13"/>
        <v>0</v>
      </c>
    </row>
    <row r="141" spans="1:14" ht="12" customHeight="1" thickBot="1">
      <c r="A141" s="69" t="s">
        <v>132</v>
      </c>
      <c r="B141" s="22" t="s">
        <v>432</v>
      </c>
      <c r="C141" s="23">
        <f aca="true" t="shared" si="14" ref="C141:H141">+C142+C143+C145+C146+C144</f>
        <v>321367708</v>
      </c>
      <c r="D141" s="117">
        <f t="shared" si="14"/>
        <v>1714087</v>
      </c>
      <c r="E141" s="24">
        <f t="shared" si="14"/>
        <v>6337517</v>
      </c>
      <c r="F141" s="24">
        <f t="shared" si="14"/>
        <v>7707670</v>
      </c>
      <c r="G141" s="24">
        <f t="shared" si="14"/>
        <v>5569846</v>
      </c>
      <c r="H141" s="23">
        <f t="shared" si="14"/>
        <v>342696828</v>
      </c>
      <c r="N141" s="238"/>
    </row>
    <row r="142" spans="1:8" ht="12.75">
      <c r="A142" s="215" t="s">
        <v>134</v>
      </c>
      <c r="B142" s="101" t="s">
        <v>291</v>
      </c>
      <c r="C142" s="96"/>
      <c r="D142" s="77"/>
      <c r="E142" s="47"/>
      <c r="F142" s="47"/>
      <c r="G142" s="47"/>
      <c r="H142" s="48">
        <f>C142+D142+E142+F142+G142</f>
        <v>0</v>
      </c>
    </row>
    <row r="143" spans="1:8" ht="12" customHeight="1">
      <c r="A143" s="215" t="s">
        <v>136</v>
      </c>
      <c r="B143" s="101" t="s">
        <v>292</v>
      </c>
      <c r="C143" s="96">
        <v>15149348</v>
      </c>
      <c r="D143" s="79"/>
      <c r="E143" s="33"/>
      <c r="F143" s="33"/>
      <c r="G143" s="33"/>
      <c r="H143" s="80">
        <f>C143+D143+E143+F143+G143</f>
        <v>15149348</v>
      </c>
    </row>
    <row r="144" spans="1:8" ht="12" customHeight="1">
      <c r="A144" s="215" t="s">
        <v>138</v>
      </c>
      <c r="B144" s="101" t="s">
        <v>433</v>
      </c>
      <c r="C144" s="96">
        <v>306218360</v>
      </c>
      <c r="D144" s="79">
        <v>1714087</v>
      </c>
      <c r="E144" s="33">
        <v>6337517</v>
      </c>
      <c r="F144" s="33">
        <v>7707670</v>
      </c>
      <c r="G144" s="33">
        <v>5569846</v>
      </c>
      <c r="H144" s="80">
        <f>C144+D144+E144+F144+G144</f>
        <v>327547480</v>
      </c>
    </row>
    <row r="145" spans="1:8" s="235" customFormat="1" ht="12" customHeight="1">
      <c r="A145" s="215" t="s">
        <v>140</v>
      </c>
      <c r="B145" s="101" t="s">
        <v>293</v>
      </c>
      <c r="C145" s="96"/>
      <c r="D145" s="79"/>
      <c r="E145" s="33"/>
      <c r="F145" s="33"/>
      <c r="G145" s="33"/>
      <c r="H145" s="80">
        <f>C145+D145+E145+F145+G145</f>
        <v>0</v>
      </c>
    </row>
    <row r="146" spans="1:8" s="235" customFormat="1" ht="12" customHeight="1" thickBot="1">
      <c r="A146" s="236" t="s">
        <v>142</v>
      </c>
      <c r="B146" s="102" t="s">
        <v>294</v>
      </c>
      <c r="C146" s="96"/>
      <c r="D146" s="89"/>
      <c r="E146" s="51"/>
      <c r="F146" s="51"/>
      <c r="G146" s="51"/>
      <c r="H146" s="52">
        <f>C146+D146+E146+F146+G146</f>
        <v>0</v>
      </c>
    </row>
    <row r="147" spans="1:8" s="235" customFormat="1" ht="12" customHeight="1" thickBot="1">
      <c r="A147" s="69" t="s">
        <v>295</v>
      </c>
      <c r="B147" s="22" t="s">
        <v>296</v>
      </c>
      <c r="C147" s="103">
        <f>+C148+C149+C150+C151+C152</f>
        <v>0</v>
      </c>
      <c r="D147" s="297">
        <f>+D148+D149+D150+D151+D152</f>
        <v>0</v>
      </c>
      <c r="E147" s="298"/>
      <c r="F147" s="298"/>
      <c r="G147" s="337"/>
      <c r="H147" s="103">
        <f>+H148+H149+H150+H151+H152</f>
        <v>0</v>
      </c>
    </row>
    <row r="148" spans="1:8" s="235" customFormat="1" ht="12" customHeight="1">
      <c r="A148" s="215" t="s">
        <v>146</v>
      </c>
      <c r="B148" s="101" t="s">
        <v>297</v>
      </c>
      <c r="C148" s="96"/>
      <c r="D148" s="77"/>
      <c r="E148" s="47"/>
      <c r="F148" s="47"/>
      <c r="G148" s="282"/>
      <c r="H148" s="80">
        <f>C148+D148+E148+F148+G148</f>
        <v>0</v>
      </c>
    </row>
    <row r="149" spans="1:8" s="235" customFormat="1" ht="12" customHeight="1">
      <c r="A149" s="215" t="s">
        <v>148</v>
      </c>
      <c r="B149" s="101" t="s">
        <v>298</v>
      </c>
      <c r="C149" s="96"/>
      <c r="D149" s="79"/>
      <c r="E149" s="33"/>
      <c r="F149" s="33"/>
      <c r="G149" s="287"/>
      <c r="H149" s="80">
        <f>C149+D149+E149+F149+G149</f>
        <v>0</v>
      </c>
    </row>
    <row r="150" spans="1:8" s="235" customFormat="1" ht="12" customHeight="1">
      <c r="A150" s="215" t="s">
        <v>150</v>
      </c>
      <c r="B150" s="101" t="s">
        <v>299</v>
      </c>
      <c r="C150" s="96"/>
      <c r="D150" s="79"/>
      <c r="E150" s="33"/>
      <c r="F150" s="33"/>
      <c r="G150" s="287"/>
      <c r="H150" s="80">
        <f>C150+D150+E150+F150+G150</f>
        <v>0</v>
      </c>
    </row>
    <row r="151" spans="1:8" s="235" customFormat="1" ht="22.5">
      <c r="A151" s="215" t="s">
        <v>152</v>
      </c>
      <c r="B151" s="101" t="s">
        <v>434</v>
      </c>
      <c r="C151" s="96"/>
      <c r="D151" s="79"/>
      <c r="E151" s="33"/>
      <c r="F151" s="33"/>
      <c r="G151" s="287"/>
      <c r="H151" s="80">
        <f>C151+D151+E151+F151+G151</f>
        <v>0</v>
      </c>
    </row>
    <row r="152" spans="1:8" ht="12.75" customHeight="1" thickBot="1">
      <c r="A152" s="236" t="s">
        <v>301</v>
      </c>
      <c r="B152" s="102" t="s">
        <v>302</v>
      </c>
      <c r="C152" s="98"/>
      <c r="D152" s="89"/>
      <c r="E152" s="51"/>
      <c r="F152" s="51"/>
      <c r="G152" s="283"/>
      <c r="H152" s="80">
        <f>C152+D152+E152+F152+G152</f>
        <v>0</v>
      </c>
    </row>
    <row r="153" spans="1:8" ht="12.75" customHeight="1" thickBot="1">
      <c r="A153" s="239" t="s">
        <v>154</v>
      </c>
      <c r="B153" s="22" t="s">
        <v>303</v>
      </c>
      <c r="C153" s="103"/>
      <c r="D153" s="293"/>
      <c r="E153" s="294"/>
      <c r="F153" s="294"/>
      <c r="G153" s="338"/>
      <c r="H153" s="103">
        <f>C153+D153</f>
        <v>0</v>
      </c>
    </row>
    <row r="154" spans="1:8" ht="12.75" customHeight="1">
      <c r="A154" s="239" t="s">
        <v>304</v>
      </c>
      <c r="B154" s="22" t="s">
        <v>305</v>
      </c>
      <c r="C154" s="103"/>
      <c r="D154" s="293"/>
      <c r="E154" s="294"/>
      <c r="F154" s="294"/>
      <c r="G154" s="338"/>
      <c r="H154" s="103">
        <f>C154+D154</f>
        <v>0</v>
      </c>
    </row>
    <row r="155" spans="1:8" ht="12" customHeight="1">
      <c r="A155" s="69" t="s">
        <v>306</v>
      </c>
      <c r="B155" s="22" t="s">
        <v>307</v>
      </c>
      <c r="C155" s="108">
        <f aca="true" t="shared" si="15" ref="C155:H155">+C130+C134+C141+C147+C153+C154</f>
        <v>321367708</v>
      </c>
      <c r="D155" s="295">
        <f t="shared" si="15"/>
        <v>1714087</v>
      </c>
      <c r="E155" s="296">
        <f t="shared" si="15"/>
        <v>6337517</v>
      </c>
      <c r="F155" s="296">
        <f t="shared" si="15"/>
        <v>7707670</v>
      </c>
      <c r="G155" s="296">
        <f t="shared" si="15"/>
        <v>5569846</v>
      </c>
      <c r="H155" s="108">
        <f t="shared" si="15"/>
        <v>342696828</v>
      </c>
    </row>
    <row r="156" spans="1:8" ht="15" customHeight="1">
      <c r="A156" s="240" t="s">
        <v>308</v>
      </c>
      <c r="B156" s="113" t="s">
        <v>309</v>
      </c>
      <c r="C156" s="108">
        <f aca="true" t="shared" si="16" ref="C156:H156">+C129+C155</f>
        <v>580359490</v>
      </c>
      <c r="D156" s="295">
        <f t="shared" si="16"/>
        <v>539649400</v>
      </c>
      <c r="E156" s="296">
        <f t="shared" si="16"/>
        <v>109067287</v>
      </c>
      <c r="F156" s="295">
        <f t="shared" si="16"/>
        <v>9884527</v>
      </c>
      <c r="G156" s="108">
        <f t="shared" si="16"/>
        <v>97732879</v>
      </c>
      <c r="H156" s="108">
        <f t="shared" si="16"/>
        <v>1336693583</v>
      </c>
    </row>
    <row r="157" spans="4:8" ht="12.75">
      <c r="D157" s="191"/>
      <c r="E157" s="191"/>
      <c r="F157" s="191"/>
      <c r="G157" s="191"/>
      <c r="H157" s="191"/>
    </row>
    <row r="158" spans="1:8" ht="15" customHeight="1">
      <c r="A158" s="241" t="s">
        <v>435</v>
      </c>
      <c r="B158" s="242"/>
      <c r="C158" s="321">
        <v>4</v>
      </c>
      <c r="D158" s="322"/>
      <c r="E158" s="243"/>
      <c r="F158" s="243"/>
      <c r="G158" s="321"/>
      <c r="H158" s="323">
        <f>C158+D158</f>
        <v>4</v>
      </c>
    </row>
    <row r="159" spans="1:8" ht="14.25" customHeight="1">
      <c r="A159" s="241" t="s">
        <v>436</v>
      </c>
      <c r="B159" s="242"/>
      <c r="C159" s="321">
        <v>47</v>
      </c>
      <c r="D159" s="322">
        <v>241</v>
      </c>
      <c r="E159" s="243"/>
      <c r="F159" s="243"/>
      <c r="G159" s="321"/>
      <c r="H159" s="323">
        <f>C159+D159</f>
        <v>288</v>
      </c>
    </row>
  </sheetData>
  <sheetProtection selectLockedCells="1" selectUnlockedCells="1"/>
  <mergeCells count="4">
    <mergeCell ref="B3:E3"/>
    <mergeCell ref="B4:E4"/>
    <mergeCell ref="A8:H8"/>
    <mergeCell ref="A93:H9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5" r:id="rId1"/>
  <rowBreaks count="2" manualBreakCount="2">
    <brk id="70" max="255" man="1"/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L159"/>
  <sheetViews>
    <sheetView zoomScale="99" zoomScaleNormal="99" zoomScalePageLayoutView="0" workbookViewId="0" topLeftCell="A1">
      <selection activeCell="D162" sqref="D162"/>
    </sheetView>
  </sheetViews>
  <sheetFormatPr defaultColWidth="9.00390625" defaultRowHeight="12.75"/>
  <cols>
    <col min="1" max="1" width="16.125" style="189" customWidth="1"/>
    <col min="2" max="2" width="62.00390625" style="190" customWidth="1"/>
    <col min="3" max="3" width="14.125" style="191" customWidth="1"/>
    <col min="4" max="4" width="14.125" style="192" customWidth="1"/>
    <col min="5" max="6" width="13.00390625" style="192" customWidth="1"/>
    <col min="7" max="8" width="14.125" style="192" customWidth="1"/>
    <col min="9" max="9" width="9.375" style="192" customWidth="1"/>
    <col min="10" max="10" width="11.875" style="192" bestFit="1" customWidth="1"/>
    <col min="11" max="16384" width="9.375" style="192" customWidth="1"/>
  </cols>
  <sheetData>
    <row r="1" spans="5:8" ht="12.75">
      <c r="E1"/>
      <c r="F1"/>
      <c r="H1" s="193" t="s">
        <v>497</v>
      </c>
    </row>
    <row r="2" spans="1:8" s="196" customFormat="1" ht="16.5" customHeight="1" thickBot="1">
      <c r="A2" s="194"/>
      <c r="B2" s="195"/>
      <c r="E2"/>
      <c r="F2"/>
      <c r="H2" s="197" t="s">
        <v>512</v>
      </c>
    </row>
    <row r="3" spans="1:8" s="201" customFormat="1" ht="21" customHeight="1" thickBot="1">
      <c r="A3" s="198" t="s">
        <v>318</v>
      </c>
      <c r="B3" s="426" t="s">
        <v>410</v>
      </c>
      <c r="C3" s="426"/>
      <c r="D3" s="426"/>
      <c r="E3" s="199"/>
      <c r="F3" s="199"/>
      <c r="G3" s="199"/>
      <c r="H3" s="200" t="s">
        <v>411</v>
      </c>
    </row>
    <row r="4" spans="1:8" s="201" customFormat="1" ht="24.75" thickBot="1">
      <c r="A4" s="198" t="s">
        <v>412</v>
      </c>
      <c r="B4" s="427" t="s">
        <v>437</v>
      </c>
      <c r="C4" s="427"/>
      <c r="D4" s="427"/>
      <c r="E4" s="199"/>
      <c r="F4" s="199"/>
      <c r="G4" s="319"/>
      <c r="H4" s="203" t="s">
        <v>411</v>
      </c>
    </row>
    <row r="5" spans="1:8" s="206" customFormat="1" ht="15.75" customHeight="1" thickBot="1">
      <c r="A5" s="204"/>
      <c r="B5" s="204"/>
      <c r="C5" s="205"/>
      <c r="H5" s="207"/>
    </row>
    <row r="6" spans="1:8" ht="40.5" thickBot="1">
      <c r="A6" s="208" t="s">
        <v>414</v>
      </c>
      <c r="B6" s="209" t="s">
        <v>415</v>
      </c>
      <c r="C6" s="13" t="s">
        <v>43</v>
      </c>
      <c r="D6" s="13" t="s">
        <v>219</v>
      </c>
      <c r="E6" s="13" t="s">
        <v>220</v>
      </c>
      <c r="F6" s="13" t="s">
        <v>486</v>
      </c>
      <c r="G6" s="15" t="s">
        <v>490</v>
      </c>
      <c r="H6" s="210" t="str">
        <f>+CONCATENATE(LEFT(ÖSSZEFÜGGÉSEK!A7,4),"2017.12.31.",CHAR(10),"Módosítás utáni")</f>
        <v>2017.12.31.
Módosítás utáni</v>
      </c>
    </row>
    <row r="7" spans="1:8" s="214" customFormat="1" ht="12.75" customHeight="1" thickBot="1">
      <c r="A7" s="211" t="s">
        <v>46</v>
      </c>
      <c r="B7" s="212" t="s">
        <v>47</v>
      </c>
      <c r="C7" s="212" t="s">
        <v>48</v>
      </c>
      <c r="D7" s="212" t="s">
        <v>49</v>
      </c>
      <c r="E7" s="212" t="s">
        <v>221</v>
      </c>
      <c r="F7" s="212" t="s">
        <v>482</v>
      </c>
      <c r="G7" s="279" t="s">
        <v>319</v>
      </c>
      <c r="H7" s="19" t="s">
        <v>489</v>
      </c>
    </row>
    <row r="8" spans="1:8" s="214" customFormat="1" ht="15.75" customHeight="1" thickBot="1">
      <c r="A8" s="429" t="s">
        <v>316</v>
      </c>
      <c r="B8" s="430"/>
      <c r="C8" s="430"/>
      <c r="D8" s="430"/>
      <c r="E8" s="430"/>
      <c r="F8" s="430"/>
      <c r="G8" s="430"/>
      <c r="H8" s="431"/>
    </row>
    <row r="9" spans="1:8" s="214" customFormat="1" ht="12" customHeight="1" thickBot="1">
      <c r="A9" s="69" t="s">
        <v>50</v>
      </c>
      <c r="B9" s="22" t="s">
        <v>51</v>
      </c>
      <c r="C9" s="23">
        <f aca="true" t="shared" si="0" ref="C9:H9">+C10+C11+C12+C13+C14+C15</f>
        <v>406399386</v>
      </c>
      <c r="D9" s="100">
        <f t="shared" si="0"/>
        <v>1547919</v>
      </c>
      <c r="E9" s="100">
        <f t="shared" si="0"/>
        <v>2865443</v>
      </c>
      <c r="F9" s="24">
        <f t="shared" si="0"/>
        <v>9672060</v>
      </c>
      <c r="G9" s="24">
        <f t="shared" si="0"/>
        <v>28341110</v>
      </c>
      <c r="H9" s="23">
        <f t="shared" si="0"/>
        <v>448825918</v>
      </c>
    </row>
    <row r="10" spans="1:8" s="216" customFormat="1" ht="12" customHeight="1">
      <c r="A10" s="215" t="s">
        <v>52</v>
      </c>
      <c r="B10" s="27" t="s">
        <v>53</v>
      </c>
      <c r="C10" s="28">
        <v>168076061</v>
      </c>
      <c r="D10" s="93">
        <v>360680</v>
      </c>
      <c r="E10" s="93"/>
      <c r="F10" s="47"/>
      <c r="G10" s="47">
        <v>1000000</v>
      </c>
      <c r="H10" s="48">
        <f>C10+D10+E10+F10+G10</f>
        <v>169436741</v>
      </c>
    </row>
    <row r="11" spans="1:8" s="218" customFormat="1" ht="12" customHeight="1">
      <c r="A11" s="217" t="s">
        <v>54</v>
      </c>
      <c r="B11" s="31" t="s">
        <v>55</v>
      </c>
      <c r="C11" s="32">
        <v>82715372</v>
      </c>
      <c r="D11" s="95"/>
      <c r="E11" s="95">
        <v>1119489</v>
      </c>
      <c r="F11" s="33">
        <v>3002728</v>
      </c>
      <c r="G11" s="33">
        <v>-599979</v>
      </c>
      <c r="H11" s="80">
        <f>C11+D11+E11+F11+G11</f>
        <v>86237610</v>
      </c>
    </row>
    <row r="12" spans="1:8" s="218" customFormat="1" ht="12" customHeight="1">
      <c r="A12" s="217" t="s">
        <v>56</v>
      </c>
      <c r="B12" s="31" t="s">
        <v>57</v>
      </c>
      <c r="C12" s="32">
        <v>150078953</v>
      </c>
      <c r="D12" s="95">
        <v>1187239</v>
      </c>
      <c r="E12" s="95">
        <v>-532847</v>
      </c>
      <c r="F12" s="33">
        <v>3719021</v>
      </c>
      <c r="G12" s="33">
        <v>2051867</v>
      </c>
      <c r="H12" s="80">
        <f>C12+D12+E12+F12+G12</f>
        <v>156504233</v>
      </c>
    </row>
    <row r="13" spans="1:8" s="218" customFormat="1" ht="12" customHeight="1">
      <c r="A13" s="217" t="s">
        <v>58</v>
      </c>
      <c r="B13" s="31" t="s">
        <v>59</v>
      </c>
      <c r="C13" s="32">
        <v>5529000</v>
      </c>
      <c r="D13" s="95"/>
      <c r="E13" s="95">
        <v>307440</v>
      </c>
      <c r="F13" s="33">
        <v>218480</v>
      </c>
      <c r="G13" s="33">
        <v>37719</v>
      </c>
      <c r="H13" s="80">
        <f>C13+D13+E13+F13+G13</f>
        <v>6092639</v>
      </c>
    </row>
    <row r="14" spans="1:8" s="218" customFormat="1" ht="12" customHeight="1">
      <c r="A14" s="217" t="s">
        <v>60</v>
      </c>
      <c r="B14" s="31" t="s">
        <v>416</v>
      </c>
      <c r="C14" s="32"/>
      <c r="D14" s="95"/>
      <c r="E14" s="95">
        <v>1971361</v>
      </c>
      <c r="F14" s="33">
        <v>2731831</v>
      </c>
      <c r="G14" s="33">
        <v>25851503</v>
      </c>
      <c r="H14" s="80">
        <f>C14+D14+E14+F14+G14</f>
        <v>30554695</v>
      </c>
    </row>
    <row r="15" spans="1:8" s="216" customFormat="1" ht="12" customHeight="1" thickBot="1">
      <c r="A15" s="219" t="s">
        <v>62</v>
      </c>
      <c r="B15" s="40" t="s">
        <v>63</v>
      </c>
      <c r="C15" s="32"/>
      <c r="D15" s="95"/>
      <c r="E15" s="95"/>
      <c r="F15" s="51"/>
      <c r="G15" s="51"/>
      <c r="H15" s="52">
        <f>C15+D15+E15</f>
        <v>0</v>
      </c>
    </row>
    <row r="16" spans="1:8" s="216" customFormat="1" ht="25.5" customHeight="1" thickBot="1">
      <c r="A16" s="69" t="s">
        <v>64</v>
      </c>
      <c r="B16" s="37" t="s">
        <v>65</v>
      </c>
      <c r="C16" s="23">
        <f aca="true" t="shared" si="1" ref="C16:H16">+C17+C18+C19+C20+C21</f>
        <v>303600</v>
      </c>
      <c r="D16" s="100">
        <f t="shared" si="1"/>
        <v>328572408</v>
      </c>
      <c r="E16" s="100">
        <f t="shared" si="1"/>
        <v>4665346</v>
      </c>
      <c r="F16" s="24">
        <f t="shared" si="1"/>
        <v>0</v>
      </c>
      <c r="G16" s="24">
        <f t="shared" si="1"/>
        <v>16753700</v>
      </c>
      <c r="H16" s="23">
        <f t="shared" si="1"/>
        <v>350295054</v>
      </c>
    </row>
    <row r="17" spans="1:8" s="216" customFormat="1" ht="12" customHeight="1">
      <c r="A17" s="215" t="s">
        <v>66</v>
      </c>
      <c r="B17" s="27" t="s">
        <v>67</v>
      </c>
      <c r="C17" s="28"/>
      <c r="D17" s="93"/>
      <c r="E17" s="93"/>
      <c r="F17" s="47"/>
      <c r="G17" s="282"/>
      <c r="H17" s="48">
        <f>C17+D17+E17</f>
        <v>0</v>
      </c>
    </row>
    <row r="18" spans="1:8" s="216" customFormat="1" ht="12" customHeight="1">
      <c r="A18" s="217" t="s">
        <v>68</v>
      </c>
      <c r="B18" s="31" t="s">
        <v>69</v>
      </c>
      <c r="C18" s="32"/>
      <c r="D18" s="95"/>
      <c r="E18" s="95"/>
      <c r="F18" s="33"/>
      <c r="G18" s="287"/>
      <c r="H18" s="80">
        <f>C18+D18+E18+F18+G18</f>
        <v>0</v>
      </c>
    </row>
    <row r="19" spans="1:8" s="216" customFormat="1" ht="12" customHeight="1">
      <c r="A19" s="217" t="s">
        <v>70</v>
      </c>
      <c r="B19" s="31" t="s">
        <v>71</v>
      </c>
      <c r="C19" s="32"/>
      <c r="D19" s="95"/>
      <c r="E19" s="95"/>
      <c r="F19" s="33"/>
      <c r="G19" s="287"/>
      <c r="H19" s="80">
        <f>C19+D19+E19+F19+G19</f>
        <v>0</v>
      </c>
    </row>
    <row r="20" spans="1:8" s="216" customFormat="1" ht="12" customHeight="1">
      <c r="A20" s="217" t="s">
        <v>72</v>
      </c>
      <c r="B20" s="31" t="s">
        <v>73</v>
      </c>
      <c r="C20" s="32"/>
      <c r="D20" s="95"/>
      <c r="E20" s="95"/>
      <c r="F20" s="33"/>
      <c r="G20" s="287"/>
      <c r="H20" s="80">
        <f>C20+D20+E20+F20+G20</f>
        <v>0</v>
      </c>
    </row>
    <row r="21" spans="1:8" s="216" customFormat="1" ht="12" customHeight="1">
      <c r="A21" s="217" t="s">
        <v>74</v>
      </c>
      <c r="B21" s="31" t="s">
        <v>75</v>
      </c>
      <c r="C21" s="32">
        <v>303600</v>
      </c>
      <c r="D21" s="95">
        <v>328572408</v>
      </c>
      <c r="E21" s="95">
        <v>4665346</v>
      </c>
      <c r="F21" s="33"/>
      <c r="G21" s="287">
        <v>16753700</v>
      </c>
      <c r="H21" s="80">
        <f>C21+D21+E21+F21+G21</f>
        <v>350295054</v>
      </c>
    </row>
    <row r="22" spans="1:8" s="218" customFormat="1" ht="12" customHeight="1" thickBot="1">
      <c r="A22" s="219" t="s">
        <v>76</v>
      </c>
      <c r="B22" s="40" t="s">
        <v>77</v>
      </c>
      <c r="C22" s="38"/>
      <c r="D22" s="99"/>
      <c r="E22" s="99"/>
      <c r="F22" s="51"/>
      <c r="G22" s="283"/>
      <c r="H22" s="52">
        <f>C22+D22</f>
        <v>0</v>
      </c>
    </row>
    <row r="23" spans="1:8" s="218" customFormat="1" ht="24" customHeight="1" thickBot="1">
      <c r="A23" s="69" t="s">
        <v>78</v>
      </c>
      <c r="B23" s="22" t="s">
        <v>79</v>
      </c>
      <c r="C23" s="23">
        <f aca="true" t="shared" si="2" ref="C23:H23">+C24+C25+C26+C27+C28</f>
        <v>0</v>
      </c>
      <c r="D23" s="100">
        <f t="shared" si="2"/>
        <v>0</v>
      </c>
      <c r="E23" s="100">
        <f t="shared" si="2"/>
        <v>101294942</v>
      </c>
      <c r="F23" s="24">
        <f t="shared" si="2"/>
        <v>0</v>
      </c>
      <c r="G23" s="24">
        <f t="shared" si="2"/>
        <v>10081500</v>
      </c>
      <c r="H23" s="23">
        <f t="shared" si="2"/>
        <v>111376442</v>
      </c>
    </row>
    <row r="24" spans="1:8" s="218" customFormat="1" ht="12" customHeight="1">
      <c r="A24" s="215" t="s">
        <v>80</v>
      </c>
      <c r="B24" s="27" t="s">
        <v>81</v>
      </c>
      <c r="C24" s="28"/>
      <c r="D24" s="93"/>
      <c r="E24" s="93"/>
      <c r="F24" s="47"/>
      <c r="G24" s="282">
        <v>10081500</v>
      </c>
      <c r="H24" s="80">
        <f aca="true" t="shared" si="3" ref="H24:H29">C24+D24+E24+F24+G24</f>
        <v>10081500</v>
      </c>
    </row>
    <row r="25" spans="1:8" s="216" customFormat="1" ht="12" customHeight="1">
      <c r="A25" s="217" t="s">
        <v>82</v>
      </c>
      <c r="B25" s="31" t="s">
        <v>83</v>
      </c>
      <c r="C25" s="32"/>
      <c r="D25" s="95"/>
      <c r="E25" s="95"/>
      <c r="F25" s="33"/>
      <c r="G25" s="287"/>
      <c r="H25" s="80">
        <f t="shared" si="3"/>
        <v>0</v>
      </c>
    </row>
    <row r="26" spans="1:8" s="218" customFormat="1" ht="12" customHeight="1">
      <c r="A26" s="217" t="s">
        <v>84</v>
      </c>
      <c r="B26" s="31" t="s">
        <v>85</v>
      </c>
      <c r="C26" s="32"/>
      <c r="D26" s="95"/>
      <c r="E26" s="95"/>
      <c r="F26" s="33"/>
      <c r="G26" s="287"/>
      <c r="H26" s="80">
        <f t="shared" si="3"/>
        <v>0</v>
      </c>
    </row>
    <row r="27" spans="1:8" s="218" customFormat="1" ht="12" customHeight="1">
      <c r="A27" s="217" t="s">
        <v>86</v>
      </c>
      <c r="B27" s="31" t="s">
        <v>87</v>
      </c>
      <c r="C27" s="32"/>
      <c r="D27" s="95"/>
      <c r="E27" s="95"/>
      <c r="F27" s="33"/>
      <c r="G27" s="287"/>
      <c r="H27" s="80">
        <f t="shared" si="3"/>
        <v>0</v>
      </c>
    </row>
    <row r="28" spans="1:8" s="218" customFormat="1" ht="12" customHeight="1">
      <c r="A28" s="217" t="s">
        <v>88</v>
      </c>
      <c r="B28" s="31" t="s">
        <v>89</v>
      </c>
      <c r="C28" s="32"/>
      <c r="D28" s="95"/>
      <c r="E28" s="95">
        <v>101294942</v>
      </c>
      <c r="F28" s="33"/>
      <c r="G28" s="287"/>
      <c r="H28" s="80">
        <f t="shared" si="3"/>
        <v>101294942</v>
      </c>
    </row>
    <row r="29" spans="1:8" s="218" customFormat="1" ht="12" customHeight="1" thickBot="1">
      <c r="A29" s="219" t="s">
        <v>90</v>
      </c>
      <c r="B29" s="40" t="s">
        <v>91</v>
      </c>
      <c r="C29" s="38"/>
      <c r="D29" s="99"/>
      <c r="E29" s="99">
        <v>101294942</v>
      </c>
      <c r="F29" s="51"/>
      <c r="G29" s="348"/>
      <c r="H29" s="80">
        <f t="shared" si="3"/>
        <v>101294942</v>
      </c>
    </row>
    <row r="30" spans="1:8" s="218" customFormat="1" ht="12" customHeight="1" thickBot="1">
      <c r="A30" s="69" t="s">
        <v>92</v>
      </c>
      <c r="B30" s="22" t="s">
        <v>93</v>
      </c>
      <c r="C30" s="23">
        <f>SUM(C31:C37)</f>
        <v>55000000</v>
      </c>
      <c r="D30" s="24">
        <f>+D31+D32+D33+D34+D35+D36+D37</f>
        <v>0</v>
      </c>
      <c r="E30" s="24">
        <f>+E31+E32+E33+E34+E35+E36+E37</f>
        <v>0</v>
      </c>
      <c r="F30" s="24">
        <f>+F31+F32+F33+F34+F35+F36+F37</f>
        <v>0</v>
      </c>
      <c r="G30" s="24">
        <f>+G31+G32+G33+G34+G35+G36+G37</f>
        <v>4946711</v>
      </c>
      <c r="H30" s="23">
        <f>+H31+H32+H33+H34+H35+H36+H37</f>
        <v>59946711</v>
      </c>
    </row>
    <row r="31" spans="1:8" s="218" customFormat="1" ht="12" customHeight="1">
      <c r="A31" s="215" t="s">
        <v>94</v>
      </c>
      <c r="B31" s="27" t="s">
        <v>95</v>
      </c>
      <c r="C31" s="28">
        <v>5000000</v>
      </c>
      <c r="D31" s="29"/>
      <c r="E31" s="29"/>
      <c r="F31" s="47"/>
      <c r="G31" s="324">
        <v>356465</v>
      </c>
      <c r="H31" s="80">
        <f aca="true" t="shared" si="4" ref="H31:H37">C31+D31+E31+F31+G31</f>
        <v>5356465</v>
      </c>
    </row>
    <row r="32" spans="1:8" s="218" customFormat="1" ht="12" customHeight="1">
      <c r="A32" s="217" t="s">
        <v>96</v>
      </c>
      <c r="B32" s="31" t="s">
        <v>97</v>
      </c>
      <c r="C32" s="32"/>
      <c r="D32" s="33"/>
      <c r="E32" s="33"/>
      <c r="F32" s="33"/>
      <c r="G32" s="287"/>
      <c r="H32" s="80">
        <f t="shared" si="4"/>
        <v>0</v>
      </c>
    </row>
    <row r="33" spans="1:8" s="218" customFormat="1" ht="12" customHeight="1">
      <c r="A33" s="217" t="s">
        <v>98</v>
      </c>
      <c r="B33" s="31" t="s">
        <v>99</v>
      </c>
      <c r="C33" s="32">
        <v>43000000</v>
      </c>
      <c r="D33" s="33"/>
      <c r="E33" s="33"/>
      <c r="F33" s="33"/>
      <c r="G33" s="287">
        <v>1599845</v>
      </c>
      <c r="H33" s="80">
        <f t="shared" si="4"/>
        <v>44599845</v>
      </c>
    </row>
    <row r="34" spans="1:8" s="218" customFormat="1" ht="12" customHeight="1">
      <c r="A34" s="217" t="s">
        <v>100</v>
      </c>
      <c r="B34" s="31" t="s">
        <v>101</v>
      </c>
      <c r="C34" s="32"/>
      <c r="D34" s="33"/>
      <c r="E34" s="33"/>
      <c r="F34" s="33"/>
      <c r="G34" s="287"/>
      <c r="H34" s="80">
        <f t="shared" si="4"/>
        <v>0</v>
      </c>
    </row>
    <row r="35" spans="1:8" s="218" customFormat="1" ht="12" customHeight="1">
      <c r="A35" s="217" t="s">
        <v>102</v>
      </c>
      <c r="B35" s="31" t="s">
        <v>103</v>
      </c>
      <c r="C35" s="32">
        <v>7000000</v>
      </c>
      <c r="D35" s="33"/>
      <c r="E35" s="33"/>
      <c r="F35" s="33"/>
      <c r="G35" s="287">
        <v>1775845</v>
      </c>
      <c r="H35" s="80">
        <f t="shared" si="4"/>
        <v>8775845</v>
      </c>
    </row>
    <row r="36" spans="1:8" s="218" customFormat="1" ht="12" customHeight="1">
      <c r="A36" s="217" t="s">
        <v>104</v>
      </c>
      <c r="B36" s="31" t="s">
        <v>105</v>
      </c>
      <c r="C36" s="32"/>
      <c r="D36" s="33"/>
      <c r="E36" s="33"/>
      <c r="F36" s="33"/>
      <c r="G36" s="287"/>
      <c r="H36" s="80">
        <f t="shared" si="4"/>
        <v>0</v>
      </c>
    </row>
    <row r="37" spans="1:8" s="218" customFormat="1" ht="12" customHeight="1" thickBot="1">
      <c r="A37" s="219" t="s">
        <v>106</v>
      </c>
      <c r="B37" s="40" t="s">
        <v>107</v>
      </c>
      <c r="C37" s="38"/>
      <c r="D37" s="39"/>
      <c r="E37" s="39"/>
      <c r="F37" s="51"/>
      <c r="G37" s="283">
        <v>1214556</v>
      </c>
      <c r="H37" s="80">
        <f t="shared" si="4"/>
        <v>1214556</v>
      </c>
    </row>
    <row r="38" spans="1:8" s="218" customFormat="1" ht="12" customHeight="1" thickBot="1">
      <c r="A38" s="69" t="s">
        <v>108</v>
      </c>
      <c r="B38" s="22" t="s">
        <v>109</v>
      </c>
      <c r="C38" s="23">
        <f aca="true" t="shared" si="5" ref="C38:H38">SUM(C39:C49)</f>
        <v>27746000</v>
      </c>
      <c r="D38" s="100">
        <f t="shared" si="5"/>
        <v>0</v>
      </c>
      <c r="E38" s="24">
        <f t="shared" si="5"/>
        <v>0</v>
      </c>
      <c r="F38" s="100">
        <f t="shared" si="5"/>
        <v>0</v>
      </c>
      <c r="G38" s="100">
        <f t="shared" si="5"/>
        <v>18361024</v>
      </c>
      <c r="H38" s="23">
        <f t="shared" si="5"/>
        <v>46107024</v>
      </c>
    </row>
    <row r="39" spans="1:8" s="218" customFormat="1" ht="12" customHeight="1">
      <c r="A39" s="215" t="s">
        <v>110</v>
      </c>
      <c r="B39" s="27" t="s">
        <v>111</v>
      </c>
      <c r="C39" s="28">
        <v>2000000</v>
      </c>
      <c r="D39" s="93"/>
      <c r="E39" s="93"/>
      <c r="F39" s="47"/>
      <c r="G39" s="324">
        <v>2188097</v>
      </c>
      <c r="H39" s="80">
        <f aca="true" t="shared" si="6" ref="H39:H49">C39+D39+E39+F39+G39</f>
        <v>4188097</v>
      </c>
    </row>
    <row r="40" spans="1:8" s="218" customFormat="1" ht="12" customHeight="1">
      <c r="A40" s="217" t="s">
        <v>112</v>
      </c>
      <c r="B40" s="31" t="s">
        <v>113</v>
      </c>
      <c r="C40" s="32">
        <v>4250000</v>
      </c>
      <c r="D40" s="95"/>
      <c r="E40" s="95"/>
      <c r="F40" s="33"/>
      <c r="G40" s="287"/>
      <c r="H40" s="80">
        <f t="shared" si="6"/>
        <v>4250000</v>
      </c>
    </row>
    <row r="41" spans="1:8" s="218" customFormat="1" ht="12" customHeight="1">
      <c r="A41" s="217" t="s">
        <v>114</v>
      </c>
      <c r="B41" s="31" t="s">
        <v>115</v>
      </c>
      <c r="C41" s="32">
        <v>3800000</v>
      </c>
      <c r="D41" s="95"/>
      <c r="E41" s="95"/>
      <c r="F41" s="33"/>
      <c r="G41" s="287">
        <v>5106450</v>
      </c>
      <c r="H41" s="80">
        <f t="shared" si="6"/>
        <v>8906450</v>
      </c>
    </row>
    <row r="42" spans="1:8" s="218" customFormat="1" ht="12" customHeight="1">
      <c r="A42" s="217" t="s">
        <v>116</v>
      </c>
      <c r="B42" s="31" t="s">
        <v>117</v>
      </c>
      <c r="C42" s="32">
        <v>13465000</v>
      </c>
      <c r="D42" s="95"/>
      <c r="E42" s="95"/>
      <c r="F42" s="33"/>
      <c r="G42" s="287">
        <v>494127</v>
      </c>
      <c r="H42" s="80">
        <f t="shared" si="6"/>
        <v>13959127</v>
      </c>
    </row>
    <row r="43" spans="1:8" s="218" customFormat="1" ht="12" customHeight="1">
      <c r="A43" s="217" t="s">
        <v>118</v>
      </c>
      <c r="B43" s="31" t="s">
        <v>119</v>
      </c>
      <c r="C43" s="32"/>
      <c r="D43" s="95"/>
      <c r="E43" s="95"/>
      <c r="F43" s="33"/>
      <c r="G43" s="287"/>
      <c r="H43" s="80">
        <f t="shared" si="6"/>
        <v>0</v>
      </c>
    </row>
    <row r="44" spans="1:8" s="218" customFormat="1" ht="12" customHeight="1">
      <c r="A44" s="217" t="s">
        <v>120</v>
      </c>
      <c r="B44" s="31" t="s">
        <v>121</v>
      </c>
      <c r="C44" s="32">
        <v>3531000</v>
      </c>
      <c r="D44" s="95"/>
      <c r="E44" s="95"/>
      <c r="F44" s="33"/>
      <c r="G44" s="287">
        <v>2323408</v>
      </c>
      <c r="H44" s="80">
        <f t="shared" si="6"/>
        <v>5854408</v>
      </c>
    </row>
    <row r="45" spans="1:8" s="218" customFormat="1" ht="12" customHeight="1">
      <c r="A45" s="217" t="s">
        <v>122</v>
      </c>
      <c r="B45" s="31" t="s">
        <v>123</v>
      </c>
      <c r="C45" s="32"/>
      <c r="D45" s="95"/>
      <c r="E45" s="95"/>
      <c r="F45" s="33"/>
      <c r="G45" s="287"/>
      <c r="H45" s="80">
        <f t="shared" si="6"/>
        <v>0</v>
      </c>
    </row>
    <row r="46" spans="1:8" s="218" customFormat="1" ht="12" customHeight="1">
      <c r="A46" s="217" t="s">
        <v>124</v>
      </c>
      <c r="B46" s="31" t="s">
        <v>417</v>
      </c>
      <c r="C46" s="32"/>
      <c r="D46" s="95"/>
      <c r="E46" s="95"/>
      <c r="F46" s="33"/>
      <c r="G46" s="287">
        <v>7579</v>
      </c>
      <c r="H46" s="80">
        <f t="shared" si="6"/>
        <v>7579</v>
      </c>
    </row>
    <row r="47" spans="1:8" s="218" customFormat="1" ht="12" customHeight="1">
      <c r="A47" s="217" t="s">
        <v>126</v>
      </c>
      <c r="B47" s="31" t="s">
        <v>127</v>
      </c>
      <c r="C47" s="32"/>
      <c r="D47" s="95"/>
      <c r="E47" s="95"/>
      <c r="F47" s="33"/>
      <c r="G47" s="287"/>
      <c r="H47" s="80">
        <f t="shared" si="6"/>
        <v>0</v>
      </c>
    </row>
    <row r="48" spans="1:8" s="218" customFormat="1" ht="12" customHeight="1">
      <c r="A48" s="219" t="s">
        <v>128</v>
      </c>
      <c r="B48" s="40" t="s">
        <v>129</v>
      </c>
      <c r="C48" s="38"/>
      <c r="D48" s="99"/>
      <c r="E48" s="99"/>
      <c r="F48" s="33"/>
      <c r="G48" s="287">
        <v>686990</v>
      </c>
      <c r="H48" s="80">
        <f t="shared" si="6"/>
        <v>686990</v>
      </c>
    </row>
    <row r="49" spans="1:8" s="218" customFormat="1" ht="12" customHeight="1" thickBot="1">
      <c r="A49" s="219" t="s">
        <v>130</v>
      </c>
      <c r="B49" s="40" t="s">
        <v>131</v>
      </c>
      <c r="C49" s="38">
        <v>700000</v>
      </c>
      <c r="D49" s="99"/>
      <c r="E49" s="99"/>
      <c r="F49" s="51"/>
      <c r="G49" s="348">
        <v>7554373</v>
      </c>
      <c r="H49" s="80">
        <f t="shared" si="6"/>
        <v>8254373</v>
      </c>
    </row>
    <row r="50" spans="1:8" s="218" customFormat="1" ht="12" customHeight="1" thickBot="1">
      <c r="A50" s="69" t="s">
        <v>132</v>
      </c>
      <c r="B50" s="22" t="s">
        <v>133</v>
      </c>
      <c r="C50" s="24">
        <f>SUM(C51:C55)</f>
        <v>0</v>
      </c>
      <c r="D50" s="117">
        <f>SUM(D51:D55)</f>
        <v>0</v>
      </c>
      <c r="E50" s="100"/>
      <c r="F50" s="24"/>
      <c r="G50" s="117">
        <f>SUM(G51:G55)</f>
        <v>1530000</v>
      </c>
      <c r="H50" s="23">
        <f>SUM(H51:H55)</f>
        <v>1530000</v>
      </c>
    </row>
    <row r="51" spans="1:8" s="218" customFormat="1" ht="12" customHeight="1">
      <c r="A51" s="215" t="s">
        <v>134</v>
      </c>
      <c r="B51" s="27" t="s">
        <v>135</v>
      </c>
      <c r="C51" s="29"/>
      <c r="D51" s="220"/>
      <c r="E51" s="93"/>
      <c r="F51" s="47"/>
      <c r="G51" s="282"/>
      <c r="H51" s="80">
        <f>C51+D51+E51+F51+G51</f>
        <v>0</v>
      </c>
    </row>
    <row r="52" spans="1:8" s="218" customFormat="1" ht="12" customHeight="1">
      <c r="A52" s="217" t="s">
        <v>136</v>
      </c>
      <c r="B52" s="31" t="s">
        <v>137</v>
      </c>
      <c r="C52" s="33"/>
      <c r="D52" s="79"/>
      <c r="E52" s="95"/>
      <c r="F52" s="33"/>
      <c r="G52" s="287"/>
      <c r="H52" s="80">
        <f>C52+D52+E52+F52+G52</f>
        <v>0</v>
      </c>
    </row>
    <row r="53" spans="1:8" s="218" customFormat="1" ht="12" customHeight="1">
      <c r="A53" s="217" t="s">
        <v>138</v>
      </c>
      <c r="B53" s="31" t="s">
        <v>139</v>
      </c>
      <c r="C53" s="33"/>
      <c r="D53" s="79"/>
      <c r="E53" s="95"/>
      <c r="F53" s="33"/>
      <c r="G53" s="287">
        <v>1530000</v>
      </c>
      <c r="H53" s="80">
        <f>C53+D53+E53+F53+G53</f>
        <v>1530000</v>
      </c>
    </row>
    <row r="54" spans="1:8" s="218" customFormat="1" ht="12" customHeight="1">
      <c r="A54" s="217" t="s">
        <v>140</v>
      </c>
      <c r="B54" s="31" t="s">
        <v>141</v>
      </c>
      <c r="C54" s="33"/>
      <c r="D54" s="79"/>
      <c r="E54" s="95"/>
      <c r="F54" s="33"/>
      <c r="G54" s="287"/>
      <c r="H54" s="80">
        <f>C54+D54+E54+F54+G54</f>
        <v>0</v>
      </c>
    </row>
    <row r="55" spans="1:8" s="218" customFormat="1" ht="12" customHeight="1" thickBot="1">
      <c r="A55" s="219" t="s">
        <v>142</v>
      </c>
      <c r="B55" s="40" t="s">
        <v>143</v>
      </c>
      <c r="C55" s="39"/>
      <c r="D55" s="221"/>
      <c r="E55" s="99"/>
      <c r="F55" s="51"/>
      <c r="G55" s="283"/>
      <c r="H55" s="80">
        <f>C55+D55+E55+F55+G55</f>
        <v>0</v>
      </c>
    </row>
    <row r="56" spans="1:8" s="218" customFormat="1" ht="12" customHeight="1" thickBot="1">
      <c r="A56" s="69" t="s">
        <v>144</v>
      </c>
      <c r="B56" s="22" t="s">
        <v>145</v>
      </c>
      <c r="C56" s="24">
        <f>SUM(C57:C59)</f>
        <v>0</v>
      </c>
      <c r="D56" s="117">
        <f>SUM(D57:D59)</f>
        <v>0</v>
      </c>
      <c r="E56" s="100"/>
      <c r="F56" s="24"/>
      <c r="G56" s="116"/>
      <c r="H56" s="23">
        <f>SUM(H57:H59)</f>
        <v>0</v>
      </c>
    </row>
    <row r="57" spans="1:8" s="218" customFormat="1" ht="12" customHeight="1">
      <c r="A57" s="215" t="s">
        <v>146</v>
      </c>
      <c r="B57" s="27" t="s">
        <v>147</v>
      </c>
      <c r="C57" s="29"/>
      <c r="D57" s="77"/>
      <c r="E57" s="47"/>
      <c r="F57" s="282"/>
      <c r="G57" s="282"/>
      <c r="H57" s="80">
        <f>C57+D57+E57+F57+G57</f>
        <v>0</v>
      </c>
    </row>
    <row r="58" spans="1:8" s="218" customFormat="1" ht="24.75" customHeight="1">
      <c r="A58" s="217" t="s">
        <v>148</v>
      </c>
      <c r="B58" s="31" t="s">
        <v>149</v>
      </c>
      <c r="C58" s="33"/>
      <c r="D58" s="79"/>
      <c r="E58" s="33"/>
      <c r="F58" s="287"/>
      <c r="G58" s="287"/>
      <c r="H58" s="80">
        <f>C58+D58+E58+F58+G58</f>
        <v>0</v>
      </c>
    </row>
    <row r="59" spans="1:8" s="218" customFormat="1" ht="12" customHeight="1">
      <c r="A59" s="217" t="s">
        <v>150</v>
      </c>
      <c r="B59" s="31" t="s">
        <v>151</v>
      </c>
      <c r="C59" s="33"/>
      <c r="D59" s="79"/>
      <c r="E59" s="33"/>
      <c r="F59" s="287"/>
      <c r="G59" s="287"/>
      <c r="H59" s="80">
        <f>C59+D59+E59+F59+G59</f>
        <v>0</v>
      </c>
    </row>
    <row r="60" spans="1:8" s="218" customFormat="1" ht="12" customHeight="1" thickBot="1">
      <c r="A60" s="219" t="s">
        <v>152</v>
      </c>
      <c r="B60" s="40" t="s">
        <v>153</v>
      </c>
      <c r="C60" s="39"/>
      <c r="D60" s="89"/>
      <c r="E60" s="51"/>
      <c r="F60" s="283"/>
      <c r="G60" s="283"/>
      <c r="H60" s="80">
        <f>C60+D60+E60+F60+G60</f>
        <v>0</v>
      </c>
    </row>
    <row r="61" spans="1:8" s="218" customFormat="1" ht="12" customHeight="1" thickBot="1">
      <c r="A61" s="69" t="s">
        <v>154</v>
      </c>
      <c r="B61" s="37" t="s">
        <v>155</v>
      </c>
      <c r="C61" s="24">
        <f>SUM(C62:C64)</f>
        <v>0</v>
      </c>
      <c r="D61" s="117">
        <f>SUM(D62:D64)</f>
        <v>0</v>
      </c>
      <c r="E61" s="100"/>
      <c r="F61" s="24"/>
      <c r="G61" s="117">
        <f>SUM(G62:G64)</f>
        <v>2021052</v>
      </c>
      <c r="H61" s="23">
        <f>SUM(H62:H64)</f>
        <v>2021052</v>
      </c>
    </row>
    <row r="62" spans="1:8" s="218" customFormat="1" ht="12" customHeight="1">
      <c r="A62" s="215" t="s">
        <v>156</v>
      </c>
      <c r="B62" s="27" t="s">
        <v>157</v>
      </c>
      <c r="C62" s="33"/>
      <c r="D62" s="77"/>
      <c r="E62" s="47"/>
      <c r="F62" s="282"/>
      <c r="G62" s="282"/>
      <c r="H62" s="80">
        <f>C62+D62+E62+F62+G62</f>
        <v>0</v>
      </c>
    </row>
    <row r="63" spans="1:8" s="218" customFormat="1" ht="24.75" customHeight="1">
      <c r="A63" s="217" t="s">
        <v>158</v>
      </c>
      <c r="B63" s="31" t="s">
        <v>159</v>
      </c>
      <c r="C63" s="33"/>
      <c r="D63" s="79"/>
      <c r="E63" s="33"/>
      <c r="F63" s="287"/>
      <c r="G63" s="287">
        <v>10000</v>
      </c>
      <c r="H63" s="80">
        <f>C63+D63+E63+F63+G63</f>
        <v>10000</v>
      </c>
    </row>
    <row r="64" spans="1:8" s="218" customFormat="1" ht="12" customHeight="1">
      <c r="A64" s="217" t="s">
        <v>160</v>
      </c>
      <c r="B64" s="31" t="s">
        <v>161</v>
      </c>
      <c r="C64" s="33"/>
      <c r="D64" s="79"/>
      <c r="E64" s="33"/>
      <c r="F64" s="287"/>
      <c r="G64" s="287">
        <v>2011052</v>
      </c>
      <c r="H64" s="80">
        <f>C64+D64+E64+F64+G64</f>
        <v>2011052</v>
      </c>
    </row>
    <row r="65" spans="1:8" s="218" customFormat="1" ht="12" customHeight="1" thickBot="1">
      <c r="A65" s="219" t="s">
        <v>162</v>
      </c>
      <c r="B65" s="40" t="s">
        <v>163</v>
      </c>
      <c r="C65" s="33"/>
      <c r="D65" s="89"/>
      <c r="E65" s="51"/>
      <c r="F65" s="283"/>
      <c r="G65" s="283"/>
      <c r="H65" s="80">
        <f>C65+D65+E65+F65+G65</f>
        <v>0</v>
      </c>
    </row>
    <row r="66" spans="1:8" s="218" customFormat="1" ht="12" customHeight="1" thickBot="1">
      <c r="A66" s="69" t="s">
        <v>304</v>
      </c>
      <c r="B66" s="22" t="s">
        <v>165</v>
      </c>
      <c r="C66" s="24">
        <f aca="true" t="shared" si="7" ref="C66:H66">+C9+C16+C23+C30+C38+C50+C56+C61</f>
        <v>489448986</v>
      </c>
      <c r="D66" s="117">
        <f t="shared" si="7"/>
        <v>330120327</v>
      </c>
      <c r="E66" s="117">
        <f t="shared" si="7"/>
        <v>108825731</v>
      </c>
      <c r="F66" s="24">
        <f t="shared" si="7"/>
        <v>9672060</v>
      </c>
      <c r="G66" s="24">
        <f t="shared" si="7"/>
        <v>82035097</v>
      </c>
      <c r="H66" s="23">
        <f t="shared" si="7"/>
        <v>1020102201</v>
      </c>
    </row>
    <row r="67" spans="1:8" s="218" customFormat="1" ht="12" customHeight="1" thickBot="1">
      <c r="A67" s="222" t="s">
        <v>418</v>
      </c>
      <c r="B67" s="37" t="s">
        <v>167</v>
      </c>
      <c r="C67" s="24">
        <f>SUM(C68:C70)</f>
        <v>0</v>
      </c>
      <c r="D67" s="117">
        <f>SUM(D68:D70)</f>
        <v>0</v>
      </c>
      <c r="E67" s="100"/>
      <c r="F67" s="24"/>
      <c r="G67" s="116"/>
      <c r="H67" s="23">
        <f>SUM(H68:H70)</f>
        <v>0</v>
      </c>
    </row>
    <row r="68" spans="1:8" s="218" customFormat="1" ht="12" customHeight="1">
      <c r="A68" s="223" t="s">
        <v>168</v>
      </c>
      <c r="B68" s="46" t="s">
        <v>169</v>
      </c>
      <c r="C68" s="76"/>
      <c r="D68" s="77"/>
      <c r="E68" s="47"/>
      <c r="F68" s="282"/>
      <c r="G68" s="282"/>
      <c r="H68" s="80">
        <f>C68+D68+E68+F68+G68</f>
        <v>0</v>
      </c>
    </row>
    <row r="69" spans="1:8" s="218" customFormat="1" ht="12" customHeight="1">
      <c r="A69" s="217" t="s">
        <v>170</v>
      </c>
      <c r="B69" s="31" t="s">
        <v>171</v>
      </c>
      <c r="C69" s="32"/>
      <c r="D69" s="79"/>
      <c r="E69" s="33"/>
      <c r="F69" s="287"/>
      <c r="G69" s="287"/>
      <c r="H69" s="80">
        <f>C69+D69+E69+F69+G69</f>
        <v>0</v>
      </c>
    </row>
    <row r="70" spans="1:8" s="218" customFormat="1" ht="12" customHeight="1" thickBot="1">
      <c r="A70" s="224" t="s">
        <v>172</v>
      </c>
      <c r="B70" s="225" t="s">
        <v>419</v>
      </c>
      <c r="C70" s="88"/>
      <c r="D70" s="89"/>
      <c r="E70" s="51"/>
      <c r="F70" s="283"/>
      <c r="G70" s="283"/>
      <c r="H70" s="80">
        <f>C70+D70+E70+F70+G70</f>
        <v>0</v>
      </c>
    </row>
    <row r="71" spans="1:8" s="218" customFormat="1" ht="12" customHeight="1" thickBot="1">
      <c r="A71" s="222" t="s">
        <v>174</v>
      </c>
      <c r="B71" s="37" t="s">
        <v>175</v>
      </c>
      <c r="C71" s="24">
        <f>SUM(C72:C75)</f>
        <v>0</v>
      </c>
      <c r="D71" s="117">
        <f>SUM(D72:D75)</f>
        <v>0</v>
      </c>
      <c r="E71" s="24"/>
      <c r="F71" s="24"/>
      <c r="G71" s="116"/>
      <c r="H71" s="23">
        <f>SUM(H72:H75)</f>
        <v>0</v>
      </c>
    </row>
    <row r="72" spans="1:8" s="218" customFormat="1" ht="12" customHeight="1">
      <c r="A72" s="215" t="s">
        <v>176</v>
      </c>
      <c r="B72" s="27" t="s">
        <v>177</v>
      </c>
      <c r="C72" s="33"/>
      <c r="D72" s="77"/>
      <c r="E72" s="47"/>
      <c r="F72" s="282"/>
      <c r="G72" s="282"/>
      <c r="H72" s="80">
        <f>C72+D72+E72+F72+G72</f>
        <v>0</v>
      </c>
    </row>
    <row r="73" spans="1:8" s="218" customFormat="1" ht="12" customHeight="1">
      <c r="A73" s="217" t="s">
        <v>178</v>
      </c>
      <c r="B73" s="31" t="s">
        <v>179</v>
      </c>
      <c r="C73" s="33"/>
      <c r="D73" s="79"/>
      <c r="E73" s="33"/>
      <c r="F73" s="287"/>
      <c r="G73" s="287"/>
      <c r="H73" s="80">
        <f>C73+D73+E73+F73+G73</f>
        <v>0</v>
      </c>
    </row>
    <row r="74" spans="1:8" s="218" customFormat="1" ht="12" customHeight="1">
      <c r="A74" s="217" t="s">
        <v>180</v>
      </c>
      <c r="B74" s="31" t="s">
        <v>181</v>
      </c>
      <c r="C74" s="33"/>
      <c r="D74" s="79"/>
      <c r="E74" s="33"/>
      <c r="F74" s="287"/>
      <c r="G74" s="287"/>
      <c r="H74" s="80">
        <f>C74+D74+E74+F74+G74</f>
        <v>0</v>
      </c>
    </row>
    <row r="75" spans="1:8" s="218" customFormat="1" ht="12" customHeight="1" thickBot="1">
      <c r="A75" s="219" t="s">
        <v>182</v>
      </c>
      <c r="B75" s="40" t="s">
        <v>183</v>
      </c>
      <c r="C75" s="33"/>
      <c r="D75" s="89"/>
      <c r="E75" s="51"/>
      <c r="F75" s="283"/>
      <c r="G75" s="283"/>
      <c r="H75" s="80">
        <f>C75+D75+E75+F75+G75</f>
        <v>0</v>
      </c>
    </row>
    <row r="76" spans="1:8" s="218" customFormat="1" ht="12" customHeight="1" thickBot="1">
      <c r="A76" s="222" t="s">
        <v>184</v>
      </c>
      <c r="B76" s="37" t="s">
        <v>185</v>
      </c>
      <c r="C76" s="24">
        <f aca="true" t="shared" si="8" ref="C76:H76">SUM(C77:C78)</f>
        <v>78653885</v>
      </c>
      <c r="D76" s="117">
        <f t="shared" si="8"/>
        <v>210129073</v>
      </c>
      <c r="E76" s="24">
        <f t="shared" si="8"/>
        <v>-500000</v>
      </c>
      <c r="F76" s="24">
        <f t="shared" si="8"/>
        <v>0</v>
      </c>
      <c r="G76" s="24">
        <f t="shared" si="8"/>
        <v>370729</v>
      </c>
      <c r="H76" s="23">
        <f t="shared" si="8"/>
        <v>288653687</v>
      </c>
    </row>
    <row r="77" spans="1:8" s="218" customFormat="1" ht="12" customHeight="1">
      <c r="A77" s="223" t="s">
        <v>186</v>
      </c>
      <c r="B77" s="46" t="s">
        <v>187</v>
      </c>
      <c r="C77" s="76">
        <v>78653885</v>
      </c>
      <c r="D77" s="77">
        <v>210129073</v>
      </c>
      <c r="E77" s="47">
        <v>-500000</v>
      </c>
      <c r="F77" s="282"/>
      <c r="G77" s="324">
        <v>370729</v>
      </c>
      <c r="H77" s="80">
        <f>C77+D77+E77+F77+G77</f>
        <v>288653687</v>
      </c>
    </row>
    <row r="78" spans="1:8" s="218" customFormat="1" ht="12" customHeight="1" thickBot="1">
      <c r="A78" s="224" t="s">
        <v>188</v>
      </c>
      <c r="B78" s="226" t="s">
        <v>189</v>
      </c>
      <c r="C78" s="88"/>
      <c r="D78" s="89"/>
      <c r="E78" s="51"/>
      <c r="F78" s="283"/>
      <c r="G78" s="283"/>
      <c r="H78" s="80">
        <f>C78+D78+E78+F78+G78</f>
        <v>0</v>
      </c>
    </row>
    <row r="79" spans="1:8" s="216" customFormat="1" ht="12" customHeight="1" thickBot="1">
      <c r="A79" s="222" t="s">
        <v>190</v>
      </c>
      <c r="B79" s="37" t="s">
        <v>191</v>
      </c>
      <c r="C79" s="24">
        <f>SUM(C80:C82)</f>
        <v>0</v>
      </c>
      <c r="D79" s="117">
        <f>SUM(D80:D82)</f>
        <v>0</v>
      </c>
      <c r="E79" s="24"/>
      <c r="F79" s="24"/>
      <c r="G79" s="24">
        <f>SUM(G80:G82)</f>
        <v>15138605</v>
      </c>
      <c r="H79" s="23">
        <f>SUM(H80:H82)</f>
        <v>15138605</v>
      </c>
    </row>
    <row r="80" spans="1:8" s="218" customFormat="1" ht="12" customHeight="1">
      <c r="A80" s="215" t="s">
        <v>192</v>
      </c>
      <c r="B80" s="27" t="s">
        <v>193</v>
      </c>
      <c r="C80" s="33"/>
      <c r="D80" s="77"/>
      <c r="E80" s="47"/>
      <c r="F80" s="282"/>
      <c r="G80" s="282">
        <v>15138605</v>
      </c>
      <c r="H80" s="80">
        <f>C80+D80+E80+F80+G80</f>
        <v>15138605</v>
      </c>
    </row>
    <row r="81" spans="1:8" s="218" customFormat="1" ht="12" customHeight="1">
      <c r="A81" s="217" t="s">
        <v>194</v>
      </c>
      <c r="B81" s="31" t="s">
        <v>195</v>
      </c>
      <c r="C81" s="33"/>
      <c r="D81" s="79"/>
      <c r="E81" s="33"/>
      <c r="F81" s="287"/>
      <c r="G81" s="287"/>
      <c r="H81" s="80">
        <f>C81+D81+E81+F81+G81</f>
        <v>0</v>
      </c>
    </row>
    <row r="82" spans="1:8" s="218" customFormat="1" ht="12" customHeight="1" thickBot="1">
      <c r="A82" s="219" t="s">
        <v>196</v>
      </c>
      <c r="B82" s="40" t="s">
        <v>197</v>
      </c>
      <c r="C82" s="33"/>
      <c r="D82" s="89"/>
      <c r="E82" s="51"/>
      <c r="F82" s="283"/>
      <c r="G82" s="283"/>
      <c r="H82" s="80">
        <f>C82+D82+E82+F82+G82</f>
        <v>0</v>
      </c>
    </row>
    <row r="83" spans="1:8" s="218" customFormat="1" ht="12" customHeight="1" thickBot="1">
      <c r="A83" s="222" t="s">
        <v>198</v>
      </c>
      <c r="B83" s="37" t="s">
        <v>199</v>
      </c>
      <c r="C83" s="24">
        <f>SUM(C84:C87)</f>
        <v>0</v>
      </c>
      <c r="D83" s="117">
        <f>SUM(D84:D87)</f>
        <v>0</v>
      </c>
      <c r="E83" s="24"/>
      <c r="F83" s="24"/>
      <c r="G83" s="116"/>
      <c r="H83" s="23">
        <f>SUM(H84:H87)</f>
        <v>0</v>
      </c>
    </row>
    <row r="84" spans="1:8" s="218" customFormat="1" ht="12" customHeight="1">
      <c r="A84" s="227" t="s">
        <v>200</v>
      </c>
      <c r="B84" s="27" t="s">
        <v>201</v>
      </c>
      <c r="C84" s="33"/>
      <c r="D84" s="77"/>
      <c r="E84" s="47"/>
      <c r="F84" s="282"/>
      <c r="G84" s="282"/>
      <c r="H84" s="80">
        <f>C84+D84+E84+F84+G84</f>
        <v>0</v>
      </c>
    </row>
    <row r="85" spans="1:8" s="218" customFormat="1" ht="12" customHeight="1">
      <c r="A85" s="228" t="s">
        <v>202</v>
      </c>
      <c r="B85" s="31" t="s">
        <v>203</v>
      </c>
      <c r="C85" s="33"/>
      <c r="D85" s="79"/>
      <c r="E85" s="33"/>
      <c r="F85" s="287"/>
      <c r="G85" s="287"/>
      <c r="H85" s="80">
        <f>C85+D85+E85+F85+G85</f>
        <v>0</v>
      </c>
    </row>
    <row r="86" spans="1:8" s="218" customFormat="1" ht="12" customHeight="1">
      <c r="A86" s="228" t="s">
        <v>204</v>
      </c>
      <c r="B86" s="31" t="s">
        <v>205</v>
      </c>
      <c r="C86" s="33"/>
      <c r="D86" s="79"/>
      <c r="E86" s="33"/>
      <c r="F86" s="287"/>
      <c r="G86" s="287"/>
      <c r="H86" s="80">
        <f>C86+D86+E86+F86+G86</f>
        <v>0</v>
      </c>
    </row>
    <row r="87" spans="1:8" s="216" customFormat="1" ht="12" customHeight="1" thickBot="1">
      <c r="A87" s="229" t="s">
        <v>206</v>
      </c>
      <c r="B87" s="40" t="s">
        <v>207</v>
      </c>
      <c r="C87" s="33"/>
      <c r="D87" s="89"/>
      <c r="E87" s="51"/>
      <c r="F87" s="283"/>
      <c r="G87" s="283"/>
      <c r="H87" s="80">
        <f>C87+D87+E87+F87+G87</f>
        <v>0</v>
      </c>
    </row>
    <row r="88" spans="1:8" s="216" customFormat="1" ht="12" customHeight="1" thickBot="1">
      <c r="A88" s="222" t="s">
        <v>208</v>
      </c>
      <c r="B88" s="37" t="s">
        <v>209</v>
      </c>
      <c r="C88" s="59"/>
      <c r="D88" s="230"/>
      <c r="E88" s="59"/>
      <c r="F88" s="320"/>
      <c r="G88" s="320"/>
      <c r="H88" s="23">
        <f>C88+D88</f>
        <v>0</v>
      </c>
    </row>
    <row r="89" spans="1:8" s="216" customFormat="1" ht="12" customHeight="1" thickBot="1">
      <c r="A89" s="222" t="s">
        <v>420</v>
      </c>
      <c r="B89" s="37" t="s">
        <v>211</v>
      </c>
      <c r="C89" s="59"/>
      <c r="D89" s="230"/>
      <c r="E89" s="59"/>
      <c r="F89" s="320"/>
      <c r="G89" s="320"/>
      <c r="H89" s="23">
        <f>C89+D89</f>
        <v>0</v>
      </c>
    </row>
    <row r="90" spans="1:8" s="216" customFormat="1" ht="12" customHeight="1" thickBot="1">
      <c r="A90" s="222" t="s">
        <v>421</v>
      </c>
      <c r="B90" s="61" t="s">
        <v>213</v>
      </c>
      <c r="C90" s="24">
        <f>+C67+C71+C76+C79+C83+C89+C88</f>
        <v>78653885</v>
      </c>
      <c r="D90" s="117">
        <f>+D67+D71+D76+D79+D83+D89+D88</f>
        <v>210129073</v>
      </c>
      <c r="E90" s="24">
        <f>+E67+E71+E76+E79+E83+E89+E88</f>
        <v>-500000</v>
      </c>
      <c r="F90" s="24">
        <f>+F67+F71+F76+F79+F83+F89+F88</f>
        <v>0</v>
      </c>
      <c r="G90" s="24">
        <f>+G67+G71+G76+G79+G83+G89+G88</f>
        <v>15509334</v>
      </c>
      <c r="H90" s="393">
        <f>C90+D90+E90+F90+G90</f>
        <v>303792292</v>
      </c>
    </row>
    <row r="91" spans="1:8" s="216" customFormat="1" ht="12" customHeight="1" thickBot="1">
      <c r="A91" s="231" t="s">
        <v>422</v>
      </c>
      <c r="B91" s="63" t="s">
        <v>423</v>
      </c>
      <c r="C91" s="24">
        <f aca="true" t="shared" si="9" ref="C91:H91">+C66+C90</f>
        <v>568102871</v>
      </c>
      <c r="D91" s="117">
        <f t="shared" si="9"/>
        <v>540249400</v>
      </c>
      <c r="E91" s="24">
        <f t="shared" si="9"/>
        <v>108325731</v>
      </c>
      <c r="F91" s="24">
        <f t="shared" si="9"/>
        <v>9672060</v>
      </c>
      <c r="G91" s="24">
        <f t="shared" si="9"/>
        <v>97544431</v>
      </c>
      <c r="H91" s="23">
        <f t="shared" si="9"/>
        <v>1323894493</v>
      </c>
    </row>
    <row r="92" spans="1:3" s="218" customFormat="1" ht="15" customHeight="1" thickBot="1">
      <c r="A92" s="232"/>
      <c r="B92" s="233"/>
      <c r="C92" s="234"/>
    </row>
    <row r="93" spans="1:8" s="214" customFormat="1" ht="16.5" customHeight="1" thickBot="1">
      <c r="A93" s="429" t="s">
        <v>317</v>
      </c>
      <c r="B93" s="430"/>
      <c r="C93" s="430"/>
      <c r="D93" s="430"/>
      <c r="E93" s="430"/>
      <c r="F93" s="430"/>
      <c r="G93" s="430"/>
      <c r="H93" s="431"/>
    </row>
    <row r="94" spans="1:8" s="235" customFormat="1" ht="12" customHeight="1" thickBot="1">
      <c r="A94" s="17" t="s">
        <v>50</v>
      </c>
      <c r="B94" s="72" t="s">
        <v>424</v>
      </c>
      <c r="C94" s="73">
        <f aca="true" t="shared" si="10" ref="C94:H94">+C95+C96+C97+C98+C99+C112</f>
        <v>211592782</v>
      </c>
      <c r="D94" s="74">
        <f t="shared" si="10"/>
        <v>538535313</v>
      </c>
      <c r="E94" s="74">
        <f t="shared" si="10"/>
        <v>4784828</v>
      </c>
      <c r="F94" s="24">
        <f t="shared" si="10"/>
        <v>2060857</v>
      </c>
      <c r="G94" s="24">
        <f t="shared" si="10"/>
        <v>68508644</v>
      </c>
      <c r="H94" s="23">
        <f t="shared" si="10"/>
        <v>825482424</v>
      </c>
    </row>
    <row r="95" spans="1:8" ht="12" customHeight="1">
      <c r="A95" s="223" t="s">
        <v>52</v>
      </c>
      <c r="B95" s="75" t="s">
        <v>223</v>
      </c>
      <c r="C95" s="76">
        <v>84060597</v>
      </c>
      <c r="D95" s="77">
        <v>216290127</v>
      </c>
      <c r="E95" s="47">
        <v>3632437</v>
      </c>
      <c r="F95" s="324">
        <v>39000</v>
      </c>
      <c r="G95" s="324">
        <v>39000</v>
      </c>
      <c r="H95" s="80">
        <f aca="true" t="shared" si="11" ref="H95:H114">C95+D95+E95+F95+G95</f>
        <v>304061161</v>
      </c>
    </row>
    <row r="96" spans="1:8" ht="12" customHeight="1">
      <c r="A96" s="217" t="s">
        <v>54</v>
      </c>
      <c r="B96" s="78" t="s">
        <v>224</v>
      </c>
      <c r="C96" s="32">
        <v>12563585</v>
      </c>
      <c r="D96" s="79">
        <v>23976767</v>
      </c>
      <c r="E96" s="33">
        <v>704965</v>
      </c>
      <c r="F96" s="287">
        <v>8580</v>
      </c>
      <c r="G96" s="287">
        <v>8580</v>
      </c>
      <c r="H96" s="80">
        <f t="shared" si="11"/>
        <v>37262477</v>
      </c>
    </row>
    <row r="97" spans="1:8" ht="12" customHeight="1">
      <c r="A97" s="217" t="s">
        <v>56</v>
      </c>
      <c r="B97" s="78" t="s">
        <v>225</v>
      </c>
      <c r="C97" s="32">
        <v>68048600</v>
      </c>
      <c r="D97" s="79">
        <v>42677484</v>
      </c>
      <c r="E97" s="33">
        <v>210000</v>
      </c>
      <c r="F97" s="287"/>
      <c r="G97" s="287">
        <v>28673339</v>
      </c>
      <c r="H97" s="80">
        <f t="shared" si="11"/>
        <v>139609423</v>
      </c>
    </row>
    <row r="98" spans="1:8" ht="12" customHeight="1">
      <c r="A98" s="217" t="s">
        <v>58</v>
      </c>
      <c r="B98" s="78" t="s">
        <v>226</v>
      </c>
      <c r="C98" s="32">
        <v>18800000</v>
      </c>
      <c r="D98" s="79"/>
      <c r="E98" s="33"/>
      <c r="F98" s="287"/>
      <c r="G98" s="287">
        <v>28882338</v>
      </c>
      <c r="H98" s="80">
        <f t="shared" si="11"/>
        <v>47682338</v>
      </c>
    </row>
    <row r="99" spans="1:8" ht="12" customHeight="1">
      <c r="A99" s="217" t="s">
        <v>227</v>
      </c>
      <c r="B99" s="78" t="s">
        <v>228</v>
      </c>
      <c r="C99" s="32">
        <v>8120000</v>
      </c>
      <c r="D99" s="79"/>
      <c r="E99" s="33"/>
      <c r="F99" s="287"/>
      <c r="G99" s="287">
        <v>489031</v>
      </c>
      <c r="H99" s="80">
        <f t="shared" si="11"/>
        <v>8609031</v>
      </c>
    </row>
    <row r="100" spans="1:8" ht="12" customHeight="1">
      <c r="A100" s="217" t="s">
        <v>62</v>
      </c>
      <c r="B100" s="78" t="s">
        <v>425</v>
      </c>
      <c r="C100" s="32"/>
      <c r="D100" s="79"/>
      <c r="E100" s="33"/>
      <c r="F100" s="287"/>
      <c r="G100" s="287"/>
      <c r="H100" s="80">
        <f t="shared" si="11"/>
        <v>0</v>
      </c>
    </row>
    <row r="101" spans="1:8" ht="12" customHeight="1">
      <c r="A101" s="217" t="s">
        <v>230</v>
      </c>
      <c r="B101" s="84" t="s">
        <v>231</v>
      </c>
      <c r="C101" s="32"/>
      <c r="D101" s="79"/>
      <c r="E101" s="33"/>
      <c r="F101" s="287"/>
      <c r="G101" s="287"/>
      <c r="H101" s="80">
        <f t="shared" si="11"/>
        <v>0</v>
      </c>
    </row>
    <row r="102" spans="1:8" ht="12" customHeight="1">
      <c r="A102" s="217" t="s">
        <v>232</v>
      </c>
      <c r="B102" s="84" t="s">
        <v>233</v>
      </c>
      <c r="C102" s="32">
        <v>3000000</v>
      </c>
      <c r="D102" s="79"/>
      <c r="E102" s="33"/>
      <c r="F102" s="287"/>
      <c r="G102" s="287">
        <v>489031</v>
      </c>
      <c r="H102" s="80">
        <f t="shared" si="11"/>
        <v>3489031</v>
      </c>
    </row>
    <row r="103" spans="1:8" ht="12" customHeight="1">
      <c r="A103" s="217" t="s">
        <v>234</v>
      </c>
      <c r="B103" s="84" t="s">
        <v>235</v>
      </c>
      <c r="C103" s="32"/>
      <c r="D103" s="79"/>
      <c r="E103" s="33"/>
      <c r="F103" s="287"/>
      <c r="G103" s="287"/>
      <c r="H103" s="80">
        <f t="shared" si="11"/>
        <v>0</v>
      </c>
    </row>
    <row r="104" spans="1:8" ht="12" customHeight="1">
      <c r="A104" s="217" t="s">
        <v>236</v>
      </c>
      <c r="B104" s="85" t="s">
        <v>237</v>
      </c>
      <c r="C104" s="32"/>
      <c r="D104" s="79"/>
      <c r="E104" s="33"/>
      <c r="F104" s="287"/>
      <c r="G104" s="287"/>
      <c r="H104" s="80">
        <f t="shared" si="11"/>
        <v>0</v>
      </c>
    </row>
    <row r="105" spans="1:8" ht="24.75" customHeight="1">
      <c r="A105" s="217" t="s">
        <v>238</v>
      </c>
      <c r="B105" s="85" t="s">
        <v>239</v>
      </c>
      <c r="C105" s="32"/>
      <c r="D105" s="79"/>
      <c r="E105" s="33"/>
      <c r="F105" s="287"/>
      <c r="G105" s="287"/>
      <c r="H105" s="80">
        <f t="shared" si="11"/>
        <v>0</v>
      </c>
    </row>
    <row r="106" spans="1:8" ht="12" customHeight="1">
      <c r="A106" s="217" t="s">
        <v>240</v>
      </c>
      <c r="B106" s="84" t="s">
        <v>241</v>
      </c>
      <c r="C106" s="32">
        <v>5120000</v>
      </c>
      <c r="D106" s="79"/>
      <c r="E106" s="33"/>
      <c r="F106" s="287"/>
      <c r="G106" s="287"/>
      <c r="H106" s="80">
        <f t="shared" si="11"/>
        <v>5120000</v>
      </c>
    </row>
    <row r="107" spans="1:8" ht="12" customHeight="1">
      <c r="A107" s="217" t="s">
        <v>242</v>
      </c>
      <c r="B107" s="84" t="s">
        <v>243</v>
      </c>
      <c r="C107" s="32"/>
      <c r="D107" s="79"/>
      <c r="E107" s="33"/>
      <c r="F107" s="287"/>
      <c r="G107" s="287"/>
      <c r="H107" s="80">
        <f t="shared" si="11"/>
        <v>0</v>
      </c>
    </row>
    <row r="108" spans="1:8" ht="12" customHeight="1">
      <c r="A108" s="217" t="s">
        <v>244</v>
      </c>
      <c r="B108" s="85" t="s">
        <v>245</v>
      </c>
      <c r="C108" s="32"/>
      <c r="D108" s="79"/>
      <c r="E108" s="33"/>
      <c r="F108" s="287"/>
      <c r="G108" s="287"/>
      <c r="H108" s="80">
        <f t="shared" si="11"/>
        <v>0</v>
      </c>
    </row>
    <row r="109" spans="1:8" ht="12" customHeight="1">
      <c r="A109" s="217" t="s">
        <v>246</v>
      </c>
      <c r="B109" s="85" t="s">
        <v>247</v>
      </c>
      <c r="C109" s="32"/>
      <c r="D109" s="79"/>
      <c r="E109" s="33"/>
      <c r="F109" s="287"/>
      <c r="G109" s="287"/>
      <c r="H109" s="80">
        <f t="shared" si="11"/>
        <v>0</v>
      </c>
    </row>
    <row r="110" spans="1:8" ht="12" customHeight="1">
      <c r="A110" s="217" t="s">
        <v>248</v>
      </c>
      <c r="B110" s="85" t="s">
        <v>249</v>
      </c>
      <c r="C110" s="32"/>
      <c r="D110" s="79"/>
      <c r="E110" s="33"/>
      <c r="F110" s="287"/>
      <c r="G110" s="287"/>
      <c r="H110" s="80">
        <f t="shared" si="11"/>
        <v>0</v>
      </c>
    </row>
    <row r="111" spans="1:8" ht="12" customHeight="1">
      <c r="A111" s="217" t="s">
        <v>250</v>
      </c>
      <c r="B111" s="85" t="s">
        <v>251</v>
      </c>
      <c r="C111" s="32"/>
      <c r="D111" s="79"/>
      <c r="E111" s="33"/>
      <c r="F111" s="287"/>
      <c r="G111" s="287"/>
      <c r="H111" s="80">
        <f t="shared" si="11"/>
        <v>0</v>
      </c>
    </row>
    <row r="112" spans="1:8" ht="12" customHeight="1">
      <c r="A112" s="217" t="s">
        <v>252</v>
      </c>
      <c r="B112" s="78" t="s">
        <v>253</v>
      </c>
      <c r="C112" s="32">
        <f>SUM(C113:C114)</f>
        <v>20000000</v>
      </c>
      <c r="D112" s="79">
        <f>SUM(D113:D114)</f>
        <v>255590935</v>
      </c>
      <c r="E112" s="33">
        <f>SUM(E113:E114)</f>
        <v>237426</v>
      </c>
      <c r="F112" s="33">
        <f>SUM(F113:F114)</f>
        <v>2013277</v>
      </c>
      <c r="G112" s="33">
        <f>SUM(G113:G114)</f>
        <v>10416356</v>
      </c>
      <c r="H112" s="80">
        <f t="shared" si="11"/>
        <v>288257994</v>
      </c>
    </row>
    <row r="113" spans="1:8" ht="12" customHeight="1">
      <c r="A113" s="217" t="s">
        <v>254</v>
      </c>
      <c r="B113" s="78" t="s">
        <v>426</v>
      </c>
      <c r="C113" s="32">
        <v>20000000</v>
      </c>
      <c r="D113" s="79">
        <v>255590935</v>
      </c>
      <c r="E113" s="33">
        <v>237426</v>
      </c>
      <c r="F113" s="287">
        <v>2013277</v>
      </c>
      <c r="G113" s="287">
        <v>10416356</v>
      </c>
      <c r="H113" s="80">
        <f t="shared" si="11"/>
        <v>288257994</v>
      </c>
    </row>
    <row r="114" spans="1:8" ht="12" customHeight="1" thickBot="1">
      <c r="A114" s="224" t="s">
        <v>256</v>
      </c>
      <c r="B114" s="237" t="s">
        <v>427</v>
      </c>
      <c r="C114" s="88"/>
      <c r="D114" s="89"/>
      <c r="E114" s="51"/>
      <c r="F114" s="283"/>
      <c r="G114" s="283"/>
      <c r="H114" s="80">
        <f t="shared" si="11"/>
        <v>0</v>
      </c>
    </row>
    <row r="115" spans="1:8" ht="12" customHeight="1" thickBot="1">
      <c r="A115" s="69" t="s">
        <v>64</v>
      </c>
      <c r="B115" s="115" t="s">
        <v>258</v>
      </c>
      <c r="C115" s="23">
        <f aca="true" t="shared" si="12" ref="C115:H115">+C116+C118+C120</f>
        <v>35791000</v>
      </c>
      <c r="D115" s="100">
        <f t="shared" si="12"/>
        <v>0</v>
      </c>
      <c r="E115" s="23">
        <f t="shared" si="12"/>
        <v>97444942</v>
      </c>
      <c r="F115" s="24">
        <f t="shared" si="12"/>
        <v>116000</v>
      </c>
      <c r="G115" s="24">
        <f t="shared" si="12"/>
        <v>23647174</v>
      </c>
      <c r="H115" s="23">
        <f t="shared" si="12"/>
        <v>156999116</v>
      </c>
    </row>
    <row r="116" spans="1:8" ht="12" customHeight="1">
      <c r="A116" s="215" t="s">
        <v>66</v>
      </c>
      <c r="B116" s="78" t="s">
        <v>259</v>
      </c>
      <c r="C116" s="28">
        <v>29521000</v>
      </c>
      <c r="D116" s="93"/>
      <c r="E116" s="93">
        <v>3150000</v>
      </c>
      <c r="F116" s="280">
        <v>116000</v>
      </c>
      <c r="G116" s="47">
        <v>13171908</v>
      </c>
      <c r="H116" s="48">
        <f aca="true" t="shared" si="13" ref="H116:H128">C116+D116+E116+F116+G116</f>
        <v>45958908</v>
      </c>
    </row>
    <row r="117" spans="1:8" ht="12" customHeight="1">
      <c r="A117" s="215" t="s">
        <v>68</v>
      </c>
      <c r="B117" s="94" t="s">
        <v>260</v>
      </c>
      <c r="C117" s="28"/>
      <c r="D117" s="93"/>
      <c r="E117" s="93">
        <v>3150000</v>
      </c>
      <c r="F117" s="280"/>
      <c r="G117" s="33">
        <v>3146810</v>
      </c>
      <c r="H117" s="80">
        <f t="shared" si="13"/>
        <v>6296810</v>
      </c>
    </row>
    <row r="118" spans="1:8" ht="12" customHeight="1">
      <c r="A118" s="215" t="s">
        <v>70</v>
      </c>
      <c r="B118" s="94" t="s">
        <v>261</v>
      </c>
      <c r="C118" s="32">
        <v>6270000</v>
      </c>
      <c r="D118" s="95"/>
      <c r="E118" s="95">
        <v>94294942</v>
      </c>
      <c r="F118" s="288"/>
      <c r="G118" s="33">
        <v>10475266</v>
      </c>
      <c r="H118" s="80">
        <f t="shared" si="13"/>
        <v>111040208</v>
      </c>
    </row>
    <row r="119" spans="1:8" ht="12" customHeight="1">
      <c r="A119" s="215" t="s">
        <v>72</v>
      </c>
      <c r="B119" s="94" t="s">
        <v>262</v>
      </c>
      <c r="C119" s="96"/>
      <c r="D119" s="95"/>
      <c r="E119" s="95">
        <v>94294942</v>
      </c>
      <c r="F119" s="288"/>
      <c r="G119" s="33">
        <v>2095500</v>
      </c>
      <c r="H119" s="80">
        <f t="shared" si="13"/>
        <v>96390442</v>
      </c>
    </row>
    <row r="120" spans="1:8" ht="12" customHeight="1">
      <c r="A120" s="215" t="s">
        <v>74</v>
      </c>
      <c r="B120" s="36" t="s">
        <v>263</v>
      </c>
      <c r="C120" s="96"/>
      <c r="D120" s="95"/>
      <c r="E120" s="95"/>
      <c r="F120" s="288"/>
      <c r="G120" s="33"/>
      <c r="H120" s="80">
        <f t="shared" si="13"/>
        <v>0</v>
      </c>
    </row>
    <row r="121" spans="1:8" ht="12" customHeight="1">
      <c r="A121" s="215" t="s">
        <v>76</v>
      </c>
      <c r="B121" s="34" t="s">
        <v>264</v>
      </c>
      <c r="C121" s="96"/>
      <c r="D121" s="95"/>
      <c r="E121" s="95"/>
      <c r="F121" s="288"/>
      <c r="G121" s="33"/>
      <c r="H121" s="80">
        <f t="shared" si="13"/>
        <v>0</v>
      </c>
    </row>
    <row r="122" spans="1:8" ht="12" customHeight="1">
      <c r="A122" s="215" t="s">
        <v>265</v>
      </c>
      <c r="B122" s="97" t="s">
        <v>266</v>
      </c>
      <c r="C122" s="96"/>
      <c r="D122" s="95"/>
      <c r="E122" s="95"/>
      <c r="F122" s="288"/>
      <c r="G122" s="33"/>
      <c r="H122" s="80">
        <f t="shared" si="13"/>
        <v>0</v>
      </c>
    </row>
    <row r="123" spans="1:8" ht="18" customHeight="1">
      <c r="A123" s="215" t="s">
        <v>267</v>
      </c>
      <c r="B123" s="85" t="s">
        <v>239</v>
      </c>
      <c r="C123" s="96"/>
      <c r="D123" s="95"/>
      <c r="E123" s="95"/>
      <c r="F123" s="288"/>
      <c r="G123" s="33"/>
      <c r="H123" s="80">
        <f t="shared" si="13"/>
        <v>0</v>
      </c>
    </row>
    <row r="124" spans="1:8" ht="12" customHeight="1">
      <c r="A124" s="215" t="s">
        <v>268</v>
      </c>
      <c r="B124" s="85" t="s">
        <v>269</v>
      </c>
      <c r="C124" s="96"/>
      <c r="D124" s="95"/>
      <c r="E124" s="95"/>
      <c r="F124" s="288"/>
      <c r="G124" s="33"/>
      <c r="H124" s="80">
        <f t="shared" si="13"/>
        <v>0</v>
      </c>
    </row>
    <row r="125" spans="1:8" ht="12" customHeight="1">
      <c r="A125" s="215" t="s">
        <v>270</v>
      </c>
      <c r="B125" s="85" t="s">
        <v>271</v>
      </c>
      <c r="C125" s="96"/>
      <c r="D125" s="95"/>
      <c r="E125" s="95"/>
      <c r="F125" s="288"/>
      <c r="G125" s="33"/>
      <c r="H125" s="80">
        <f t="shared" si="13"/>
        <v>0</v>
      </c>
    </row>
    <row r="126" spans="1:8" ht="12" customHeight="1">
      <c r="A126" s="215" t="s">
        <v>272</v>
      </c>
      <c r="B126" s="85" t="s">
        <v>245</v>
      </c>
      <c r="C126" s="96"/>
      <c r="D126" s="95"/>
      <c r="E126" s="95"/>
      <c r="F126" s="288"/>
      <c r="G126" s="33"/>
      <c r="H126" s="80">
        <f t="shared" si="13"/>
        <v>0</v>
      </c>
    </row>
    <row r="127" spans="1:8" ht="12" customHeight="1">
      <c r="A127" s="215" t="s">
        <v>273</v>
      </c>
      <c r="B127" s="85" t="s">
        <v>274</v>
      </c>
      <c r="C127" s="96"/>
      <c r="D127" s="95"/>
      <c r="E127" s="95"/>
      <c r="F127" s="288"/>
      <c r="G127" s="33"/>
      <c r="H127" s="80">
        <f t="shared" si="13"/>
        <v>0</v>
      </c>
    </row>
    <row r="128" spans="1:8" ht="12" customHeight="1" thickBot="1">
      <c r="A128" s="236" t="s">
        <v>275</v>
      </c>
      <c r="B128" s="85" t="s">
        <v>276</v>
      </c>
      <c r="C128" s="98"/>
      <c r="D128" s="99"/>
      <c r="E128" s="99"/>
      <c r="F128" s="289"/>
      <c r="G128" s="51"/>
      <c r="H128" s="52">
        <f t="shared" si="13"/>
        <v>0</v>
      </c>
    </row>
    <row r="129" spans="1:8" ht="12" customHeight="1" thickBot="1">
      <c r="A129" s="69" t="s">
        <v>78</v>
      </c>
      <c r="B129" s="22" t="s">
        <v>277</v>
      </c>
      <c r="C129" s="23">
        <f aca="true" t="shared" si="14" ref="C129:H129">+C94+C115</f>
        <v>247383782</v>
      </c>
      <c r="D129" s="100">
        <f t="shared" si="14"/>
        <v>538535313</v>
      </c>
      <c r="E129" s="100">
        <f t="shared" si="14"/>
        <v>102229770</v>
      </c>
      <c r="F129" s="24">
        <f t="shared" si="14"/>
        <v>2176857</v>
      </c>
      <c r="G129" s="24">
        <f t="shared" si="14"/>
        <v>92155818</v>
      </c>
      <c r="H129" s="23">
        <f t="shared" si="14"/>
        <v>982481540</v>
      </c>
    </row>
    <row r="130" spans="1:8" ht="12" customHeight="1" thickBot="1">
      <c r="A130" s="69" t="s">
        <v>278</v>
      </c>
      <c r="B130" s="22" t="s">
        <v>428</v>
      </c>
      <c r="C130" s="23">
        <f>+C131+C132+C133</f>
        <v>0</v>
      </c>
      <c r="D130" s="100">
        <f>+D131+D132+D133</f>
        <v>0</v>
      </c>
      <c r="E130" s="100"/>
      <c r="F130" s="24"/>
      <c r="G130" s="116"/>
      <c r="H130" s="23">
        <f>+H131+H132+H133</f>
        <v>0</v>
      </c>
    </row>
    <row r="131" spans="1:8" s="235" customFormat="1" ht="12" customHeight="1">
      <c r="A131" s="215" t="s">
        <v>94</v>
      </c>
      <c r="B131" s="101" t="s">
        <v>429</v>
      </c>
      <c r="C131" s="96"/>
      <c r="D131" s="95"/>
      <c r="E131" s="95"/>
      <c r="F131" s="47"/>
      <c r="G131" s="282"/>
      <c r="H131" s="80">
        <f>C131+D131+E131+F131+G131</f>
        <v>0</v>
      </c>
    </row>
    <row r="132" spans="1:8" ht="12" customHeight="1">
      <c r="A132" s="215" t="s">
        <v>96</v>
      </c>
      <c r="B132" s="101" t="s">
        <v>281</v>
      </c>
      <c r="C132" s="96"/>
      <c r="D132" s="95"/>
      <c r="E132" s="95"/>
      <c r="F132" s="33"/>
      <c r="G132" s="287"/>
      <c r="H132" s="80">
        <f>C132+D132+E132+F132+G132</f>
        <v>0</v>
      </c>
    </row>
    <row r="133" spans="1:8" ht="12" customHeight="1" thickBot="1">
      <c r="A133" s="236" t="s">
        <v>98</v>
      </c>
      <c r="B133" s="102" t="s">
        <v>430</v>
      </c>
      <c r="C133" s="96"/>
      <c r="D133" s="95"/>
      <c r="E133" s="95"/>
      <c r="F133" s="51"/>
      <c r="G133" s="283"/>
      <c r="H133" s="80">
        <f>C133+D133+E133+F133+G133</f>
        <v>0</v>
      </c>
    </row>
    <row r="134" spans="1:8" ht="12" customHeight="1" thickBot="1">
      <c r="A134" s="69" t="s">
        <v>108</v>
      </c>
      <c r="B134" s="22" t="s">
        <v>283</v>
      </c>
      <c r="C134" s="23">
        <f>+C135+C136+C137+C138+C139+C140</f>
        <v>0</v>
      </c>
      <c r="D134" s="100">
        <f>+D135+D136+D137+D138+D139+D140</f>
        <v>0</v>
      </c>
      <c r="E134" s="100"/>
      <c r="F134" s="24"/>
      <c r="G134" s="116"/>
      <c r="H134" s="23">
        <f>+H135+H136+H137+H138+H139+H140</f>
        <v>0</v>
      </c>
    </row>
    <row r="135" spans="1:8" ht="12" customHeight="1">
      <c r="A135" s="215" t="s">
        <v>110</v>
      </c>
      <c r="B135" s="101" t="s">
        <v>284</v>
      </c>
      <c r="C135" s="96"/>
      <c r="D135" s="95"/>
      <c r="E135" s="95"/>
      <c r="F135" s="47"/>
      <c r="G135" s="282"/>
      <c r="H135" s="80">
        <f aca="true" t="shared" si="15" ref="H135:H140">C135+D135+E135+F135+G135</f>
        <v>0</v>
      </c>
    </row>
    <row r="136" spans="1:8" ht="12" customHeight="1">
      <c r="A136" s="215" t="s">
        <v>112</v>
      </c>
      <c r="B136" s="101" t="s">
        <v>285</v>
      </c>
      <c r="C136" s="96"/>
      <c r="D136" s="95"/>
      <c r="E136" s="95"/>
      <c r="F136" s="33"/>
      <c r="G136" s="287"/>
      <c r="H136" s="80">
        <f t="shared" si="15"/>
        <v>0</v>
      </c>
    </row>
    <row r="137" spans="1:8" ht="12" customHeight="1">
      <c r="A137" s="215" t="s">
        <v>114</v>
      </c>
      <c r="B137" s="101" t="s">
        <v>286</v>
      </c>
      <c r="C137" s="96"/>
      <c r="D137" s="95"/>
      <c r="E137" s="95"/>
      <c r="F137" s="33"/>
      <c r="G137" s="287"/>
      <c r="H137" s="80">
        <f t="shared" si="15"/>
        <v>0</v>
      </c>
    </row>
    <row r="138" spans="1:8" ht="12" customHeight="1">
      <c r="A138" s="215" t="s">
        <v>116</v>
      </c>
      <c r="B138" s="101" t="s">
        <v>431</v>
      </c>
      <c r="C138" s="96"/>
      <c r="D138" s="95"/>
      <c r="E138" s="95"/>
      <c r="F138" s="33"/>
      <c r="G138" s="287"/>
      <c r="H138" s="80">
        <f t="shared" si="15"/>
        <v>0</v>
      </c>
    </row>
    <row r="139" spans="1:8" ht="12" customHeight="1">
      <c r="A139" s="215" t="s">
        <v>118</v>
      </c>
      <c r="B139" s="101" t="s">
        <v>288</v>
      </c>
      <c r="C139" s="96"/>
      <c r="D139" s="95"/>
      <c r="E139" s="95"/>
      <c r="F139" s="33"/>
      <c r="G139" s="287"/>
      <c r="H139" s="80">
        <f t="shared" si="15"/>
        <v>0</v>
      </c>
    </row>
    <row r="140" spans="1:8" s="235" customFormat="1" ht="12" customHeight="1" thickBot="1">
      <c r="A140" s="236" t="s">
        <v>120</v>
      </c>
      <c r="B140" s="102" t="s">
        <v>289</v>
      </c>
      <c r="C140" s="96"/>
      <c r="D140" s="95"/>
      <c r="E140" s="95"/>
      <c r="F140" s="51"/>
      <c r="G140" s="283"/>
      <c r="H140" s="80">
        <f t="shared" si="15"/>
        <v>0</v>
      </c>
    </row>
    <row r="141" spans="1:12" ht="12" customHeight="1" thickBot="1">
      <c r="A141" s="69" t="s">
        <v>132</v>
      </c>
      <c r="B141" s="22" t="s">
        <v>432</v>
      </c>
      <c r="C141" s="23">
        <f aca="true" t="shared" si="16" ref="C141:H141">+C142+C143+C145+C146+C144</f>
        <v>320719089</v>
      </c>
      <c r="D141" s="100">
        <f t="shared" si="16"/>
        <v>1714087</v>
      </c>
      <c r="E141" s="100">
        <f t="shared" si="16"/>
        <v>6095961</v>
      </c>
      <c r="F141" s="24">
        <f t="shared" si="16"/>
        <v>7495203</v>
      </c>
      <c r="G141" s="24">
        <f t="shared" si="16"/>
        <v>5388613</v>
      </c>
      <c r="H141" s="23">
        <f t="shared" si="16"/>
        <v>341412953</v>
      </c>
      <c r="L141" s="238"/>
    </row>
    <row r="142" spans="1:8" ht="12.75">
      <c r="A142" s="215" t="s">
        <v>134</v>
      </c>
      <c r="B142" s="101" t="s">
        <v>291</v>
      </c>
      <c r="C142" s="96"/>
      <c r="D142" s="95"/>
      <c r="E142" s="95"/>
      <c r="F142" s="288"/>
      <c r="G142" s="47"/>
      <c r="H142" s="48">
        <f>C142+D142+E142+F142+G142</f>
        <v>0</v>
      </c>
    </row>
    <row r="143" spans="1:8" ht="12" customHeight="1">
      <c r="A143" s="215" t="s">
        <v>136</v>
      </c>
      <c r="B143" s="101" t="s">
        <v>292</v>
      </c>
      <c r="C143" s="96">
        <v>15149348</v>
      </c>
      <c r="D143" s="95"/>
      <c r="E143" s="95"/>
      <c r="F143" s="288"/>
      <c r="G143" s="33"/>
      <c r="H143" s="80">
        <f>C143+D143+E143+F143+G143</f>
        <v>15149348</v>
      </c>
    </row>
    <row r="144" spans="1:8" ht="12" customHeight="1">
      <c r="A144" s="215" t="s">
        <v>138</v>
      </c>
      <c r="B144" s="101" t="s">
        <v>433</v>
      </c>
      <c r="C144" s="96">
        <v>305569741</v>
      </c>
      <c r="D144" s="95">
        <v>1714087</v>
      </c>
      <c r="E144" s="95">
        <v>6095961</v>
      </c>
      <c r="F144" s="288">
        <v>7495203</v>
      </c>
      <c r="G144" s="33">
        <v>5388613</v>
      </c>
      <c r="H144" s="80">
        <f>C144+D144+E144+F144+G144</f>
        <v>326263605</v>
      </c>
    </row>
    <row r="145" spans="1:8" s="235" customFormat="1" ht="12" customHeight="1">
      <c r="A145" s="215" t="s">
        <v>140</v>
      </c>
      <c r="B145" s="101" t="s">
        <v>293</v>
      </c>
      <c r="C145" s="96"/>
      <c r="D145" s="95"/>
      <c r="E145" s="95"/>
      <c r="F145" s="288"/>
      <c r="G145" s="33"/>
      <c r="H145" s="80">
        <f>C145+D145+E145+F145+G145</f>
        <v>0</v>
      </c>
    </row>
    <row r="146" spans="1:8" s="235" customFormat="1" ht="12" customHeight="1" thickBot="1">
      <c r="A146" s="236" t="s">
        <v>142</v>
      </c>
      <c r="B146" s="102" t="s">
        <v>294</v>
      </c>
      <c r="C146" s="96"/>
      <c r="D146" s="95"/>
      <c r="E146" s="95"/>
      <c r="F146" s="288"/>
      <c r="G146" s="51"/>
      <c r="H146" s="52">
        <f>C146+D146+E146+F146+G146</f>
        <v>0</v>
      </c>
    </row>
    <row r="147" spans="1:8" s="235" customFormat="1" ht="12" customHeight="1" thickBot="1">
      <c r="A147" s="69" t="s">
        <v>295</v>
      </c>
      <c r="B147" s="22" t="s">
        <v>296</v>
      </c>
      <c r="C147" s="103">
        <f>+C148+C149+C150+C151+C152</f>
        <v>0</v>
      </c>
      <c r="D147" s="104">
        <f>+D148+D149+D150+D151+D152</f>
        <v>0</v>
      </c>
      <c r="E147" s="104"/>
      <c r="F147" s="298"/>
      <c r="G147" s="337"/>
      <c r="H147" s="103">
        <f>+H148+H149+H150+H151+H152</f>
        <v>0</v>
      </c>
    </row>
    <row r="148" spans="1:8" s="235" customFormat="1" ht="12" customHeight="1">
      <c r="A148" s="215" t="s">
        <v>146</v>
      </c>
      <c r="B148" s="101" t="s">
        <v>297</v>
      </c>
      <c r="C148" s="96"/>
      <c r="D148" s="95"/>
      <c r="E148" s="95"/>
      <c r="F148" s="47"/>
      <c r="G148" s="282"/>
      <c r="H148" s="80">
        <f>C148+D148+E148+F148+G148</f>
        <v>0</v>
      </c>
    </row>
    <row r="149" spans="1:8" s="235" customFormat="1" ht="12" customHeight="1">
      <c r="A149" s="215" t="s">
        <v>148</v>
      </c>
      <c r="B149" s="101" t="s">
        <v>298</v>
      </c>
      <c r="C149" s="96"/>
      <c r="D149" s="95"/>
      <c r="E149" s="95"/>
      <c r="F149" s="33"/>
      <c r="G149" s="287"/>
      <c r="H149" s="80">
        <f>C149+D149+E149+F149+G149</f>
        <v>0</v>
      </c>
    </row>
    <row r="150" spans="1:8" s="235" customFormat="1" ht="12" customHeight="1">
      <c r="A150" s="215" t="s">
        <v>150</v>
      </c>
      <c r="B150" s="101" t="s">
        <v>299</v>
      </c>
      <c r="C150" s="96"/>
      <c r="D150" s="95"/>
      <c r="E150" s="95"/>
      <c r="F150" s="33"/>
      <c r="G150" s="287"/>
      <c r="H150" s="80">
        <f>C150+D150+E150+F150+G150</f>
        <v>0</v>
      </c>
    </row>
    <row r="151" spans="1:8" s="235" customFormat="1" ht="21" customHeight="1">
      <c r="A151" s="215" t="s">
        <v>152</v>
      </c>
      <c r="B151" s="101" t="s">
        <v>434</v>
      </c>
      <c r="C151" s="96"/>
      <c r="D151" s="95"/>
      <c r="E151" s="95"/>
      <c r="F151" s="33"/>
      <c r="G151" s="287"/>
      <c r="H151" s="80">
        <f>C151+D151+E151+F151+G151</f>
        <v>0</v>
      </c>
    </row>
    <row r="152" spans="1:8" ht="12.75" customHeight="1" thickBot="1">
      <c r="A152" s="236" t="s">
        <v>301</v>
      </c>
      <c r="B152" s="102" t="s">
        <v>302</v>
      </c>
      <c r="C152" s="98"/>
      <c r="D152" s="99"/>
      <c r="E152" s="99"/>
      <c r="F152" s="51"/>
      <c r="G152" s="283"/>
      <c r="H152" s="80">
        <f>C152+D152+E152+F152+G152</f>
        <v>0</v>
      </c>
    </row>
    <row r="153" spans="1:8" ht="12.75" customHeight="1" thickBot="1">
      <c r="A153" s="239" t="s">
        <v>154</v>
      </c>
      <c r="B153" s="22" t="s">
        <v>303</v>
      </c>
      <c r="C153" s="103"/>
      <c r="D153" s="106"/>
      <c r="E153" s="106"/>
      <c r="F153" s="294"/>
      <c r="G153" s="338"/>
      <c r="H153" s="103">
        <f>C153+D153</f>
        <v>0</v>
      </c>
    </row>
    <row r="154" spans="1:8" ht="12.75" customHeight="1" thickBot="1">
      <c r="A154" s="239" t="s">
        <v>304</v>
      </c>
      <c r="B154" s="22" t="s">
        <v>305</v>
      </c>
      <c r="C154" s="103"/>
      <c r="D154" s="106"/>
      <c r="E154" s="106"/>
      <c r="F154" s="294"/>
      <c r="G154" s="338"/>
      <c r="H154" s="103">
        <f>C154+D154</f>
        <v>0</v>
      </c>
    </row>
    <row r="155" spans="1:8" ht="12" customHeight="1" thickBot="1">
      <c r="A155" s="69" t="s">
        <v>306</v>
      </c>
      <c r="B155" s="22" t="s">
        <v>307</v>
      </c>
      <c r="C155" s="108">
        <f aca="true" t="shared" si="17" ref="C155:H155">+C130+C134+C141+C147+C153+C154</f>
        <v>320719089</v>
      </c>
      <c r="D155" s="109">
        <f t="shared" si="17"/>
        <v>1714087</v>
      </c>
      <c r="E155" s="109">
        <f t="shared" si="17"/>
        <v>6095961</v>
      </c>
      <c r="F155" s="296">
        <f t="shared" si="17"/>
        <v>7495203</v>
      </c>
      <c r="G155" s="296">
        <f t="shared" si="17"/>
        <v>5388613</v>
      </c>
      <c r="H155" s="108">
        <f t="shared" si="17"/>
        <v>341412953</v>
      </c>
    </row>
    <row r="156" spans="1:8" ht="15" customHeight="1" thickBot="1">
      <c r="A156" s="240" t="s">
        <v>308</v>
      </c>
      <c r="B156" s="113" t="s">
        <v>309</v>
      </c>
      <c r="C156" s="108">
        <f aca="true" t="shared" si="18" ref="C156:H156">+C129+C155</f>
        <v>568102871</v>
      </c>
      <c r="D156" s="109">
        <f t="shared" si="18"/>
        <v>540249400</v>
      </c>
      <c r="E156" s="109">
        <f t="shared" si="18"/>
        <v>108325731</v>
      </c>
      <c r="F156" s="296">
        <f t="shared" si="18"/>
        <v>9672060</v>
      </c>
      <c r="G156" s="109">
        <f t="shared" si="18"/>
        <v>97544431</v>
      </c>
      <c r="H156" s="108">
        <f t="shared" si="18"/>
        <v>1323894493</v>
      </c>
    </row>
    <row r="157" spans="4:8" ht="13.5" thickBot="1">
      <c r="D157" s="191"/>
      <c r="E157" s="191"/>
      <c r="F157" s="191"/>
      <c r="G157" s="191"/>
      <c r="H157" s="191"/>
    </row>
    <row r="158" spans="1:8" ht="15" customHeight="1" thickBot="1">
      <c r="A158" s="241" t="s">
        <v>435</v>
      </c>
      <c r="B158" s="335"/>
      <c r="C158" s="243">
        <v>4</v>
      </c>
      <c r="D158" s="243"/>
      <c r="E158" s="243"/>
      <c r="F158" s="243"/>
      <c r="G158" s="321"/>
      <c r="H158" s="323">
        <f>C158+D158</f>
        <v>4</v>
      </c>
    </row>
    <row r="159" spans="1:8" ht="14.25" customHeight="1" thickBot="1">
      <c r="A159" s="241" t="s">
        <v>436</v>
      </c>
      <c r="B159" s="335"/>
      <c r="C159" s="243">
        <v>47</v>
      </c>
      <c r="D159" s="243">
        <v>241</v>
      </c>
      <c r="E159" s="243"/>
      <c r="F159" s="243"/>
      <c r="G159" s="321"/>
      <c r="H159" s="323">
        <f>C159+D159</f>
        <v>288</v>
      </c>
    </row>
  </sheetData>
  <sheetProtection selectLockedCells="1" selectUnlockedCells="1"/>
  <mergeCells count="4">
    <mergeCell ref="B3:D3"/>
    <mergeCell ref="B4:D4"/>
    <mergeCell ref="A8:H8"/>
    <mergeCell ref="A93:H9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5" r:id="rId1"/>
  <rowBreaks count="2" manualBreakCount="2">
    <brk id="70" max="255" man="1"/>
    <brk id="9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H159"/>
  <sheetViews>
    <sheetView zoomScale="99" zoomScaleNormal="99" zoomScalePageLayoutView="0" workbookViewId="0" topLeftCell="A1">
      <selection activeCell="J108" sqref="J108"/>
    </sheetView>
  </sheetViews>
  <sheetFormatPr defaultColWidth="12.875" defaultRowHeight="12.75"/>
  <cols>
    <col min="1" max="1" width="12.50390625" style="0" customWidth="1"/>
    <col min="2" max="2" width="61.125" style="0" customWidth="1"/>
    <col min="3" max="6" width="12.875" style="0" customWidth="1"/>
    <col min="7" max="8" width="14.125" style="192" customWidth="1"/>
  </cols>
  <sheetData>
    <row r="1" spans="1:8" ht="12.75">
      <c r="A1" s="189"/>
      <c r="B1" s="190"/>
      <c r="C1" s="191"/>
      <c r="D1" s="192"/>
      <c r="H1" s="193" t="s">
        <v>511</v>
      </c>
    </row>
    <row r="2" spans="1:8" ht="16.5" thickBot="1">
      <c r="A2" s="194"/>
      <c r="B2" s="195"/>
      <c r="C2" s="196"/>
      <c r="D2" s="196"/>
      <c r="G2" s="196"/>
      <c r="H2" s="197" t="s">
        <v>513</v>
      </c>
    </row>
    <row r="3" spans="1:8" ht="13.5" thickBot="1">
      <c r="A3" s="198" t="s">
        <v>318</v>
      </c>
      <c r="B3" s="426" t="s">
        <v>410</v>
      </c>
      <c r="C3" s="426"/>
      <c r="D3" s="426"/>
      <c r="E3" s="199"/>
      <c r="F3" s="199"/>
      <c r="G3" s="199"/>
      <c r="H3" s="200" t="s">
        <v>411</v>
      </c>
    </row>
    <row r="4" spans="1:8" ht="36.75" thickBot="1">
      <c r="A4" s="198" t="s">
        <v>412</v>
      </c>
      <c r="B4" s="427" t="s">
        <v>438</v>
      </c>
      <c r="C4" s="427"/>
      <c r="D4" s="427"/>
      <c r="E4" s="199"/>
      <c r="F4" s="199"/>
      <c r="G4" s="319"/>
      <c r="H4" s="203" t="s">
        <v>411</v>
      </c>
    </row>
    <row r="5" spans="1:8" ht="14.25" thickBot="1">
      <c r="A5" s="204"/>
      <c r="B5" s="204"/>
      <c r="C5" s="205"/>
      <c r="D5" s="206"/>
      <c r="E5" s="206"/>
      <c r="F5" s="206"/>
      <c r="G5" s="206"/>
      <c r="H5" s="207"/>
    </row>
    <row r="6" spans="1:8" ht="40.5" thickBot="1">
      <c r="A6" s="208" t="s">
        <v>414</v>
      </c>
      <c r="B6" s="209" t="s">
        <v>415</v>
      </c>
      <c r="C6" s="13" t="s">
        <v>43</v>
      </c>
      <c r="D6" s="13" t="s">
        <v>219</v>
      </c>
      <c r="E6" s="13" t="s">
        <v>220</v>
      </c>
      <c r="F6" s="13" t="s">
        <v>486</v>
      </c>
      <c r="G6" s="15" t="s">
        <v>490</v>
      </c>
      <c r="H6" s="210" t="str">
        <f>+CONCATENATE(LEFT(ÖSSZEFÜGGÉSEK!A7,4),"2017.12.31.",CHAR(10),"Módosítás utáni")</f>
        <v>2017.12.31.
Módosítás utáni</v>
      </c>
    </row>
    <row r="7" spans="1:8" ht="13.5" thickBot="1">
      <c r="A7" s="211" t="s">
        <v>46</v>
      </c>
      <c r="B7" s="212" t="s">
        <v>47</v>
      </c>
      <c r="C7" s="212" t="s">
        <v>48</v>
      </c>
      <c r="D7" s="213" t="s">
        <v>49</v>
      </c>
      <c r="E7" s="212" t="s">
        <v>221</v>
      </c>
      <c r="F7" s="212" t="s">
        <v>482</v>
      </c>
      <c r="G7" s="279" t="s">
        <v>319</v>
      </c>
      <c r="H7" s="19" t="s">
        <v>489</v>
      </c>
    </row>
    <row r="8" spans="1:8" ht="12.75" customHeight="1" thickBot="1">
      <c r="A8" s="428" t="s">
        <v>316</v>
      </c>
      <c r="B8" s="428"/>
      <c r="C8" s="428"/>
      <c r="D8" s="428"/>
      <c r="E8" s="428"/>
      <c r="F8" s="428"/>
      <c r="G8" s="428"/>
      <c r="H8"/>
    </row>
    <row r="9" spans="1:8" ht="12.75" customHeight="1" thickBot="1">
      <c r="A9" s="69" t="s">
        <v>50</v>
      </c>
      <c r="B9" s="22" t="s">
        <v>51</v>
      </c>
      <c r="C9" s="23">
        <f aca="true" t="shared" si="0" ref="C9:H9">+C10+C11+C12+C13+C14+C15</f>
        <v>0</v>
      </c>
      <c r="D9" s="100">
        <f t="shared" si="0"/>
        <v>0</v>
      </c>
      <c r="E9" s="100">
        <f t="shared" si="0"/>
        <v>241556</v>
      </c>
      <c r="F9" s="24">
        <f t="shared" si="0"/>
        <v>212467</v>
      </c>
      <c r="G9" s="24">
        <f t="shared" si="0"/>
        <v>-454023</v>
      </c>
      <c r="H9" s="23">
        <f t="shared" si="0"/>
        <v>0</v>
      </c>
    </row>
    <row r="10" spans="1:8" ht="12.75" customHeight="1">
      <c r="A10" s="215" t="s">
        <v>52</v>
      </c>
      <c r="B10" s="27" t="s">
        <v>53</v>
      </c>
      <c r="C10" s="28"/>
      <c r="D10" s="93"/>
      <c r="E10" s="93"/>
      <c r="F10" s="47"/>
      <c r="G10" s="47"/>
      <c r="H10" s="48">
        <f>C10+D10+E10+F10+G10</f>
        <v>0</v>
      </c>
    </row>
    <row r="11" spans="1:8" ht="12.75" customHeight="1">
      <c r="A11" s="217" t="s">
        <v>54</v>
      </c>
      <c r="B11" s="31" t="s">
        <v>55</v>
      </c>
      <c r="C11" s="32"/>
      <c r="D11" s="95"/>
      <c r="E11" s="95"/>
      <c r="F11" s="33"/>
      <c r="G11" s="33"/>
      <c r="H11" s="80">
        <f>C11+D11+E11+F11+G11</f>
        <v>0</v>
      </c>
    </row>
    <row r="12" spans="1:8" ht="12.75" customHeight="1">
      <c r="A12" s="217" t="s">
        <v>56</v>
      </c>
      <c r="B12" s="31" t="s">
        <v>57</v>
      </c>
      <c r="C12" s="32"/>
      <c r="D12" s="95"/>
      <c r="E12" s="95">
        <v>32191</v>
      </c>
      <c r="F12" s="33">
        <v>27733</v>
      </c>
      <c r="G12" s="33">
        <v>-59924</v>
      </c>
      <c r="H12" s="80">
        <f>C12+D12+E12+F12+G12</f>
        <v>0</v>
      </c>
    </row>
    <row r="13" spans="1:8" ht="12.75" customHeight="1">
      <c r="A13" s="217" t="s">
        <v>58</v>
      </c>
      <c r="B13" s="31" t="s">
        <v>59</v>
      </c>
      <c r="C13" s="32"/>
      <c r="D13" s="95"/>
      <c r="E13" s="95"/>
      <c r="F13" s="33"/>
      <c r="G13" s="33"/>
      <c r="H13" s="80">
        <f>C13+D13+E13+F13+G13</f>
        <v>0</v>
      </c>
    </row>
    <row r="14" spans="1:8" ht="12.75" customHeight="1">
      <c r="A14" s="217" t="s">
        <v>60</v>
      </c>
      <c r="B14" s="31" t="s">
        <v>416</v>
      </c>
      <c r="C14" s="32"/>
      <c r="D14" s="95"/>
      <c r="E14" s="95">
        <v>209365</v>
      </c>
      <c r="F14" s="33">
        <v>184734</v>
      </c>
      <c r="G14" s="33">
        <v>-394099</v>
      </c>
      <c r="H14" s="80">
        <f>C14+D14+E14+F14+G14</f>
        <v>0</v>
      </c>
    </row>
    <row r="15" spans="1:8" ht="12.75" customHeight="1" thickBot="1">
      <c r="A15" s="219" t="s">
        <v>62</v>
      </c>
      <c r="B15" s="40" t="s">
        <v>63</v>
      </c>
      <c r="C15" s="32"/>
      <c r="D15" s="95"/>
      <c r="E15" s="95"/>
      <c r="F15" s="51"/>
      <c r="G15" s="51"/>
      <c r="H15" s="52">
        <f>C15+D15+E15</f>
        <v>0</v>
      </c>
    </row>
    <row r="16" spans="1:8" ht="26.25" customHeight="1" thickBot="1">
      <c r="A16" s="69" t="s">
        <v>64</v>
      </c>
      <c r="B16" s="37" t="s">
        <v>65</v>
      </c>
      <c r="C16" s="23">
        <f aca="true" t="shared" si="1" ref="C16:H16">+C17+C18+C19+C20+C21</f>
        <v>0</v>
      </c>
      <c r="D16" s="100">
        <f t="shared" si="1"/>
        <v>0</v>
      </c>
      <c r="E16" s="100">
        <f t="shared" si="1"/>
        <v>0</v>
      </c>
      <c r="F16" s="24">
        <f t="shared" si="1"/>
        <v>0</v>
      </c>
      <c r="G16" s="24">
        <f t="shared" si="1"/>
        <v>0</v>
      </c>
      <c r="H16" s="23">
        <f t="shared" si="1"/>
        <v>0</v>
      </c>
    </row>
    <row r="17" spans="1:8" ht="12.75" customHeight="1">
      <c r="A17" s="215" t="s">
        <v>66</v>
      </c>
      <c r="B17" s="27" t="s">
        <v>67</v>
      </c>
      <c r="C17" s="28"/>
      <c r="D17" s="93"/>
      <c r="E17" s="93"/>
      <c r="F17" s="47"/>
      <c r="G17" s="282"/>
      <c r="H17" s="48">
        <f>C17+D17+E17</f>
        <v>0</v>
      </c>
    </row>
    <row r="18" spans="1:8" ht="12.75" customHeight="1">
      <c r="A18" s="217" t="s">
        <v>68</v>
      </c>
      <c r="B18" s="31" t="s">
        <v>69</v>
      </c>
      <c r="C18" s="32"/>
      <c r="D18" s="95"/>
      <c r="E18" s="95"/>
      <c r="F18" s="33"/>
      <c r="G18" s="287"/>
      <c r="H18" s="80">
        <f>C18+D18+E18+F18+G18</f>
        <v>0</v>
      </c>
    </row>
    <row r="19" spans="1:8" ht="12.75" customHeight="1">
      <c r="A19" s="217" t="s">
        <v>70</v>
      </c>
      <c r="B19" s="31" t="s">
        <v>71</v>
      </c>
      <c r="C19" s="32"/>
      <c r="D19" s="95"/>
      <c r="E19" s="95"/>
      <c r="F19" s="33"/>
      <c r="G19" s="287"/>
      <c r="H19" s="80">
        <f>C19+D19+E19+F19+G19</f>
        <v>0</v>
      </c>
    </row>
    <row r="20" spans="1:8" ht="12.75" customHeight="1">
      <c r="A20" s="217" t="s">
        <v>72</v>
      </c>
      <c r="B20" s="31" t="s">
        <v>73</v>
      </c>
      <c r="C20" s="32"/>
      <c r="D20" s="95"/>
      <c r="E20" s="95"/>
      <c r="F20" s="33"/>
      <c r="G20" s="287"/>
      <c r="H20" s="80">
        <f>C20+D20+E20+F20+G20</f>
        <v>0</v>
      </c>
    </row>
    <row r="21" spans="1:8" ht="12.75" customHeight="1">
      <c r="A21" s="217" t="s">
        <v>74</v>
      </c>
      <c r="B21" s="31" t="s">
        <v>75</v>
      </c>
      <c r="C21" s="32"/>
      <c r="D21" s="95"/>
      <c r="E21" s="95"/>
      <c r="F21" s="33"/>
      <c r="G21" s="287"/>
      <c r="H21" s="80">
        <f>C21+D21+E21+F21+G21</f>
        <v>0</v>
      </c>
    </row>
    <row r="22" spans="1:8" ht="12.75" customHeight="1" thickBot="1">
      <c r="A22" s="219" t="s">
        <v>76</v>
      </c>
      <c r="B22" s="40" t="s">
        <v>77</v>
      </c>
      <c r="C22" s="38"/>
      <c r="D22" s="99"/>
      <c r="E22" s="99"/>
      <c r="F22" s="51"/>
      <c r="G22" s="283"/>
      <c r="H22" s="52">
        <f>C22+D22</f>
        <v>0</v>
      </c>
    </row>
    <row r="23" spans="1:8" ht="24" customHeight="1" thickBot="1">
      <c r="A23" s="69" t="s">
        <v>78</v>
      </c>
      <c r="B23" s="22" t="s">
        <v>79</v>
      </c>
      <c r="C23" s="23">
        <f aca="true" t="shared" si="2" ref="C23:H23">+C24+C25+C26+C27+C28</f>
        <v>0</v>
      </c>
      <c r="D23" s="100">
        <f t="shared" si="2"/>
        <v>0</v>
      </c>
      <c r="E23" s="100">
        <f t="shared" si="2"/>
        <v>0</v>
      </c>
      <c r="F23" s="24">
        <f t="shared" si="2"/>
        <v>0</v>
      </c>
      <c r="G23" s="24">
        <f t="shared" si="2"/>
        <v>0</v>
      </c>
      <c r="H23" s="23">
        <f t="shared" si="2"/>
        <v>0</v>
      </c>
    </row>
    <row r="24" spans="1:8" ht="12.75" customHeight="1">
      <c r="A24" s="215" t="s">
        <v>80</v>
      </c>
      <c r="B24" s="27" t="s">
        <v>81</v>
      </c>
      <c r="C24" s="28"/>
      <c r="D24" s="93"/>
      <c r="E24" s="93"/>
      <c r="F24" s="47"/>
      <c r="G24" s="282"/>
      <c r="H24" s="48">
        <f>C24+D24+E24</f>
        <v>0</v>
      </c>
    </row>
    <row r="25" spans="1:8" ht="12.75" customHeight="1">
      <c r="A25" s="217" t="s">
        <v>82</v>
      </c>
      <c r="B25" s="31" t="s">
        <v>83</v>
      </c>
      <c r="C25" s="32"/>
      <c r="D25" s="95"/>
      <c r="E25" s="95"/>
      <c r="F25" s="33"/>
      <c r="G25" s="287"/>
      <c r="H25" s="80">
        <f>C25+D25+E25+F25+G25</f>
        <v>0</v>
      </c>
    </row>
    <row r="26" spans="1:8" ht="12.75" customHeight="1">
      <c r="A26" s="217" t="s">
        <v>84</v>
      </c>
      <c r="B26" s="31" t="s">
        <v>85</v>
      </c>
      <c r="C26" s="32"/>
      <c r="D26" s="95"/>
      <c r="E26" s="95"/>
      <c r="F26" s="33"/>
      <c r="G26" s="287"/>
      <c r="H26" s="80">
        <f>C26+D26+E26+F26+G26</f>
        <v>0</v>
      </c>
    </row>
    <row r="27" spans="1:8" ht="12.75" customHeight="1">
      <c r="A27" s="217" t="s">
        <v>86</v>
      </c>
      <c r="B27" s="31" t="s">
        <v>87</v>
      </c>
      <c r="C27" s="32"/>
      <c r="D27" s="95"/>
      <c r="E27" s="95"/>
      <c r="F27" s="33"/>
      <c r="G27" s="287"/>
      <c r="H27" s="80">
        <f>C27+D27+E27+F27+G27</f>
        <v>0</v>
      </c>
    </row>
    <row r="28" spans="1:8" ht="12.75" customHeight="1">
      <c r="A28" s="217" t="s">
        <v>88</v>
      </c>
      <c r="B28" s="31" t="s">
        <v>89</v>
      </c>
      <c r="C28" s="32"/>
      <c r="D28" s="95"/>
      <c r="E28" s="95"/>
      <c r="F28" s="33"/>
      <c r="G28" s="287"/>
      <c r="H28" s="80">
        <f>C28+D28+E28+F28+G28</f>
        <v>0</v>
      </c>
    </row>
    <row r="29" spans="1:8" ht="12.75" customHeight="1" thickBot="1">
      <c r="A29" s="219" t="s">
        <v>90</v>
      </c>
      <c r="B29" s="40" t="s">
        <v>91</v>
      </c>
      <c r="C29" s="38"/>
      <c r="D29" s="99"/>
      <c r="E29" s="99"/>
      <c r="F29" s="51"/>
      <c r="G29" s="348"/>
      <c r="H29" s="80">
        <f>C29+D29+E29+F29+G29</f>
        <v>0</v>
      </c>
    </row>
    <row r="30" spans="1:8" ht="12.75" customHeight="1" thickBot="1">
      <c r="A30" s="69" t="s">
        <v>92</v>
      </c>
      <c r="B30" s="22" t="s">
        <v>93</v>
      </c>
      <c r="C30" s="23">
        <f>SUM(C31:C37)</f>
        <v>0</v>
      </c>
      <c r="D30" s="117">
        <f>+D31+D32+D33+D34+D35+D36+D37</f>
        <v>0</v>
      </c>
      <c r="E30" s="24">
        <f>SUM(E31:E37)</f>
        <v>0</v>
      </c>
      <c r="F30" s="24"/>
      <c r="G30" s="24">
        <f>+G31+G32+G33+G34+G35+G36+G37</f>
        <v>0</v>
      </c>
      <c r="H30" s="23">
        <f>+H31+H32+H33+H34+H35+H36+H37</f>
        <v>0</v>
      </c>
    </row>
    <row r="31" spans="1:8" ht="12.75" customHeight="1">
      <c r="A31" s="215" t="s">
        <v>94</v>
      </c>
      <c r="B31" s="27" t="s">
        <v>95</v>
      </c>
      <c r="C31" s="28"/>
      <c r="D31" s="29"/>
      <c r="E31" s="29"/>
      <c r="F31" s="47"/>
      <c r="G31" s="324"/>
      <c r="H31" s="80">
        <f aca="true" t="shared" si="3" ref="H31:H37">C31+D31+E31+F31+G31</f>
        <v>0</v>
      </c>
    </row>
    <row r="32" spans="1:8" ht="12.75" customHeight="1">
      <c r="A32" s="217" t="s">
        <v>96</v>
      </c>
      <c r="B32" s="31" t="s">
        <v>97</v>
      </c>
      <c r="C32" s="32"/>
      <c r="D32" s="33"/>
      <c r="E32" s="33"/>
      <c r="F32" s="33"/>
      <c r="G32" s="287"/>
      <c r="H32" s="80">
        <f t="shared" si="3"/>
        <v>0</v>
      </c>
    </row>
    <row r="33" spans="1:8" ht="12.75" customHeight="1">
      <c r="A33" s="217" t="s">
        <v>98</v>
      </c>
      <c r="B33" s="31" t="s">
        <v>99</v>
      </c>
      <c r="C33" s="32"/>
      <c r="D33" s="33"/>
      <c r="E33" s="33"/>
      <c r="F33" s="33"/>
      <c r="G33" s="287"/>
      <c r="H33" s="80">
        <f t="shared" si="3"/>
        <v>0</v>
      </c>
    </row>
    <row r="34" spans="1:8" ht="12.75" customHeight="1">
      <c r="A34" s="217" t="s">
        <v>100</v>
      </c>
      <c r="B34" s="31" t="s">
        <v>101</v>
      </c>
      <c r="C34" s="32"/>
      <c r="D34" s="33"/>
      <c r="E34" s="33"/>
      <c r="F34" s="33"/>
      <c r="G34" s="287"/>
      <c r="H34" s="80">
        <f t="shared" si="3"/>
        <v>0</v>
      </c>
    </row>
    <row r="35" spans="1:8" ht="12.75" customHeight="1">
      <c r="A35" s="217" t="s">
        <v>102</v>
      </c>
      <c r="B35" s="31" t="s">
        <v>103</v>
      </c>
      <c r="C35" s="32"/>
      <c r="D35" s="33"/>
      <c r="E35" s="33"/>
      <c r="F35" s="33"/>
      <c r="G35" s="287"/>
      <c r="H35" s="80">
        <f t="shared" si="3"/>
        <v>0</v>
      </c>
    </row>
    <row r="36" spans="1:8" ht="12.75" customHeight="1">
      <c r="A36" s="217" t="s">
        <v>104</v>
      </c>
      <c r="B36" s="31" t="s">
        <v>105</v>
      </c>
      <c r="C36" s="32"/>
      <c r="D36" s="33"/>
      <c r="E36" s="33"/>
      <c r="F36" s="33"/>
      <c r="G36" s="287"/>
      <c r="H36" s="80">
        <f t="shared" si="3"/>
        <v>0</v>
      </c>
    </row>
    <row r="37" spans="1:8" ht="12.75" customHeight="1" thickBot="1">
      <c r="A37" s="219" t="s">
        <v>106</v>
      </c>
      <c r="B37" s="40" t="s">
        <v>107</v>
      </c>
      <c r="C37" s="38"/>
      <c r="D37" s="39"/>
      <c r="E37" s="39"/>
      <c r="F37" s="51"/>
      <c r="G37" s="283"/>
      <c r="H37" s="80">
        <f t="shared" si="3"/>
        <v>0</v>
      </c>
    </row>
    <row r="38" spans="1:8" ht="12.75" customHeight="1" thickBot="1">
      <c r="A38" s="69" t="s">
        <v>108</v>
      </c>
      <c r="B38" s="22" t="s">
        <v>109</v>
      </c>
      <c r="C38" s="23">
        <f>SUM(C39:C49)</f>
        <v>0</v>
      </c>
      <c r="D38" s="100">
        <f>SUM(D39:D49)</f>
        <v>0</v>
      </c>
      <c r="E38" s="24">
        <f>SUM(E39:E49)</f>
        <v>0</v>
      </c>
      <c r="F38" s="24"/>
      <c r="G38" s="100">
        <f>SUM(G39:G49)</f>
        <v>1013200</v>
      </c>
      <c r="H38" s="23">
        <f>SUM(H39:H49)</f>
        <v>1013200</v>
      </c>
    </row>
    <row r="39" spans="1:8" ht="12.75" customHeight="1">
      <c r="A39" s="215" t="s">
        <v>110</v>
      </c>
      <c r="B39" s="27" t="s">
        <v>111</v>
      </c>
      <c r="C39" s="28"/>
      <c r="D39" s="93"/>
      <c r="E39" s="93"/>
      <c r="F39" s="47"/>
      <c r="G39" s="324"/>
      <c r="H39" s="80">
        <f aca="true" t="shared" si="4" ref="H39:H49">C39+D39+E39+F39+G39</f>
        <v>0</v>
      </c>
    </row>
    <row r="40" spans="1:8" ht="12.75" customHeight="1">
      <c r="A40" s="217" t="s">
        <v>112</v>
      </c>
      <c r="B40" s="31" t="s">
        <v>113</v>
      </c>
      <c r="C40" s="32"/>
      <c r="D40" s="95"/>
      <c r="E40" s="95"/>
      <c r="F40" s="33"/>
      <c r="G40" s="287"/>
      <c r="H40" s="80">
        <f t="shared" si="4"/>
        <v>0</v>
      </c>
    </row>
    <row r="41" spans="1:8" ht="12.75" customHeight="1">
      <c r="A41" s="217" t="s">
        <v>114</v>
      </c>
      <c r="B41" s="31" t="s">
        <v>115</v>
      </c>
      <c r="C41" s="32"/>
      <c r="D41" s="95"/>
      <c r="E41" s="95"/>
      <c r="F41" s="33"/>
      <c r="G41" s="287"/>
      <c r="H41" s="80">
        <f t="shared" si="4"/>
        <v>0</v>
      </c>
    </row>
    <row r="42" spans="1:8" ht="12.75" customHeight="1">
      <c r="A42" s="217" t="s">
        <v>116</v>
      </c>
      <c r="B42" s="31" t="s">
        <v>117</v>
      </c>
      <c r="C42" s="32"/>
      <c r="D42" s="95"/>
      <c r="E42" s="95"/>
      <c r="F42" s="33"/>
      <c r="G42" s="287">
        <v>797794</v>
      </c>
      <c r="H42" s="80">
        <f t="shared" si="4"/>
        <v>797794</v>
      </c>
    </row>
    <row r="43" spans="1:8" ht="12.75" customHeight="1">
      <c r="A43" s="217" t="s">
        <v>118</v>
      </c>
      <c r="B43" s="31" t="s">
        <v>119</v>
      </c>
      <c r="C43" s="32"/>
      <c r="D43" s="95"/>
      <c r="E43" s="95"/>
      <c r="F43" s="33"/>
      <c r="G43" s="287"/>
      <c r="H43" s="80">
        <f t="shared" si="4"/>
        <v>0</v>
      </c>
    </row>
    <row r="44" spans="1:8" ht="12.75" customHeight="1">
      <c r="A44" s="217" t="s">
        <v>120</v>
      </c>
      <c r="B44" s="31" t="s">
        <v>121</v>
      </c>
      <c r="C44" s="32"/>
      <c r="D44" s="95"/>
      <c r="E44" s="95"/>
      <c r="F44" s="33"/>
      <c r="G44" s="287">
        <v>215406</v>
      </c>
      <c r="H44" s="80">
        <f t="shared" si="4"/>
        <v>215406</v>
      </c>
    </row>
    <row r="45" spans="1:8" ht="12.75" customHeight="1">
      <c r="A45" s="217" t="s">
        <v>122</v>
      </c>
      <c r="B45" s="31" t="s">
        <v>123</v>
      </c>
      <c r="C45" s="32"/>
      <c r="D45" s="95"/>
      <c r="E45" s="95"/>
      <c r="F45" s="33"/>
      <c r="G45" s="287"/>
      <c r="H45" s="80">
        <f t="shared" si="4"/>
        <v>0</v>
      </c>
    </row>
    <row r="46" spans="1:8" ht="12.75" customHeight="1">
      <c r="A46" s="217" t="s">
        <v>124</v>
      </c>
      <c r="B46" s="31" t="s">
        <v>417</v>
      </c>
      <c r="C46" s="32"/>
      <c r="D46" s="95"/>
      <c r="E46" s="95"/>
      <c r="F46" s="33"/>
      <c r="G46" s="287"/>
      <c r="H46" s="80">
        <f t="shared" si="4"/>
        <v>0</v>
      </c>
    </row>
    <row r="47" spans="1:8" ht="12.75" customHeight="1">
      <c r="A47" s="217" t="s">
        <v>126</v>
      </c>
      <c r="B47" s="31" t="s">
        <v>127</v>
      </c>
      <c r="C47" s="32"/>
      <c r="D47" s="95"/>
      <c r="E47" s="95"/>
      <c r="F47" s="33"/>
      <c r="G47" s="287"/>
      <c r="H47" s="80">
        <f t="shared" si="4"/>
        <v>0</v>
      </c>
    </row>
    <row r="48" spans="1:8" ht="12.75" customHeight="1">
      <c r="A48" s="219" t="s">
        <v>128</v>
      </c>
      <c r="B48" s="40" t="s">
        <v>129</v>
      </c>
      <c r="C48" s="38"/>
      <c r="D48" s="99"/>
      <c r="E48" s="99"/>
      <c r="F48" s="33"/>
      <c r="G48" s="287"/>
      <c r="H48" s="80">
        <f t="shared" si="4"/>
        <v>0</v>
      </c>
    </row>
    <row r="49" spans="1:8" ht="12.75" customHeight="1" thickBot="1">
      <c r="A49" s="219" t="s">
        <v>130</v>
      </c>
      <c r="B49" s="40" t="s">
        <v>131</v>
      </c>
      <c r="C49" s="38"/>
      <c r="D49" s="99"/>
      <c r="E49" s="99"/>
      <c r="F49" s="51"/>
      <c r="G49" s="348"/>
      <c r="H49" s="80">
        <f t="shared" si="4"/>
        <v>0</v>
      </c>
    </row>
    <row r="50" spans="1:8" ht="12.75" customHeight="1" thickBot="1">
      <c r="A50" s="69" t="s">
        <v>132</v>
      </c>
      <c r="B50" s="22" t="s">
        <v>133</v>
      </c>
      <c r="C50" s="24">
        <f>SUM(C51:C55)</f>
        <v>0</v>
      </c>
      <c r="D50" s="117">
        <f>SUM(D51:D55)</f>
        <v>0</v>
      </c>
      <c r="E50" s="100"/>
      <c r="F50" s="24"/>
      <c r="G50" s="116"/>
      <c r="H50" s="23">
        <f>SUM(H51:H55)</f>
        <v>0</v>
      </c>
    </row>
    <row r="51" spans="1:8" ht="12.75" customHeight="1">
      <c r="A51" s="215" t="s">
        <v>134</v>
      </c>
      <c r="B51" s="27" t="s">
        <v>135</v>
      </c>
      <c r="C51" s="29"/>
      <c r="D51" s="220"/>
      <c r="E51" s="93"/>
      <c r="F51" s="47"/>
      <c r="G51" s="282"/>
      <c r="H51" s="80">
        <f>C51+D51+E51+F51+G51</f>
        <v>0</v>
      </c>
    </row>
    <row r="52" spans="1:8" ht="12.75" customHeight="1">
      <c r="A52" s="217" t="s">
        <v>136</v>
      </c>
      <c r="B52" s="31" t="s">
        <v>137</v>
      </c>
      <c r="C52" s="33"/>
      <c r="D52" s="79"/>
      <c r="E52" s="95"/>
      <c r="F52" s="33"/>
      <c r="G52" s="287"/>
      <c r="H52" s="80">
        <f>C52+D52+E52+F52+G52</f>
        <v>0</v>
      </c>
    </row>
    <row r="53" spans="1:8" ht="12.75" customHeight="1">
      <c r="A53" s="217" t="s">
        <v>138</v>
      </c>
      <c r="B53" s="31" t="s">
        <v>139</v>
      </c>
      <c r="C53" s="33"/>
      <c r="D53" s="79"/>
      <c r="E53" s="95"/>
      <c r="F53" s="33"/>
      <c r="G53" s="287"/>
      <c r="H53" s="80">
        <f>C53+D53+E53+F53+G53</f>
        <v>0</v>
      </c>
    </row>
    <row r="54" spans="1:8" ht="12.75" customHeight="1">
      <c r="A54" s="217" t="s">
        <v>140</v>
      </c>
      <c r="B54" s="31" t="s">
        <v>141</v>
      </c>
      <c r="C54" s="33"/>
      <c r="D54" s="79"/>
      <c r="E54" s="95"/>
      <c r="F54" s="33"/>
      <c r="G54" s="287"/>
      <c r="H54" s="80">
        <f>C54+D54+E54+F54+G54</f>
        <v>0</v>
      </c>
    </row>
    <row r="55" spans="1:8" ht="12.75" customHeight="1" thickBot="1">
      <c r="A55" s="219" t="s">
        <v>142</v>
      </c>
      <c r="B55" s="40" t="s">
        <v>143</v>
      </c>
      <c r="C55" s="39"/>
      <c r="D55" s="221"/>
      <c r="E55" s="99"/>
      <c r="F55" s="51"/>
      <c r="G55" s="283"/>
      <c r="H55" s="80">
        <f>C55+D55+E55+F55+G55</f>
        <v>0</v>
      </c>
    </row>
    <row r="56" spans="1:8" ht="12.75" customHeight="1" thickBot="1">
      <c r="A56" s="69" t="s">
        <v>144</v>
      </c>
      <c r="B56" s="22" t="s">
        <v>145</v>
      </c>
      <c r="C56" s="24">
        <f>SUM(C57:C59)</f>
        <v>0</v>
      </c>
      <c r="D56" s="117">
        <f>SUM(D57:D59)</f>
        <v>0</v>
      </c>
      <c r="E56" s="100"/>
      <c r="F56" s="24"/>
      <c r="G56" s="116"/>
      <c r="H56" s="23">
        <f>SUM(H57:H59)</f>
        <v>0</v>
      </c>
    </row>
    <row r="57" spans="1:8" ht="12.75" customHeight="1">
      <c r="A57" s="215" t="s">
        <v>146</v>
      </c>
      <c r="B57" s="27" t="s">
        <v>147</v>
      </c>
      <c r="C57" s="29"/>
      <c r="D57" s="77"/>
      <c r="E57" s="47"/>
      <c r="F57" s="282"/>
      <c r="G57" s="282"/>
      <c r="H57" s="80">
        <f>C57+D57+E57+F57+G57</f>
        <v>0</v>
      </c>
    </row>
    <row r="58" spans="1:8" ht="12.75" customHeight="1">
      <c r="A58" s="217" t="s">
        <v>148</v>
      </c>
      <c r="B58" s="31" t="s">
        <v>149</v>
      </c>
      <c r="C58" s="33"/>
      <c r="D58" s="79"/>
      <c r="E58" s="33"/>
      <c r="F58" s="287"/>
      <c r="G58" s="287"/>
      <c r="H58" s="80">
        <f>C58+D58+E58+F58+G58</f>
        <v>0</v>
      </c>
    </row>
    <row r="59" spans="1:8" ht="12.75" customHeight="1">
      <c r="A59" s="217" t="s">
        <v>150</v>
      </c>
      <c r="B59" s="31" t="s">
        <v>151</v>
      </c>
      <c r="C59" s="33"/>
      <c r="D59" s="79"/>
      <c r="E59" s="33"/>
      <c r="F59" s="287"/>
      <c r="G59" s="287"/>
      <c r="H59" s="80">
        <f>C59+D59+E59+F59+G59</f>
        <v>0</v>
      </c>
    </row>
    <row r="60" spans="1:8" ht="12.75" customHeight="1" thickBot="1">
      <c r="A60" s="219" t="s">
        <v>152</v>
      </c>
      <c r="B60" s="40" t="s">
        <v>153</v>
      </c>
      <c r="C60" s="39"/>
      <c r="D60" s="89"/>
      <c r="E60" s="51"/>
      <c r="F60" s="283"/>
      <c r="G60" s="283"/>
      <c r="H60" s="80">
        <f>C60+D60+E60+F60+G60</f>
        <v>0</v>
      </c>
    </row>
    <row r="61" spans="1:8" ht="12.75" customHeight="1" thickBot="1">
      <c r="A61" s="69" t="s">
        <v>154</v>
      </c>
      <c r="B61" s="37" t="s">
        <v>155</v>
      </c>
      <c r="C61" s="24">
        <f>SUM(C62:C64)</f>
        <v>0</v>
      </c>
      <c r="D61" s="117">
        <f>SUM(D62:D64)</f>
        <v>0</v>
      </c>
      <c r="E61" s="100"/>
      <c r="F61" s="24"/>
      <c r="G61" s="116"/>
      <c r="H61" s="23">
        <f>SUM(H62:H64)</f>
        <v>0</v>
      </c>
    </row>
    <row r="62" spans="1:8" ht="12.75" customHeight="1">
      <c r="A62" s="215" t="s">
        <v>156</v>
      </c>
      <c r="B62" s="27" t="s">
        <v>157</v>
      </c>
      <c r="C62" s="33"/>
      <c r="D62" s="77"/>
      <c r="E62" s="47"/>
      <c r="F62" s="282"/>
      <c r="G62" s="282"/>
      <c r="H62" s="80">
        <f>C62+D62+E62+F62+G62</f>
        <v>0</v>
      </c>
    </row>
    <row r="63" spans="1:8" ht="12.75" customHeight="1">
      <c r="A63" s="217" t="s">
        <v>158</v>
      </c>
      <c r="B63" s="31" t="s">
        <v>159</v>
      </c>
      <c r="C63" s="33"/>
      <c r="D63" s="79"/>
      <c r="E63" s="33"/>
      <c r="F63" s="287"/>
      <c r="G63" s="287"/>
      <c r="H63" s="80">
        <f>C63+D63+E63+F63+G63</f>
        <v>0</v>
      </c>
    </row>
    <row r="64" spans="1:8" ht="12.75" customHeight="1">
      <c r="A64" s="217" t="s">
        <v>160</v>
      </c>
      <c r="B64" s="31" t="s">
        <v>161</v>
      </c>
      <c r="C64" s="33"/>
      <c r="D64" s="79"/>
      <c r="E64" s="33"/>
      <c r="F64" s="287"/>
      <c r="G64" s="287"/>
      <c r="H64" s="80">
        <f>C64+D64+E64+F64+G64</f>
        <v>0</v>
      </c>
    </row>
    <row r="65" spans="1:8" ht="12.75" customHeight="1" thickBot="1">
      <c r="A65" s="219" t="s">
        <v>162</v>
      </c>
      <c r="B65" s="40" t="s">
        <v>163</v>
      </c>
      <c r="C65" s="33"/>
      <c r="D65" s="89"/>
      <c r="E65" s="51"/>
      <c r="F65" s="283"/>
      <c r="G65" s="283"/>
      <c r="H65" s="80">
        <f>C65+D65+E65+F65+G65</f>
        <v>0</v>
      </c>
    </row>
    <row r="66" spans="1:8" ht="12.75" customHeight="1" thickBot="1">
      <c r="A66" s="69" t="s">
        <v>304</v>
      </c>
      <c r="B66" s="22" t="s">
        <v>165</v>
      </c>
      <c r="C66" s="24">
        <f aca="true" t="shared" si="5" ref="C66:H66">+C9+C16+C23+C30+C38+C50+C56+C61</f>
        <v>0</v>
      </c>
      <c r="D66" s="117">
        <f t="shared" si="5"/>
        <v>0</v>
      </c>
      <c r="E66" s="24">
        <f t="shared" si="5"/>
        <v>241556</v>
      </c>
      <c r="F66" s="24">
        <f t="shared" si="5"/>
        <v>212467</v>
      </c>
      <c r="G66" s="24">
        <f t="shared" si="5"/>
        <v>559177</v>
      </c>
      <c r="H66" s="23">
        <f t="shared" si="5"/>
        <v>1013200</v>
      </c>
    </row>
    <row r="67" spans="1:8" ht="12.75" customHeight="1" thickBot="1">
      <c r="A67" s="222" t="s">
        <v>418</v>
      </c>
      <c r="B67" s="37" t="s">
        <v>167</v>
      </c>
      <c r="C67" s="24">
        <f>SUM(C68:C70)</f>
        <v>0</v>
      </c>
      <c r="D67" s="117">
        <f>SUM(D68:D70)</f>
        <v>0</v>
      </c>
      <c r="E67" s="100"/>
      <c r="F67" s="24"/>
      <c r="G67" s="116"/>
      <c r="H67" s="23">
        <f>SUM(H68:H70)</f>
        <v>0</v>
      </c>
    </row>
    <row r="68" spans="1:8" ht="12.75" customHeight="1">
      <c r="A68" s="223" t="s">
        <v>168</v>
      </c>
      <c r="B68" s="46" t="s">
        <v>169</v>
      </c>
      <c r="C68" s="76"/>
      <c r="D68" s="77"/>
      <c r="E68" s="47"/>
      <c r="F68" s="282"/>
      <c r="G68" s="282"/>
      <c r="H68" s="80">
        <f>C68+D68+E68+F68+G68</f>
        <v>0</v>
      </c>
    </row>
    <row r="69" spans="1:8" ht="12.75" customHeight="1">
      <c r="A69" s="217" t="s">
        <v>170</v>
      </c>
      <c r="B69" s="31" t="s">
        <v>171</v>
      </c>
      <c r="C69" s="32"/>
      <c r="D69" s="79"/>
      <c r="E69" s="33"/>
      <c r="F69" s="287"/>
      <c r="G69" s="287"/>
      <c r="H69" s="80">
        <f>C69+D69+E69+F69+G69</f>
        <v>0</v>
      </c>
    </row>
    <row r="70" spans="1:8" ht="12.75" customHeight="1" thickBot="1">
      <c r="A70" s="224" t="s">
        <v>172</v>
      </c>
      <c r="B70" s="225" t="s">
        <v>419</v>
      </c>
      <c r="C70" s="88"/>
      <c r="D70" s="89"/>
      <c r="E70" s="51"/>
      <c r="F70" s="283"/>
      <c r="G70" s="283"/>
      <c r="H70" s="80">
        <f>C70+D70+E70+F70+G70</f>
        <v>0</v>
      </c>
    </row>
    <row r="71" spans="1:8" ht="12.75" customHeight="1" thickBot="1">
      <c r="A71" s="222" t="s">
        <v>174</v>
      </c>
      <c r="B71" s="37" t="s">
        <v>175</v>
      </c>
      <c r="C71" s="24">
        <f>SUM(C72:C75)</f>
        <v>0</v>
      </c>
      <c r="D71" s="117">
        <f>SUM(D72:D75)</f>
        <v>0</v>
      </c>
      <c r="E71" s="24"/>
      <c r="F71" s="24"/>
      <c r="G71" s="116"/>
      <c r="H71" s="23">
        <f>SUM(H72:H75)</f>
        <v>0</v>
      </c>
    </row>
    <row r="72" spans="1:8" ht="12.75" customHeight="1">
      <c r="A72" s="215" t="s">
        <v>176</v>
      </c>
      <c r="B72" s="27" t="s">
        <v>177</v>
      </c>
      <c r="C72" s="33"/>
      <c r="D72" s="77"/>
      <c r="E72" s="47"/>
      <c r="F72" s="282"/>
      <c r="G72" s="282"/>
      <c r="H72" s="80">
        <f>C72+D72+E72+F72+G72</f>
        <v>0</v>
      </c>
    </row>
    <row r="73" spans="1:8" ht="12.75" customHeight="1">
      <c r="A73" s="217" t="s">
        <v>178</v>
      </c>
      <c r="B73" s="31" t="s">
        <v>179</v>
      </c>
      <c r="C73" s="33"/>
      <c r="D73" s="79"/>
      <c r="E73" s="33"/>
      <c r="F73" s="287"/>
      <c r="G73" s="287"/>
      <c r="H73" s="80">
        <f>C73+D73+E73+F73+G73</f>
        <v>0</v>
      </c>
    </row>
    <row r="74" spans="1:8" ht="12.75" customHeight="1">
      <c r="A74" s="217" t="s">
        <v>180</v>
      </c>
      <c r="B74" s="31" t="s">
        <v>181</v>
      </c>
      <c r="C74" s="33"/>
      <c r="D74" s="79"/>
      <c r="E74" s="33"/>
      <c r="F74" s="287"/>
      <c r="G74" s="287"/>
      <c r="H74" s="80">
        <f>C74+D74+E74+F74+G74</f>
        <v>0</v>
      </c>
    </row>
    <row r="75" spans="1:8" ht="12.75" customHeight="1" thickBot="1">
      <c r="A75" s="219" t="s">
        <v>182</v>
      </c>
      <c r="B75" s="40" t="s">
        <v>183</v>
      </c>
      <c r="C75" s="33"/>
      <c r="D75" s="89"/>
      <c r="E75" s="51"/>
      <c r="F75" s="283"/>
      <c r="G75" s="283"/>
      <c r="H75" s="80">
        <f>C75+D75+E75+F75+G75</f>
        <v>0</v>
      </c>
    </row>
    <row r="76" spans="1:8" ht="12.75" customHeight="1" thickBot="1">
      <c r="A76" s="222" t="s">
        <v>184</v>
      </c>
      <c r="B76" s="37" t="s">
        <v>185</v>
      </c>
      <c r="C76" s="24">
        <f aca="true" t="shared" si="6" ref="C76:H76">SUM(C77:C78)</f>
        <v>12256619</v>
      </c>
      <c r="D76" s="117">
        <f t="shared" si="6"/>
        <v>-600000</v>
      </c>
      <c r="E76" s="117">
        <f t="shared" si="6"/>
        <v>500000</v>
      </c>
      <c r="F76" s="24">
        <f t="shared" si="6"/>
        <v>0</v>
      </c>
      <c r="G76" s="117">
        <f t="shared" si="6"/>
        <v>-370729</v>
      </c>
      <c r="H76" s="23">
        <f t="shared" si="6"/>
        <v>11785890</v>
      </c>
    </row>
    <row r="77" spans="1:8" ht="12.75" customHeight="1">
      <c r="A77" s="223" t="s">
        <v>186</v>
      </c>
      <c r="B77" s="46" t="s">
        <v>187</v>
      </c>
      <c r="C77" s="32">
        <v>12256619</v>
      </c>
      <c r="D77" s="77">
        <v>-600000</v>
      </c>
      <c r="E77" s="47">
        <v>500000</v>
      </c>
      <c r="F77" s="282"/>
      <c r="G77" s="324">
        <v>-370729</v>
      </c>
      <c r="H77" s="80">
        <f>C77+D77+E77+F77+G77</f>
        <v>11785890</v>
      </c>
    </row>
    <row r="78" spans="1:8" ht="12.75" customHeight="1" thickBot="1">
      <c r="A78" s="224" t="s">
        <v>188</v>
      </c>
      <c r="B78" s="226" t="s">
        <v>189</v>
      </c>
      <c r="C78" s="88"/>
      <c r="D78" s="89"/>
      <c r="E78" s="51"/>
      <c r="F78" s="283"/>
      <c r="G78" s="283"/>
      <c r="H78" s="80">
        <f>C78+D78+E78+F78+G78</f>
        <v>0</v>
      </c>
    </row>
    <row r="79" spans="1:8" ht="12.75" customHeight="1" thickBot="1">
      <c r="A79" s="222" t="s">
        <v>190</v>
      </c>
      <c r="B79" s="37" t="s">
        <v>191</v>
      </c>
      <c r="C79" s="24">
        <f>SUM(C80:C82)</f>
        <v>0</v>
      </c>
      <c r="D79" s="117">
        <f>SUM(D80:D82)</f>
        <v>0</v>
      </c>
      <c r="E79" s="24"/>
      <c r="F79" s="116"/>
      <c r="G79" s="116"/>
      <c r="H79" s="23">
        <f>SUM(H80:H82)</f>
        <v>0</v>
      </c>
    </row>
    <row r="80" spans="1:8" ht="12.75" customHeight="1">
      <c r="A80" s="215" t="s">
        <v>192</v>
      </c>
      <c r="B80" s="27" t="s">
        <v>193</v>
      </c>
      <c r="C80" s="33"/>
      <c r="D80" s="77"/>
      <c r="E80" s="47"/>
      <c r="F80" s="282"/>
      <c r="G80" s="282"/>
      <c r="H80" s="80">
        <f>C80+D80+E80+F80+G80</f>
        <v>0</v>
      </c>
    </row>
    <row r="81" spans="1:8" ht="12.75" customHeight="1">
      <c r="A81" s="217" t="s">
        <v>194</v>
      </c>
      <c r="B81" s="31" t="s">
        <v>195</v>
      </c>
      <c r="C81" s="33"/>
      <c r="D81" s="79"/>
      <c r="E81" s="33"/>
      <c r="F81" s="287"/>
      <c r="G81" s="287"/>
      <c r="H81" s="80">
        <f>C81+D81+E81+F81+G81</f>
        <v>0</v>
      </c>
    </row>
    <row r="82" spans="1:8" ht="12.75" customHeight="1" thickBot="1">
      <c r="A82" s="219" t="s">
        <v>196</v>
      </c>
      <c r="B82" s="40" t="s">
        <v>197</v>
      </c>
      <c r="C82" s="33"/>
      <c r="D82" s="89"/>
      <c r="E82" s="51"/>
      <c r="F82" s="283"/>
      <c r="G82" s="283"/>
      <c r="H82" s="80">
        <f>C82+D82+E82+F82+G82</f>
        <v>0</v>
      </c>
    </row>
    <row r="83" spans="1:8" ht="12.75" customHeight="1" thickBot="1">
      <c r="A83" s="222" t="s">
        <v>198</v>
      </c>
      <c r="B83" s="37" t="s">
        <v>199</v>
      </c>
      <c r="C83" s="24">
        <f>SUM(C84:C87)</f>
        <v>0</v>
      </c>
      <c r="D83" s="117">
        <f>SUM(D84:D87)</f>
        <v>0</v>
      </c>
      <c r="E83" s="24"/>
      <c r="F83" s="24"/>
      <c r="G83" s="116"/>
      <c r="H83" s="23">
        <f>SUM(H84:H87)</f>
        <v>0</v>
      </c>
    </row>
    <row r="84" spans="1:8" ht="12.75" customHeight="1">
      <c r="A84" s="227" t="s">
        <v>200</v>
      </c>
      <c r="B84" s="27" t="s">
        <v>201</v>
      </c>
      <c r="C84" s="33"/>
      <c r="D84" s="77"/>
      <c r="E84" s="47"/>
      <c r="F84" s="282"/>
      <c r="G84" s="282"/>
      <c r="H84" s="80">
        <f>C84+D84+E84+F84+G84</f>
        <v>0</v>
      </c>
    </row>
    <row r="85" spans="1:8" ht="12.75" customHeight="1">
      <c r="A85" s="228" t="s">
        <v>202</v>
      </c>
      <c r="B85" s="31" t="s">
        <v>203</v>
      </c>
      <c r="C85" s="33"/>
      <c r="D85" s="79"/>
      <c r="E85" s="33"/>
      <c r="F85" s="287"/>
      <c r="G85" s="287"/>
      <c r="H85" s="80">
        <f>C85+D85+E85+F85+G85</f>
        <v>0</v>
      </c>
    </row>
    <row r="86" spans="1:8" ht="12.75" customHeight="1">
      <c r="A86" s="228" t="s">
        <v>204</v>
      </c>
      <c r="B86" s="31" t="s">
        <v>205</v>
      </c>
      <c r="C86" s="33"/>
      <c r="D86" s="79"/>
      <c r="E86" s="33"/>
      <c r="F86" s="287"/>
      <c r="G86" s="287"/>
      <c r="H86" s="80">
        <f>C86+D86+E86+F86+G86</f>
        <v>0</v>
      </c>
    </row>
    <row r="87" spans="1:8" ht="12.75" customHeight="1" thickBot="1">
      <c r="A87" s="229" t="s">
        <v>206</v>
      </c>
      <c r="B87" s="40" t="s">
        <v>207</v>
      </c>
      <c r="C87" s="33"/>
      <c r="D87" s="89"/>
      <c r="E87" s="51"/>
      <c r="F87" s="283"/>
      <c r="G87" s="283"/>
      <c r="H87" s="80">
        <f>C87+D87+E87+F87+G87</f>
        <v>0</v>
      </c>
    </row>
    <row r="88" spans="1:8" ht="12.75" customHeight="1" thickBot="1">
      <c r="A88" s="222" t="s">
        <v>208</v>
      </c>
      <c r="B88" s="37" t="s">
        <v>209</v>
      </c>
      <c r="C88" s="59"/>
      <c r="D88" s="230"/>
      <c r="E88" s="59"/>
      <c r="F88" s="320"/>
      <c r="G88" s="320"/>
      <c r="H88" s="23">
        <f>C88+D88</f>
        <v>0</v>
      </c>
    </row>
    <row r="89" spans="1:8" ht="12.75" customHeight="1" thickBot="1">
      <c r="A89" s="222" t="s">
        <v>420</v>
      </c>
      <c r="B89" s="37" t="s">
        <v>211</v>
      </c>
      <c r="C89" s="59"/>
      <c r="D89" s="230"/>
      <c r="E89" s="59"/>
      <c r="F89" s="320"/>
      <c r="G89" s="320"/>
      <c r="H89" s="23">
        <f>C89+D89</f>
        <v>0</v>
      </c>
    </row>
    <row r="90" spans="1:8" ht="12.75" customHeight="1" thickBot="1">
      <c r="A90" s="222" t="s">
        <v>421</v>
      </c>
      <c r="B90" s="61" t="s">
        <v>213</v>
      </c>
      <c r="C90" s="24">
        <f>+C67+C71+C76+C79+C83+C89+C88</f>
        <v>12256619</v>
      </c>
      <c r="D90" s="117">
        <f>+D67+D71+D76+D79+D83+D89+D88</f>
        <v>-600000</v>
      </c>
      <c r="E90" s="24">
        <f>+E67+E71+E76+E79+E83+E89+E88</f>
        <v>500000</v>
      </c>
      <c r="F90" s="24">
        <f>+F67+F71+F76+F79+F83+F89+F88</f>
        <v>0</v>
      </c>
      <c r="G90" s="24">
        <f>+G67+G71+G76+G79+G83+G89+G88</f>
        <v>-370729</v>
      </c>
      <c r="H90" s="393">
        <f>C90+D90+E90+F90+G90</f>
        <v>11785890</v>
      </c>
    </row>
    <row r="91" spans="1:8" ht="12.75" customHeight="1" thickBot="1">
      <c r="A91" s="231" t="s">
        <v>422</v>
      </c>
      <c r="B91" s="63" t="s">
        <v>423</v>
      </c>
      <c r="C91" s="24">
        <f aca="true" t="shared" si="7" ref="C91:H91">+C66+C90</f>
        <v>12256619</v>
      </c>
      <c r="D91" s="117">
        <f t="shared" si="7"/>
        <v>-600000</v>
      </c>
      <c r="E91" s="24">
        <f t="shared" si="7"/>
        <v>741556</v>
      </c>
      <c r="F91" s="24">
        <f t="shared" si="7"/>
        <v>212467</v>
      </c>
      <c r="G91" s="24">
        <f t="shared" si="7"/>
        <v>188448</v>
      </c>
      <c r="H91" s="23">
        <f t="shared" si="7"/>
        <v>12799090</v>
      </c>
    </row>
    <row r="92" spans="1:8" ht="12.75" customHeight="1">
      <c r="A92" s="232"/>
      <c r="B92" s="233"/>
      <c r="C92" s="234"/>
      <c r="D92" s="218"/>
      <c r="E92" s="218"/>
      <c r="F92" s="218"/>
      <c r="G92" s="218"/>
      <c r="H92" s="218"/>
    </row>
    <row r="93" spans="1:8" ht="12.75" customHeight="1" thickBot="1">
      <c r="A93" s="432" t="s">
        <v>317</v>
      </c>
      <c r="B93" s="433"/>
      <c r="C93" s="433"/>
      <c r="D93" s="433"/>
      <c r="E93" s="433"/>
      <c r="F93" s="433"/>
      <c r="G93" s="433"/>
      <c r="H93" s="433"/>
    </row>
    <row r="94" spans="1:8" ht="12.75" customHeight="1" thickBot="1">
      <c r="A94" s="17" t="s">
        <v>50</v>
      </c>
      <c r="B94" s="72" t="s">
        <v>424</v>
      </c>
      <c r="C94" s="73">
        <f aca="true" t="shared" si="8" ref="C94:H94">+C95+C96+C97+C98+C99+C112</f>
        <v>8754000</v>
      </c>
      <c r="D94" s="74">
        <f t="shared" si="8"/>
        <v>-600000</v>
      </c>
      <c r="E94" s="74">
        <f t="shared" si="8"/>
        <v>500000</v>
      </c>
      <c r="F94" s="24">
        <f t="shared" si="8"/>
        <v>0</v>
      </c>
      <c r="G94" s="24">
        <f t="shared" si="8"/>
        <v>0</v>
      </c>
      <c r="H94" s="23">
        <f t="shared" si="8"/>
        <v>8654000</v>
      </c>
    </row>
    <row r="95" spans="1:8" ht="12.75" customHeight="1">
      <c r="A95" s="223" t="s">
        <v>52</v>
      </c>
      <c r="B95" s="75" t="s">
        <v>223</v>
      </c>
      <c r="C95" s="76"/>
      <c r="D95" s="77"/>
      <c r="E95" s="244"/>
      <c r="F95" s="324"/>
      <c r="G95" s="324"/>
      <c r="H95" s="80">
        <f aca="true" t="shared" si="9" ref="H95:H114">C95+D95+E95+F95+G95</f>
        <v>0</v>
      </c>
    </row>
    <row r="96" spans="1:8" ht="12.75" customHeight="1">
      <c r="A96" s="217" t="s">
        <v>54</v>
      </c>
      <c r="B96" s="78" t="s">
        <v>224</v>
      </c>
      <c r="C96" s="32"/>
      <c r="D96" s="79"/>
      <c r="E96" s="33"/>
      <c r="F96" s="287"/>
      <c r="G96" s="287"/>
      <c r="H96" s="80">
        <f t="shared" si="9"/>
        <v>0</v>
      </c>
    </row>
    <row r="97" spans="1:8" ht="12.75" customHeight="1">
      <c r="A97" s="217" t="s">
        <v>56</v>
      </c>
      <c r="B97" s="78" t="s">
        <v>225</v>
      </c>
      <c r="C97" s="32">
        <v>2770000</v>
      </c>
      <c r="D97" s="79"/>
      <c r="E97" s="33"/>
      <c r="F97" s="287"/>
      <c r="G97" s="287"/>
      <c r="H97" s="80">
        <f t="shared" si="9"/>
        <v>2770000</v>
      </c>
    </row>
    <row r="98" spans="1:8" ht="12.75" customHeight="1">
      <c r="A98" s="217" t="s">
        <v>58</v>
      </c>
      <c r="B98" s="78" t="s">
        <v>226</v>
      </c>
      <c r="C98" s="32"/>
      <c r="D98" s="79"/>
      <c r="E98" s="33"/>
      <c r="F98" s="287"/>
      <c r="G98" s="287"/>
      <c r="H98" s="80">
        <f t="shared" si="9"/>
        <v>0</v>
      </c>
    </row>
    <row r="99" spans="1:8" ht="12.75" customHeight="1">
      <c r="A99" s="217" t="s">
        <v>227</v>
      </c>
      <c r="B99" s="78" t="s">
        <v>228</v>
      </c>
      <c r="C99" s="38">
        <v>5984000</v>
      </c>
      <c r="D99" s="79">
        <v>-600000</v>
      </c>
      <c r="E99" s="33">
        <v>500000</v>
      </c>
      <c r="F99" s="287"/>
      <c r="G99" s="287"/>
      <c r="H99" s="80">
        <f t="shared" si="9"/>
        <v>5884000</v>
      </c>
    </row>
    <row r="100" spans="1:8" ht="12.75" customHeight="1">
      <c r="A100" s="217" t="s">
        <v>62</v>
      </c>
      <c r="B100" s="78" t="s">
        <v>425</v>
      </c>
      <c r="C100" s="38"/>
      <c r="D100" s="79"/>
      <c r="E100" s="33"/>
      <c r="F100" s="287"/>
      <c r="G100" s="287"/>
      <c r="H100" s="80">
        <f t="shared" si="9"/>
        <v>0</v>
      </c>
    </row>
    <row r="101" spans="1:8" ht="12.75" customHeight="1">
      <c r="A101" s="217" t="s">
        <v>230</v>
      </c>
      <c r="B101" s="84" t="s">
        <v>231</v>
      </c>
      <c r="C101" s="38"/>
      <c r="D101" s="79"/>
      <c r="E101" s="33"/>
      <c r="F101" s="287"/>
      <c r="G101" s="287"/>
      <c r="H101" s="80">
        <f t="shared" si="9"/>
        <v>0</v>
      </c>
    </row>
    <row r="102" spans="1:8" ht="12.75" customHeight="1">
      <c r="A102" s="217" t="s">
        <v>232</v>
      </c>
      <c r="B102" s="84" t="s">
        <v>233</v>
      </c>
      <c r="C102" s="38"/>
      <c r="D102" s="79"/>
      <c r="E102" s="33"/>
      <c r="F102" s="287"/>
      <c r="G102" s="287"/>
      <c r="H102" s="80">
        <f t="shared" si="9"/>
        <v>0</v>
      </c>
    </row>
    <row r="103" spans="1:8" ht="12.75" customHeight="1">
      <c r="A103" s="217" t="s">
        <v>234</v>
      </c>
      <c r="B103" s="84" t="s">
        <v>235</v>
      </c>
      <c r="C103" s="38"/>
      <c r="D103" s="79"/>
      <c r="E103" s="33"/>
      <c r="F103" s="287"/>
      <c r="G103" s="287"/>
      <c r="H103" s="80">
        <f t="shared" si="9"/>
        <v>0</v>
      </c>
    </row>
    <row r="104" spans="1:8" ht="12.75" customHeight="1">
      <c r="A104" s="217" t="s">
        <v>236</v>
      </c>
      <c r="B104" s="85" t="s">
        <v>237</v>
      </c>
      <c r="C104" s="38"/>
      <c r="D104" s="79"/>
      <c r="E104" s="33"/>
      <c r="F104" s="287"/>
      <c r="G104" s="287"/>
      <c r="H104" s="80">
        <f t="shared" si="9"/>
        <v>0</v>
      </c>
    </row>
    <row r="105" spans="1:8" ht="21" customHeight="1">
      <c r="A105" s="217" t="s">
        <v>238</v>
      </c>
      <c r="B105" s="85" t="s">
        <v>239</v>
      </c>
      <c r="C105" s="38"/>
      <c r="D105" s="79"/>
      <c r="E105" s="33"/>
      <c r="F105" s="287"/>
      <c r="G105" s="287"/>
      <c r="H105" s="80">
        <f t="shared" si="9"/>
        <v>0</v>
      </c>
    </row>
    <row r="106" spans="1:8" ht="12.75" customHeight="1">
      <c r="A106" s="217" t="s">
        <v>240</v>
      </c>
      <c r="B106" s="84" t="s">
        <v>241</v>
      </c>
      <c r="C106" s="38">
        <v>3534000</v>
      </c>
      <c r="D106" s="79"/>
      <c r="E106" s="33"/>
      <c r="F106" s="287"/>
      <c r="G106" s="287"/>
      <c r="H106" s="80">
        <f t="shared" si="9"/>
        <v>3534000</v>
      </c>
    </row>
    <row r="107" spans="1:8" ht="12.75" customHeight="1">
      <c r="A107" s="217" t="s">
        <v>242</v>
      </c>
      <c r="B107" s="84" t="s">
        <v>243</v>
      </c>
      <c r="C107" s="38"/>
      <c r="D107" s="79"/>
      <c r="E107" s="33"/>
      <c r="F107" s="287"/>
      <c r="G107" s="287"/>
      <c r="H107" s="80">
        <f t="shared" si="9"/>
        <v>0</v>
      </c>
    </row>
    <row r="108" spans="1:8" ht="19.5" customHeight="1">
      <c r="A108" s="217" t="s">
        <v>244</v>
      </c>
      <c r="B108" s="85" t="s">
        <v>245</v>
      </c>
      <c r="C108" s="38"/>
      <c r="D108" s="79"/>
      <c r="E108" s="33"/>
      <c r="F108" s="287"/>
      <c r="G108" s="287"/>
      <c r="H108" s="80">
        <f t="shared" si="9"/>
        <v>0</v>
      </c>
    </row>
    <row r="109" spans="1:8" ht="12.75" customHeight="1">
      <c r="A109" s="217" t="s">
        <v>246</v>
      </c>
      <c r="B109" s="85" t="s">
        <v>247</v>
      </c>
      <c r="C109" s="38"/>
      <c r="D109" s="79"/>
      <c r="E109" s="33"/>
      <c r="F109" s="287"/>
      <c r="G109" s="287"/>
      <c r="H109" s="80">
        <f t="shared" si="9"/>
        <v>0</v>
      </c>
    </row>
    <row r="110" spans="1:8" ht="12.75" customHeight="1">
      <c r="A110" s="217" t="s">
        <v>248</v>
      </c>
      <c r="B110" s="85" t="s">
        <v>249</v>
      </c>
      <c r="C110" s="38"/>
      <c r="D110" s="79"/>
      <c r="E110" s="33"/>
      <c r="F110" s="287"/>
      <c r="G110" s="287"/>
      <c r="H110" s="80">
        <f t="shared" si="9"/>
        <v>0</v>
      </c>
    </row>
    <row r="111" spans="1:8" ht="12.75" customHeight="1">
      <c r="A111" s="217" t="s">
        <v>250</v>
      </c>
      <c r="B111" s="85" t="s">
        <v>251</v>
      </c>
      <c r="C111" s="32">
        <v>2450000</v>
      </c>
      <c r="D111" s="79">
        <v>-600000</v>
      </c>
      <c r="E111" s="33">
        <v>500000</v>
      </c>
      <c r="F111" s="287"/>
      <c r="G111" s="287"/>
      <c r="H111" s="80">
        <f t="shared" si="9"/>
        <v>2350000</v>
      </c>
    </row>
    <row r="112" spans="1:8" ht="12.75" customHeight="1">
      <c r="A112" s="217" t="s">
        <v>252</v>
      </c>
      <c r="B112" s="78" t="s">
        <v>253</v>
      </c>
      <c r="C112" s="32"/>
      <c r="D112" s="79"/>
      <c r="E112" s="33"/>
      <c r="F112" s="287"/>
      <c r="G112" s="33">
        <f>SUM(G113:G114)</f>
        <v>0</v>
      </c>
      <c r="H112" s="80">
        <f t="shared" si="9"/>
        <v>0</v>
      </c>
    </row>
    <row r="113" spans="1:8" ht="12.75" customHeight="1">
      <c r="A113" s="217" t="s">
        <v>254</v>
      </c>
      <c r="B113" s="78" t="s">
        <v>426</v>
      </c>
      <c r="C113" s="32"/>
      <c r="D113" s="79"/>
      <c r="E113" s="33"/>
      <c r="F113" s="287"/>
      <c r="G113" s="287"/>
      <c r="H113" s="80">
        <f t="shared" si="9"/>
        <v>0</v>
      </c>
    </row>
    <row r="114" spans="1:8" ht="12.75" customHeight="1" thickBot="1">
      <c r="A114" s="224" t="s">
        <v>256</v>
      </c>
      <c r="B114" s="237" t="s">
        <v>427</v>
      </c>
      <c r="C114" s="88"/>
      <c r="D114" s="89"/>
      <c r="E114" s="51"/>
      <c r="F114" s="283"/>
      <c r="G114" s="283"/>
      <c r="H114" s="80">
        <f t="shared" si="9"/>
        <v>0</v>
      </c>
    </row>
    <row r="115" spans="1:8" ht="12.75" customHeight="1" thickBot="1">
      <c r="A115" s="69" t="s">
        <v>64</v>
      </c>
      <c r="B115" s="115" t="s">
        <v>258</v>
      </c>
      <c r="C115" s="23">
        <f aca="true" t="shared" si="10" ref="C115:H115">+C116+C118+C120</f>
        <v>2854000</v>
      </c>
      <c r="D115" s="100">
        <f t="shared" si="10"/>
        <v>0</v>
      </c>
      <c r="E115" s="23">
        <f t="shared" si="10"/>
        <v>0</v>
      </c>
      <c r="F115" s="24">
        <f t="shared" si="10"/>
        <v>0</v>
      </c>
      <c r="G115" s="24">
        <f t="shared" si="10"/>
        <v>7215</v>
      </c>
      <c r="H115" s="23">
        <f t="shared" si="10"/>
        <v>2861215</v>
      </c>
    </row>
    <row r="116" spans="1:8" ht="12.75" customHeight="1">
      <c r="A116" s="215" t="s">
        <v>66</v>
      </c>
      <c r="B116" s="78" t="s">
        <v>259</v>
      </c>
      <c r="C116" s="28"/>
      <c r="D116" s="93"/>
      <c r="E116" s="93"/>
      <c r="F116" s="280"/>
      <c r="G116" s="47">
        <v>7215</v>
      </c>
      <c r="H116" s="48">
        <f aca="true" t="shared" si="11" ref="H116:H128">C116+D116+E116+F116+G116</f>
        <v>7215</v>
      </c>
    </row>
    <row r="117" spans="1:8" ht="12.75" customHeight="1">
      <c r="A117" s="215" t="s">
        <v>68</v>
      </c>
      <c r="B117" s="94" t="s">
        <v>260</v>
      </c>
      <c r="C117" s="28"/>
      <c r="D117" s="93"/>
      <c r="E117" s="93"/>
      <c r="F117" s="280"/>
      <c r="G117" s="33"/>
      <c r="H117" s="80">
        <f t="shared" si="11"/>
        <v>0</v>
      </c>
    </row>
    <row r="118" spans="1:8" ht="12.75" customHeight="1">
      <c r="A118" s="215" t="s">
        <v>70</v>
      </c>
      <c r="B118" s="94" t="s">
        <v>261</v>
      </c>
      <c r="C118" s="32"/>
      <c r="D118" s="95"/>
      <c r="E118" s="95"/>
      <c r="F118" s="288"/>
      <c r="G118" s="33"/>
      <c r="H118" s="80">
        <f t="shared" si="11"/>
        <v>0</v>
      </c>
    </row>
    <row r="119" spans="1:8" ht="12.75" customHeight="1">
      <c r="A119" s="215" t="s">
        <v>72</v>
      </c>
      <c r="B119" s="94" t="s">
        <v>262</v>
      </c>
      <c r="C119" s="96"/>
      <c r="D119" s="95"/>
      <c r="E119" s="95"/>
      <c r="F119" s="288"/>
      <c r="G119" s="33"/>
      <c r="H119" s="80">
        <f t="shared" si="11"/>
        <v>0</v>
      </c>
    </row>
    <row r="120" spans="1:8" ht="12.75" customHeight="1">
      <c r="A120" s="215" t="s">
        <v>74</v>
      </c>
      <c r="B120" s="36" t="s">
        <v>263</v>
      </c>
      <c r="C120" s="96">
        <v>2854000</v>
      </c>
      <c r="D120" s="95"/>
      <c r="E120" s="95"/>
      <c r="F120" s="288"/>
      <c r="G120" s="33"/>
      <c r="H120" s="80">
        <f t="shared" si="11"/>
        <v>2854000</v>
      </c>
    </row>
    <row r="121" spans="1:8" ht="12.75" customHeight="1">
      <c r="A121" s="215" t="s">
        <v>76</v>
      </c>
      <c r="B121" s="34" t="s">
        <v>264</v>
      </c>
      <c r="C121" s="96"/>
      <c r="D121" s="95"/>
      <c r="E121" s="95"/>
      <c r="F121" s="288"/>
      <c r="G121" s="33"/>
      <c r="H121" s="80">
        <f t="shared" si="11"/>
        <v>0</v>
      </c>
    </row>
    <row r="122" spans="1:8" ht="17.25" customHeight="1">
      <c r="A122" s="215" t="s">
        <v>265</v>
      </c>
      <c r="B122" s="97" t="s">
        <v>266</v>
      </c>
      <c r="C122" s="96"/>
      <c r="D122" s="95"/>
      <c r="E122" s="95"/>
      <c r="F122" s="288"/>
      <c r="G122" s="33"/>
      <c r="H122" s="80">
        <f t="shared" si="11"/>
        <v>0</v>
      </c>
    </row>
    <row r="123" spans="1:8" ht="22.5">
      <c r="A123" s="215" t="s">
        <v>267</v>
      </c>
      <c r="B123" s="85" t="s">
        <v>239</v>
      </c>
      <c r="C123" s="96"/>
      <c r="D123" s="95"/>
      <c r="E123" s="95"/>
      <c r="F123" s="288"/>
      <c r="G123" s="33"/>
      <c r="H123" s="80">
        <f t="shared" si="11"/>
        <v>0</v>
      </c>
    </row>
    <row r="124" spans="1:8" ht="12.75" customHeight="1">
      <c r="A124" s="215" t="s">
        <v>268</v>
      </c>
      <c r="B124" s="85" t="s">
        <v>269</v>
      </c>
      <c r="C124" s="96"/>
      <c r="D124" s="95"/>
      <c r="E124" s="95"/>
      <c r="F124" s="288"/>
      <c r="G124" s="33"/>
      <c r="H124" s="80">
        <f t="shared" si="11"/>
        <v>0</v>
      </c>
    </row>
    <row r="125" spans="1:8" ht="12.75" customHeight="1">
      <c r="A125" s="215" t="s">
        <v>270</v>
      </c>
      <c r="B125" s="85" t="s">
        <v>271</v>
      </c>
      <c r="C125" s="96"/>
      <c r="D125" s="95"/>
      <c r="E125" s="95"/>
      <c r="F125" s="288"/>
      <c r="G125" s="33"/>
      <c r="H125" s="80">
        <f t="shared" si="11"/>
        <v>0</v>
      </c>
    </row>
    <row r="126" spans="1:8" ht="22.5">
      <c r="A126" s="215" t="s">
        <v>272</v>
      </c>
      <c r="B126" s="85" t="s">
        <v>245</v>
      </c>
      <c r="C126" s="96"/>
      <c r="D126" s="95"/>
      <c r="E126" s="95"/>
      <c r="F126" s="288"/>
      <c r="G126" s="33"/>
      <c r="H126" s="80">
        <f t="shared" si="11"/>
        <v>0</v>
      </c>
    </row>
    <row r="127" spans="1:8" ht="12.75" customHeight="1">
      <c r="A127" s="215" t="s">
        <v>273</v>
      </c>
      <c r="B127" s="85" t="s">
        <v>274</v>
      </c>
      <c r="C127" s="96"/>
      <c r="D127" s="95"/>
      <c r="E127" s="95"/>
      <c r="F127" s="288"/>
      <c r="G127" s="33"/>
      <c r="H127" s="80">
        <f t="shared" si="11"/>
        <v>0</v>
      </c>
    </row>
    <row r="128" spans="1:8" ht="22.5" customHeight="1" thickBot="1">
      <c r="A128" s="236" t="s">
        <v>275</v>
      </c>
      <c r="B128" s="85" t="s">
        <v>276</v>
      </c>
      <c r="C128" s="98"/>
      <c r="D128" s="99"/>
      <c r="E128" s="99"/>
      <c r="F128" s="289"/>
      <c r="G128" s="51"/>
      <c r="H128" s="52">
        <f t="shared" si="11"/>
        <v>0</v>
      </c>
    </row>
    <row r="129" spans="1:8" ht="12.75" customHeight="1" thickBot="1">
      <c r="A129" s="69" t="s">
        <v>78</v>
      </c>
      <c r="B129" s="22" t="s">
        <v>277</v>
      </c>
      <c r="C129" s="23">
        <f aca="true" t="shared" si="12" ref="C129:H129">+C94+C115</f>
        <v>11608000</v>
      </c>
      <c r="D129" s="100">
        <f t="shared" si="12"/>
        <v>-600000</v>
      </c>
      <c r="E129" s="100">
        <f t="shared" si="12"/>
        <v>500000</v>
      </c>
      <c r="F129" s="24">
        <f t="shared" si="12"/>
        <v>0</v>
      </c>
      <c r="G129" s="24">
        <f t="shared" si="12"/>
        <v>7215</v>
      </c>
      <c r="H129" s="23">
        <f t="shared" si="12"/>
        <v>11515215</v>
      </c>
    </row>
    <row r="130" spans="1:8" ht="12.75" customHeight="1" thickBot="1">
      <c r="A130" s="69" t="s">
        <v>278</v>
      </c>
      <c r="B130" s="22" t="s">
        <v>428</v>
      </c>
      <c r="C130" s="23">
        <f>+C131+C132+C133</f>
        <v>0</v>
      </c>
      <c r="D130" s="100">
        <f>+D131+D132+D133</f>
        <v>0</v>
      </c>
      <c r="E130" s="100"/>
      <c r="F130" s="24"/>
      <c r="G130" s="116"/>
      <c r="H130" s="23">
        <f>+H131+H132+H133</f>
        <v>0</v>
      </c>
    </row>
    <row r="131" spans="1:8" ht="12.75" customHeight="1">
      <c r="A131" s="215" t="s">
        <v>94</v>
      </c>
      <c r="B131" s="101" t="s">
        <v>429</v>
      </c>
      <c r="C131" s="96"/>
      <c r="D131" s="95"/>
      <c r="E131" s="95"/>
      <c r="F131" s="47"/>
      <c r="G131" s="282"/>
      <c r="H131" s="80">
        <f>C131+D131+E131+F131+G131</f>
        <v>0</v>
      </c>
    </row>
    <row r="132" spans="1:8" ht="12.75" customHeight="1">
      <c r="A132" s="215" t="s">
        <v>96</v>
      </c>
      <c r="B132" s="101" t="s">
        <v>281</v>
      </c>
      <c r="C132" s="96"/>
      <c r="D132" s="95"/>
      <c r="E132" s="95"/>
      <c r="F132" s="33"/>
      <c r="G132" s="287"/>
      <c r="H132" s="80">
        <f>C132+D132+E132+F132+G132</f>
        <v>0</v>
      </c>
    </row>
    <row r="133" spans="1:8" ht="12.75" customHeight="1" thickBot="1">
      <c r="A133" s="236" t="s">
        <v>98</v>
      </c>
      <c r="B133" s="102" t="s">
        <v>430</v>
      </c>
      <c r="C133" s="96"/>
      <c r="D133" s="95"/>
      <c r="E133" s="95"/>
      <c r="F133" s="51"/>
      <c r="G133" s="283"/>
      <c r="H133" s="80">
        <f>C133+D133+E133+F133+G133</f>
        <v>0</v>
      </c>
    </row>
    <row r="134" spans="1:8" ht="12.75" customHeight="1" thickBot="1">
      <c r="A134" s="69" t="s">
        <v>108</v>
      </c>
      <c r="B134" s="22" t="s">
        <v>283</v>
      </c>
      <c r="C134" s="23">
        <f>+C135+C136+C137+C138+C139+C140</f>
        <v>0</v>
      </c>
      <c r="D134" s="100">
        <f>+D135+D136+D137+D138+D139+D140</f>
        <v>0</v>
      </c>
      <c r="E134" s="100"/>
      <c r="F134" s="24"/>
      <c r="G134" s="116"/>
      <c r="H134" s="23">
        <f>+H135+H136+H137+H138+H139+H140</f>
        <v>0</v>
      </c>
    </row>
    <row r="135" spans="1:8" ht="12.75" customHeight="1">
      <c r="A135" s="215" t="s">
        <v>110</v>
      </c>
      <c r="B135" s="101" t="s">
        <v>284</v>
      </c>
      <c r="C135" s="96"/>
      <c r="D135" s="95"/>
      <c r="E135" s="95"/>
      <c r="F135" s="47"/>
      <c r="G135" s="282"/>
      <c r="H135" s="80">
        <f aca="true" t="shared" si="13" ref="H135:H140">C135+D135+E135+F135+G135</f>
        <v>0</v>
      </c>
    </row>
    <row r="136" spans="1:8" ht="12.75" customHeight="1">
      <c r="A136" s="215" t="s">
        <v>112</v>
      </c>
      <c r="B136" s="101" t="s">
        <v>285</v>
      </c>
      <c r="C136" s="96"/>
      <c r="D136" s="95"/>
      <c r="E136" s="95"/>
      <c r="F136" s="33"/>
      <c r="G136" s="287"/>
      <c r="H136" s="80">
        <f t="shared" si="13"/>
        <v>0</v>
      </c>
    </row>
    <row r="137" spans="1:8" ht="12.75" customHeight="1">
      <c r="A137" s="215" t="s">
        <v>114</v>
      </c>
      <c r="B137" s="101" t="s">
        <v>286</v>
      </c>
      <c r="C137" s="96"/>
      <c r="D137" s="95"/>
      <c r="E137" s="95"/>
      <c r="F137" s="33"/>
      <c r="G137" s="287"/>
      <c r="H137" s="80">
        <f t="shared" si="13"/>
        <v>0</v>
      </c>
    </row>
    <row r="138" spans="1:8" ht="12.75" customHeight="1">
      <c r="A138" s="215" t="s">
        <v>116</v>
      </c>
      <c r="B138" s="101" t="s">
        <v>431</v>
      </c>
      <c r="C138" s="96"/>
      <c r="D138" s="95"/>
      <c r="E138" s="95"/>
      <c r="F138" s="33"/>
      <c r="G138" s="287"/>
      <c r="H138" s="80">
        <f t="shared" si="13"/>
        <v>0</v>
      </c>
    </row>
    <row r="139" spans="1:8" ht="12.75" customHeight="1">
      <c r="A139" s="215" t="s">
        <v>118</v>
      </c>
      <c r="B139" s="101" t="s">
        <v>288</v>
      </c>
      <c r="C139" s="96"/>
      <c r="D139" s="95"/>
      <c r="E139" s="95"/>
      <c r="F139" s="33"/>
      <c r="G139" s="287"/>
      <c r="H139" s="80">
        <f t="shared" si="13"/>
        <v>0</v>
      </c>
    </row>
    <row r="140" spans="1:8" ht="12.75" customHeight="1" thickBot="1">
      <c r="A140" s="236" t="s">
        <v>120</v>
      </c>
      <c r="B140" s="102" t="s">
        <v>289</v>
      </c>
      <c r="C140" s="96"/>
      <c r="D140" s="95"/>
      <c r="E140" s="95"/>
      <c r="F140" s="51"/>
      <c r="G140" s="283"/>
      <c r="H140" s="80">
        <f t="shared" si="13"/>
        <v>0</v>
      </c>
    </row>
    <row r="141" spans="1:8" ht="12.75" customHeight="1" thickBot="1">
      <c r="A141" s="69" t="s">
        <v>132</v>
      </c>
      <c r="B141" s="22" t="s">
        <v>432</v>
      </c>
      <c r="C141" s="23">
        <f aca="true" t="shared" si="14" ref="C141:H141">+C142+C143+C145+C146+C144</f>
        <v>648619</v>
      </c>
      <c r="D141" s="100">
        <f t="shared" si="14"/>
        <v>0</v>
      </c>
      <c r="E141" s="100">
        <f t="shared" si="14"/>
        <v>241556</v>
      </c>
      <c r="F141" s="24">
        <f t="shared" si="14"/>
        <v>212467</v>
      </c>
      <c r="G141" s="24">
        <f t="shared" si="14"/>
        <v>181233</v>
      </c>
      <c r="H141" s="23">
        <f t="shared" si="14"/>
        <v>1283875</v>
      </c>
    </row>
    <row r="142" spans="1:8" ht="12.75" customHeight="1">
      <c r="A142" s="215" t="s">
        <v>134</v>
      </c>
      <c r="B142" s="101" t="s">
        <v>291</v>
      </c>
      <c r="C142" s="96"/>
      <c r="D142" s="95"/>
      <c r="E142" s="95"/>
      <c r="F142" s="288"/>
      <c r="G142" s="47"/>
      <c r="H142" s="48">
        <f>C142+D142+E142+F142+G142</f>
        <v>0</v>
      </c>
    </row>
    <row r="143" spans="1:8" ht="12.75" customHeight="1">
      <c r="A143" s="215" t="s">
        <v>136</v>
      </c>
      <c r="B143" s="101" t="s">
        <v>292</v>
      </c>
      <c r="C143" s="96"/>
      <c r="D143" s="95"/>
      <c r="E143" s="95"/>
      <c r="F143" s="288"/>
      <c r="G143" s="33"/>
      <c r="H143" s="80">
        <f>C143+D143+E143+F143+G143</f>
        <v>0</v>
      </c>
    </row>
    <row r="144" spans="1:8" ht="12.75" customHeight="1">
      <c r="A144" s="215" t="s">
        <v>138</v>
      </c>
      <c r="B144" s="101" t="s">
        <v>433</v>
      </c>
      <c r="C144" s="96">
        <v>648619</v>
      </c>
      <c r="D144" s="95"/>
      <c r="E144" s="95">
        <v>241556</v>
      </c>
      <c r="F144" s="288">
        <v>212467</v>
      </c>
      <c r="G144" s="33">
        <v>181233</v>
      </c>
      <c r="H144" s="80">
        <f>C144+D144+E144+F144+G144</f>
        <v>1283875</v>
      </c>
    </row>
    <row r="145" spans="1:8" ht="12.75" customHeight="1">
      <c r="A145" s="215" t="s">
        <v>140</v>
      </c>
      <c r="B145" s="101" t="s">
        <v>293</v>
      </c>
      <c r="C145" s="96"/>
      <c r="D145" s="95"/>
      <c r="E145" s="95"/>
      <c r="F145" s="288"/>
      <c r="G145" s="33"/>
      <c r="H145" s="80">
        <f>C145+D145+E145+F145+G145</f>
        <v>0</v>
      </c>
    </row>
    <row r="146" spans="1:8" ht="12.75" customHeight="1" thickBot="1">
      <c r="A146" s="236" t="s">
        <v>142</v>
      </c>
      <c r="B146" s="102" t="s">
        <v>294</v>
      </c>
      <c r="C146" s="96"/>
      <c r="D146" s="95"/>
      <c r="E146" s="95"/>
      <c r="F146" s="288"/>
      <c r="G146" s="51"/>
      <c r="H146" s="52">
        <f>C146+D146+E146+F146+G146</f>
        <v>0</v>
      </c>
    </row>
    <row r="147" spans="1:8" ht="12.75" customHeight="1" thickBot="1">
      <c r="A147" s="69" t="s">
        <v>295</v>
      </c>
      <c r="B147" s="22" t="s">
        <v>296</v>
      </c>
      <c r="C147" s="103">
        <f>+C148+C149+C150+C151+C152</f>
        <v>0</v>
      </c>
      <c r="D147" s="104">
        <f>+D148+D149+D150+D151+D152</f>
        <v>0</v>
      </c>
      <c r="E147" s="104"/>
      <c r="F147" s="298"/>
      <c r="G147" s="337"/>
      <c r="H147" s="103">
        <f>+H148+H149+H150+H151+H152</f>
        <v>0</v>
      </c>
    </row>
    <row r="148" spans="1:8" ht="12.75" customHeight="1">
      <c r="A148" s="215" t="s">
        <v>146</v>
      </c>
      <c r="B148" s="101" t="s">
        <v>297</v>
      </c>
      <c r="C148" s="96"/>
      <c r="D148" s="95"/>
      <c r="E148" s="95"/>
      <c r="F148" s="47"/>
      <c r="G148" s="282"/>
      <c r="H148" s="80">
        <f>C148+D148+E148+F148+G148</f>
        <v>0</v>
      </c>
    </row>
    <row r="149" spans="1:8" ht="12.75" customHeight="1">
      <c r="A149" s="215" t="s">
        <v>148</v>
      </c>
      <c r="B149" s="101" t="s">
        <v>298</v>
      </c>
      <c r="C149" s="96"/>
      <c r="D149" s="95"/>
      <c r="E149" s="95"/>
      <c r="F149" s="33"/>
      <c r="G149" s="287"/>
      <c r="H149" s="80">
        <f>C149+D149+E149+F149+G149</f>
        <v>0</v>
      </c>
    </row>
    <row r="150" spans="1:8" ht="12.75" customHeight="1">
      <c r="A150" s="215" t="s">
        <v>150</v>
      </c>
      <c r="B150" s="101" t="s">
        <v>299</v>
      </c>
      <c r="C150" s="96"/>
      <c r="D150" s="95"/>
      <c r="E150" s="95"/>
      <c r="F150" s="33"/>
      <c r="G150" s="287"/>
      <c r="H150" s="80">
        <f>C150+D150+E150+F150+G150</f>
        <v>0</v>
      </c>
    </row>
    <row r="151" spans="1:8" ht="20.25" customHeight="1">
      <c r="A151" s="215" t="s">
        <v>152</v>
      </c>
      <c r="B151" s="101" t="s">
        <v>434</v>
      </c>
      <c r="C151" s="96"/>
      <c r="D151" s="95"/>
      <c r="E151" s="95"/>
      <c r="F151" s="33"/>
      <c r="G151" s="287"/>
      <c r="H151" s="80">
        <f>C151+D151+E151+F151+G151</f>
        <v>0</v>
      </c>
    </row>
    <row r="152" spans="1:8" ht="12.75" customHeight="1" thickBot="1">
      <c r="A152" s="236" t="s">
        <v>301</v>
      </c>
      <c r="B152" s="102" t="s">
        <v>302</v>
      </c>
      <c r="C152" s="98"/>
      <c r="D152" s="99"/>
      <c r="E152" s="99"/>
      <c r="F152" s="51"/>
      <c r="G152" s="283"/>
      <c r="H152" s="80">
        <f>C152+D152+E152+F152+G152</f>
        <v>0</v>
      </c>
    </row>
    <row r="153" spans="1:8" ht="12.75" customHeight="1" thickBot="1">
      <c r="A153" s="239" t="s">
        <v>154</v>
      </c>
      <c r="B153" s="22" t="s">
        <v>303</v>
      </c>
      <c r="C153" s="103"/>
      <c r="D153" s="106"/>
      <c r="E153" s="106"/>
      <c r="F153" s="294"/>
      <c r="G153" s="338"/>
      <c r="H153" s="103">
        <f>C153+D153</f>
        <v>0</v>
      </c>
    </row>
    <row r="154" spans="1:8" ht="12.75" customHeight="1" thickBot="1">
      <c r="A154" s="239" t="s">
        <v>304</v>
      </c>
      <c r="B154" s="22" t="s">
        <v>305</v>
      </c>
      <c r="C154" s="103"/>
      <c r="D154" s="106"/>
      <c r="E154" s="106"/>
      <c r="F154" s="294"/>
      <c r="G154" s="338"/>
      <c r="H154" s="103">
        <f>C154+D154</f>
        <v>0</v>
      </c>
    </row>
    <row r="155" spans="1:8" ht="12.75" customHeight="1" thickBot="1">
      <c r="A155" s="69" t="s">
        <v>306</v>
      </c>
      <c r="B155" s="22" t="s">
        <v>307</v>
      </c>
      <c r="C155" s="108">
        <f aca="true" t="shared" si="15" ref="C155:H155">+C130+C134+C141+C147+C153+C154</f>
        <v>648619</v>
      </c>
      <c r="D155" s="109">
        <f t="shared" si="15"/>
        <v>0</v>
      </c>
      <c r="E155" s="109">
        <f t="shared" si="15"/>
        <v>241556</v>
      </c>
      <c r="F155" s="296">
        <f t="shared" si="15"/>
        <v>212467</v>
      </c>
      <c r="G155" s="296">
        <f t="shared" si="15"/>
        <v>181233</v>
      </c>
      <c r="H155" s="108">
        <f t="shared" si="15"/>
        <v>1283875</v>
      </c>
    </row>
    <row r="156" spans="1:8" ht="12.75" customHeight="1" thickBot="1">
      <c r="A156" s="240" t="s">
        <v>308</v>
      </c>
      <c r="B156" s="113" t="s">
        <v>309</v>
      </c>
      <c r="C156" s="108">
        <f aca="true" t="shared" si="16" ref="C156:H156">+C129+C155</f>
        <v>12256619</v>
      </c>
      <c r="D156" s="109">
        <f t="shared" si="16"/>
        <v>-600000</v>
      </c>
      <c r="E156" s="109">
        <f t="shared" si="16"/>
        <v>741556</v>
      </c>
      <c r="F156" s="296">
        <f t="shared" si="16"/>
        <v>212467</v>
      </c>
      <c r="G156" s="296">
        <f t="shared" si="16"/>
        <v>188448</v>
      </c>
      <c r="H156" s="108">
        <f t="shared" si="16"/>
        <v>12799090</v>
      </c>
    </row>
    <row r="157" spans="1:8" ht="12.75" customHeight="1" thickBot="1">
      <c r="A157" s="189"/>
      <c r="B157" s="190"/>
      <c r="C157" s="191"/>
      <c r="D157" s="191"/>
      <c r="E157" s="191"/>
      <c r="F157" s="191"/>
      <c r="G157" s="191"/>
      <c r="H157" s="191"/>
    </row>
    <row r="158" spans="1:8" ht="12.75" customHeight="1" thickBot="1">
      <c r="A158" s="241" t="s">
        <v>435</v>
      </c>
      <c r="B158" s="242"/>
      <c r="C158" s="243">
        <v>0</v>
      </c>
      <c r="D158" s="243"/>
      <c r="E158" s="243"/>
      <c r="F158" s="325"/>
      <c r="G158" s="321"/>
      <c r="H158" s="323">
        <f>C158+D158</f>
        <v>0</v>
      </c>
    </row>
    <row r="159" spans="1:8" ht="13.5" thickBot="1">
      <c r="A159" s="241" t="s">
        <v>436</v>
      </c>
      <c r="B159" s="242"/>
      <c r="C159" s="243">
        <v>0</v>
      </c>
      <c r="D159" s="243"/>
      <c r="E159" s="243"/>
      <c r="F159" s="325"/>
      <c r="G159" s="321"/>
      <c r="H159" s="323">
        <f>C159+D159</f>
        <v>0</v>
      </c>
    </row>
  </sheetData>
  <sheetProtection selectLockedCells="1" selectUnlockedCells="1"/>
  <mergeCells count="4">
    <mergeCell ref="B3:D3"/>
    <mergeCell ref="B4:D4"/>
    <mergeCell ref="A8:G8"/>
    <mergeCell ref="A93:H93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0" r:id="rId1"/>
  <headerFooter alignWithMargins="0">
    <oddHeader xml:space="preserve">&amp;C&amp;"Times New Roman,Félkövér"&amp;12Elek Város Önkormányzat
2017. ÉVI KÖLTSÉGVETÉS ÖNKÉNT VÁLLALT FELADATAINAK ÖSSZEVONT MÓDOSÍTOTT MÉRLEGE&amp;R&amp;"Times New Roman,Normál"&amp;12  </oddHeader>
    <oddFooter>&amp;C&amp;"Times New Roman,Normál"&amp;12Oldal &amp;P</oddFooter>
  </headerFooter>
  <rowBreaks count="1" manualBreakCount="1">
    <brk id="9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H62"/>
  <sheetViews>
    <sheetView zoomScale="115" zoomScaleNormal="115" zoomScalePageLayoutView="0" workbookViewId="0" topLeftCell="A1">
      <selection activeCell="H55" sqref="H55"/>
    </sheetView>
  </sheetViews>
  <sheetFormatPr defaultColWidth="9.00390625" defaultRowHeight="12.75"/>
  <cols>
    <col min="1" max="1" width="13.00390625" style="245" customWidth="1"/>
    <col min="2" max="2" width="59.00390625" style="246" customWidth="1"/>
    <col min="3" max="3" width="15.875" style="246" customWidth="1"/>
    <col min="4" max="4" width="13.375" style="246" customWidth="1"/>
    <col min="5" max="5" width="14.125" style="246" customWidth="1"/>
    <col min="6" max="6" width="14.00390625" style="246" customWidth="1"/>
    <col min="7" max="7" width="13.875" style="246" customWidth="1"/>
    <col min="8" max="8" width="15.875" style="246" customWidth="1"/>
    <col min="9" max="16384" width="9.375" style="246" customWidth="1"/>
  </cols>
  <sheetData>
    <row r="1" ht="12.75">
      <c r="H1" s="247" t="s">
        <v>471</v>
      </c>
    </row>
    <row r="2" spans="1:8" s="248" customFormat="1" ht="21" customHeight="1">
      <c r="A2" s="194"/>
      <c r="B2" s="195"/>
      <c r="C2" s="196"/>
      <c r="D2" s="196"/>
      <c r="E2" s="196"/>
      <c r="F2" s="196"/>
      <c r="G2" s="196"/>
      <c r="H2" s="197" t="s">
        <v>439</v>
      </c>
    </row>
    <row r="3" spans="1:8" s="251" customFormat="1" ht="24">
      <c r="A3" s="249" t="s">
        <v>440</v>
      </c>
      <c r="B3" s="427" t="s">
        <v>441</v>
      </c>
      <c r="C3" s="427"/>
      <c r="D3" s="427"/>
      <c r="E3" s="202"/>
      <c r="F3" s="319"/>
      <c r="G3" s="319"/>
      <c r="H3" s="250" t="s">
        <v>442</v>
      </c>
    </row>
    <row r="4" spans="1:8" s="251" customFormat="1" ht="24">
      <c r="A4" s="249" t="s">
        <v>412</v>
      </c>
      <c r="B4" s="427" t="s">
        <v>413</v>
      </c>
      <c r="C4" s="427"/>
      <c r="D4" s="427"/>
      <c r="E4" s="202"/>
      <c r="F4" s="319"/>
      <c r="G4" s="319"/>
      <c r="H4" s="250" t="s">
        <v>411</v>
      </c>
    </row>
    <row r="5" spans="1:8" s="252" customFormat="1" ht="15.75" customHeight="1" thickBot="1">
      <c r="A5" s="204"/>
      <c r="B5" s="204"/>
      <c r="C5" s="205"/>
      <c r="D5" s="206"/>
      <c r="E5" s="206"/>
      <c r="F5" s="206"/>
      <c r="G5" s="206"/>
      <c r="H5" s="205"/>
    </row>
    <row r="6" spans="1:8" ht="39" customHeight="1" thickBot="1">
      <c r="A6" s="249" t="s">
        <v>414</v>
      </c>
      <c r="B6" s="366" t="s">
        <v>415</v>
      </c>
      <c r="C6" s="13" t="s">
        <v>43</v>
      </c>
      <c r="D6" s="13" t="s">
        <v>219</v>
      </c>
      <c r="E6" s="13" t="s">
        <v>220</v>
      </c>
      <c r="F6" s="13" t="s">
        <v>486</v>
      </c>
      <c r="G6" s="13" t="s">
        <v>490</v>
      </c>
      <c r="H6" s="210" t="str">
        <f>+CONCATENATE(LEFT(ÖSSZEFÜGGÉSEK!A7,4),"2017.12.31.",CHAR(10),"Módosítás utáni")</f>
        <v>2017.12.31.
Módosítás utáni</v>
      </c>
    </row>
    <row r="7" spans="1:8" s="253" customFormat="1" ht="12.75" customHeight="1" thickBot="1">
      <c r="A7" s="211" t="s">
        <v>46</v>
      </c>
      <c r="B7" s="212" t="s">
        <v>47</v>
      </c>
      <c r="C7" s="212" t="s">
        <v>48</v>
      </c>
      <c r="D7" s="213" t="s">
        <v>49</v>
      </c>
      <c r="E7" s="212" t="s">
        <v>221</v>
      </c>
      <c r="F7" s="212" t="s">
        <v>482</v>
      </c>
      <c r="G7" s="279" t="s">
        <v>319</v>
      </c>
      <c r="H7" s="19" t="s">
        <v>489</v>
      </c>
    </row>
    <row r="8" spans="1:8" s="253" customFormat="1" ht="15.75" customHeight="1" thickBot="1">
      <c r="A8" s="428" t="s">
        <v>316</v>
      </c>
      <c r="B8" s="428"/>
      <c r="C8" s="428"/>
      <c r="D8" s="428"/>
      <c r="E8" s="428"/>
      <c r="F8" s="428"/>
      <c r="G8" s="428"/>
      <c r="H8" s="428"/>
    </row>
    <row r="9" spans="1:8" s="255" customFormat="1" ht="12" customHeight="1" thickBot="1">
      <c r="A9" s="211" t="s">
        <v>50</v>
      </c>
      <c r="B9" s="254" t="s">
        <v>443</v>
      </c>
      <c r="C9" s="309">
        <f aca="true" t="shared" si="0" ref="C9:H9">SUM(C10:C20)</f>
        <v>0</v>
      </c>
      <c r="D9" s="343">
        <f t="shared" si="0"/>
        <v>0</v>
      </c>
      <c r="E9" s="343">
        <f t="shared" si="0"/>
        <v>0</v>
      </c>
      <c r="F9" s="343">
        <f t="shared" si="0"/>
        <v>0</v>
      </c>
      <c r="G9" s="343">
        <f t="shared" si="0"/>
        <v>77596</v>
      </c>
      <c r="H9" s="343">
        <f t="shared" si="0"/>
        <v>77596</v>
      </c>
    </row>
    <row r="10" spans="1:8" s="255" customFormat="1" ht="12" customHeight="1">
      <c r="A10" s="256" t="s">
        <v>52</v>
      </c>
      <c r="B10" s="75" t="s">
        <v>111</v>
      </c>
      <c r="C10" s="166"/>
      <c r="D10" s="165"/>
      <c r="E10" s="166"/>
      <c r="F10" s="166"/>
      <c r="G10" s="166"/>
      <c r="H10" s="167">
        <f>SUM(C10:G10)</f>
        <v>0</v>
      </c>
    </row>
    <row r="11" spans="1:8" s="255" customFormat="1" ht="12" customHeight="1">
      <c r="A11" s="257" t="s">
        <v>54</v>
      </c>
      <c r="B11" s="78" t="s">
        <v>113</v>
      </c>
      <c r="C11" s="139"/>
      <c r="D11" s="168"/>
      <c r="E11" s="139"/>
      <c r="F11" s="139"/>
      <c r="G11" s="139"/>
      <c r="H11" s="169">
        <f aca="true" t="shared" si="1" ref="H11:H20">SUM(C11:G11)</f>
        <v>0</v>
      </c>
    </row>
    <row r="12" spans="1:8" s="255" customFormat="1" ht="12" customHeight="1">
      <c r="A12" s="257" t="s">
        <v>56</v>
      </c>
      <c r="B12" s="78" t="s">
        <v>115</v>
      </c>
      <c r="C12" s="139"/>
      <c r="D12" s="168"/>
      <c r="E12" s="139"/>
      <c r="F12" s="139"/>
      <c r="G12" s="139"/>
      <c r="H12" s="169">
        <f t="shared" si="1"/>
        <v>0</v>
      </c>
    </row>
    <row r="13" spans="1:8" s="255" customFormat="1" ht="12" customHeight="1">
      <c r="A13" s="257" t="s">
        <v>58</v>
      </c>
      <c r="B13" s="78" t="s">
        <v>117</v>
      </c>
      <c r="C13" s="139"/>
      <c r="D13" s="168"/>
      <c r="E13" s="139"/>
      <c r="F13" s="139"/>
      <c r="G13" s="139"/>
      <c r="H13" s="169">
        <f t="shared" si="1"/>
        <v>0</v>
      </c>
    </row>
    <row r="14" spans="1:8" s="255" customFormat="1" ht="12" customHeight="1">
      <c r="A14" s="257" t="s">
        <v>60</v>
      </c>
      <c r="B14" s="78" t="s">
        <v>119</v>
      </c>
      <c r="C14" s="139"/>
      <c r="D14" s="168"/>
      <c r="E14" s="139"/>
      <c r="F14" s="139"/>
      <c r="G14" s="139"/>
      <c r="H14" s="169">
        <f t="shared" si="1"/>
        <v>0</v>
      </c>
    </row>
    <row r="15" spans="1:8" s="255" customFormat="1" ht="12" customHeight="1">
      <c r="A15" s="257" t="s">
        <v>62</v>
      </c>
      <c r="B15" s="78" t="s">
        <v>444</v>
      </c>
      <c r="C15" s="139"/>
      <c r="D15" s="168"/>
      <c r="E15" s="139"/>
      <c r="F15" s="139"/>
      <c r="G15" s="139"/>
      <c r="H15" s="169">
        <f t="shared" si="1"/>
        <v>0</v>
      </c>
    </row>
    <row r="16" spans="1:8" s="255" customFormat="1" ht="12" customHeight="1">
      <c r="A16" s="257" t="s">
        <v>230</v>
      </c>
      <c r="B16" s="102" t="s">
        <v>445</v>
      </c>
      <c r="C16" s="139"/>
      <c r="D16" s="168"/>
      <c r="E16" s="139"/>
      <c r="F16" s="139"/>
      <c r="G16" s="139"/>
      <c r="H16" s="169">
        <f t="shared" si="1"/>
        <v>0</v>
      </c>
    </row>
    <row r="17" spans="1:8" s="255" customFormat="1" ht="12" customHeight="1">
      <c r="A17" s="257" t="s">
        <v>232</v>
      </c>
      <c r="B17" s="78" t="s">
        <v>417</v>
      </c>
      <c r="C17" s="156"/>
      <c r="D17" s="168"/>
      <c r="E17" s="139"/>
      <c r="F17" s="139"/>
      <c r="G17" s="139">
        <v>2</v>
      </c>
      <c r="H17" s="169">
        <f t="shared" si="1"/>
        <v>2</v>
      </c>
    </row>
    <row r="18" spans="1:8" s="258" customFormat="1" ht="12" customHeight="1">
      <c r="A18" s="257" t="s">
        <v>234</v>
      </c>
      <c r="B18" s="78" t="s">
        <v>127</v>
      </c>
      <c r="C18" s="139"/>
      <c r="D18" s="168"/>
      <c r="E18" s="139"/>
      <c r="F18" s="139"/>
      <c r="G18" s="139"/>
      <c r="H18" s="169">
        <f t="shared" si="1"/>
        <v>0</v>
      </c>
    </row>
    <row r="19" spans="1:8" s="258" customFormat="1" ht="12" customHeight="1">
      <c r="A19" s="257" t="s">
        <v>236</v>
      </c>
      <c r="B19" s="78" t="s">
        <v>129</v>
      </c>
      <c r="C19" s="146"/>
      <c r="D19" s="168"/>
      <c r="E19" s="139"/>
      <c r="F19" s="139"/>
      <c r="G19" s="139"/>
      <c r="H19" s="169">
        <f t="shared" si="1"/>
        <v>0</v>
      </c>
    </row>
    <row r="20" spans="1:8" s="258" customFormat="1" ht="12" customHeight="1" thickBot="1">
      <c r="A20" s="257" t="s">
        <v>238</v>
      </c>
      <c r="B20" s="102" t="s">
        <v>131</v>
      </c>
      <c r="C20" s="146"/>
      <c r="D20" s="173"/>
      <c r="E20" s="174"/>
      <c r="F20" s="174"/>
      <c r="G20" s="174">
        <v>77594</v>
      </c>
      <c r="H20" s="175">
        <f t="shared" si="1"/>
        <v>77594</v>
      </c>
    </row>
    <row r="21" spans="1:8" s="255" customFormat="1" ht="12" customHeight="1" thickBot="1">
      <c r="A21" s="211" t="s">
        <v>64</v>
      </c>
      <c r="B21" s="254" t="s">
        <v>446</v>
      </c>
      <c r="C21" s="150">
        <f>SUM(C22:C24)</f>
        <v>0</v>
      </c>
      <c r="D21" s="259">
        <f>SUM(D22:D24)</f>
        <v>0</v>
      </c>
      <c r="E21" s="150"/>
      <c r="F21" s="309"/>
      <c r="G21" s="259">
        <f>SUM(G22:G24)</f>
        <v>50000</v>
      </c>
      <c r="H21" s="151">
        <f>SUM(H22:H24)</f>
        <v>50000</v>
      </c>
    </row>
    <row r="22" spans="1:8" s="258" customFormat="1" ht="12" customHeight="1">
      <c r="A22" s="257" t="s">
        <v>66</v>
      </c>
      <c r="B22" s="101" t="s">
        <v>67</v>
      </c>
      <c r="C22" s="139"/>
      <c r="D22" s="165"/>
      <c r="E22" s="166"/>
      <c r="F22" s="306"/>
      <c r="G22" s="306"/>
      <c r="H22" s="167">
        <f>C22+D22</f>
        <v>0</v>
      </c>
    </row>
    <row r="23" spans="1:8" s="258" customFormat="1" ht="12" customHeight="1">
      <c r="A23" s="257" t="s">
        <v>68</v>
      </c>
      <c r="B23" s="78" t="s">
        <v>447</v>
      </c>
      <c r="C23" s="139"/>
      <c r="D23" s="168"/>
      <c r="E23" s="139"/>
      <c r="F23" s="142"/>
      <c r="G23" s="142"/>
      <c r="H23" s="169">
        <f>C23+D23</f>
        <v>0</v>
      </c>
    </row>
    <row r="24" spans="1:8" s="258" customFormat="1" ht="12" customHeight="1">
      <c r="A24" s="257" t="s">
        <v>70</v>
      </c>
      <c r="B24" s="78" t="s">
        <v>448</v>
      </c>
      <c r="C24" s="139"/>
      <c r="D24" s="168"/>
      <c r="E24" s="139"/>
      <c r="F24" s="142"/>
      <c r="G24" s="142">
        <v>50000</v>
      </c>
      <c r="H24" s="169">
        <f>SUM(C24:G24)</f>
        <v>50000</v>
      </c>
    </row>
    <row r="25" spans="1:8" s="258" customFormat="1" ht="12" customHeight="1">
      <c r="A25" s="257" t="s">
        <v>72</v>
      </c>
      <c r="B25" s="78" t="s">
        <v>449</v>
      </c>
      <c r="C25" s="139"/>
      <c r="D25" s="173"/>
      <c r="E25" s="174"/>
      <c r="F25" s="307"/>
      <c r="G25" s="307"/>
      <c r="H25" s="175">
        <f>C25+D25</f>
        <v>0</v>
      </c>
    </row>
    <row r="26" spans="1:8" s="258" customFormat="1" ht="12" customHeight="1">
      <c r="A26" s="211" t="s">
        <v>78</v>
      </c>
      <c r="B26" s="22" t="s">
        <v>327</v>
      </c>
      <c r="C26" s="260"/>
      <c r="D26" s="261"/>
      <c r="E26" s="260"/>
      <c r="F26" s="326"/>
      <c r="G26" s="326"/>
      <c r="H26" s="151"/>
    </row>
    <row r="27" spans="1:8" s="258" customFormat="1" ht="12" customHeight="1">
      <c r="A27" s="211" t="s">
        <v>278</v>
      </c>
      <c r="B27" s="22" t="s">
        <v>450</v>
      </c>
      <c r="C27" s="150">
        <f>+C28+C29+C30</f>
        <v>0</v>
      </c>
      <c r="D27" s="259">
        <f>+D28+D29+D30</f>
        <v>0</v>
      </c>
      <c r="E27" s="150"/>
      <c r="F27" s="309"/>
      <c r="G27" s="309"/>
      <c r="H27" s="151">
        <f>+H28+H29+H30</f>
        <v>0</v>
      </c>
    </row>
    <row r="28" spans="1:8" s="258" customFormat="1" ht="12" customHeight="1">
      <c r="A28" s="262" t="s">
        <v>94</v>
      </c>
      <c r="B28" s="101" t="s">
        <v>81</v>
      </c>
      <c r="C28" s="134"/>
      <c r="D28" s="165"/>
      <c r="E28" s="166"/>
      <c r="F28" s="306"/>
      <c r="G28" s="306"/>
      <c r="H28" s="167">
        <f>C28+D28</f>
        <v>0</v>
      </c>
    </row>
    <row r="29" spans="1:8" s="258" customFormat="1" ht="12" customHeight="1">
      <c r="A29" s="262" t="s">
        <v>96</v>
      </c>
      <c r="B29" s="101" t="s">
        <v>447</v>
      </c>
      <c r="C29" s="139"/>
      <c r="D29" s="168"/>
      <c r="E29" s="139"/>
      <c r="F29" s="142"/>
      <c r="G29" s="142"/>
      <c r="H29" s="169">
        <f>C29+D29</f>
        <v>0</v>
      </c>
    </row>
    <row r="30" spans="1:8" s="258" customFormat="1" ht="12" customHeight="1">
      <c r="A30" s="262" t="s">
        <v>98</v>
      </c>
      <c r="B30" s="78" t="s">
        <v>451</v>
      </c>
      <c r="C30" s="139"/>
      <c r="D30" s="168"/>
      <c r="E30" s="139"/>
      <c r="F30" s="142"/>
      <c r="G30" s="142"/>
      <c r="H30" s="169">
        <f>C30+D30</f>
        <v>0</v>
      </c>
    </row>
    <row r="31" spans="1:8" s="258" customFormat="1" ht="12" customHeight="1">
      <c r="A31" s="257" t="s">
        <v>100</v>
      </c>
      <c r="B31" s="263" t="s">
        <v>452</v>
      </c>
      <c r="C31" s="174"/>
      <c r="D31" s="173"/>
      <c r="E31" s="174"/>
      <c r="F31" s="307"/>
      <c r="G31" s="307"/>
      <c r="H31" s="175">
        <f>C31+D31</f>
        <v>0</v>
      </c>
    </row>
    <row r="32" spans="1:8" s="258" customFormat="1" ht="12" customHeight="1">
      <c r="A32" s="211" t="s">
        <v>108</v>
      </c>
      <c r="B32" s="22" t="s">
        <v>453</v>
      </c>
      <c r="C32" s="150">
        <f>+C33+C34+C35</f>
        <v>0</v>
      </c>
      <c r="D32" s="259">
        <f>+D33+D34+D35</f>
        <v>0</v>
      </c>
      <c r="E32" s="150"/>
      <c r="F32" s="309"/>
      <c r="G32" s="309"/>
      <c r="H32" s="151">
        <f>+H33+H34+H35</f>
        <v>0</v>
      </c>
    </row>
    <row r="33" spans="1:8" s="258" customFormat="1" ht="12" customHeight="1">
      <c r="A33" s="262" t="s">
        <v>110</v>
      </c>
      <c r="B33" s="101" t="s">
        <v>135</v>
      </c>
      <c r="C33" s="134"/>
      <c r="D33" s="165"/>
      <c r="E33" s="166"/>
      <c r="F33" s="306"/>
      <c r="G33" s="306"/>
      <c r="H33" s="167">
        <f>C33+D33</f>
        <v>0</v>
      </c>
    </row>
    <row r="34" spans="1:8" s="258" customFormat="1" ht="12" customHeight="1">
      <c r="A34" s="262" t="s">
        <v>112</v>
      </c>
      <c r="B34" s="78" t="s">
        <v>137</v>
      </c>
      <c r="C34" s="156"/>
      <c r="D34" s="168"/>
      <c r="E34" s="139"/>
      <c r="F34" s="142"/>
      <c r="G34" s="142"/>
      <c r="H34" s="169">
        <f>C34+D34</f>
        <v>0</v>
      </c>
    </row>
    <row r="35" spans="1:8" s="258" customFormat="1" ht="12" customHeight="1">
      <c r="A35" s="257" t="s">
        <v>114</v>
      </c>
      <c r="B35" s="263" t="s">
        <v>139</v>
      </c>
      <c r="C35" s="174"/>
      <c r="D35" s="173"/>
      <c r="E35" s="174"/>
      <c r="F35" s="307"/>
      <c r="G35" s="307"/>
      <c r="H35" s="175">
        <f>C35+D35</f>
        <v>0</v>
      </c>
    </row>
    <row r="36" spans="1:8" s="255" customFormat="1" ht="12" customHeight="1">
      <c r="A36" s="211" t="s">
        <v>132</v>
      </c>
      <c r="B36" s="22" t="s">
        <v>329</v>
      </c>
      <c r="C36" s="260"/>
      <c r="D36" s="261"/>
      <c r="E36" s="260"/>
      <c r="F36" s="326"/>
      <c r="G36" s="326"/>
      <c r="H36" s="151">
        <f>C36+D36</f>
        <v>0</v>
      </c>
    </row>
    <row r="37" spans="1:8" s="255" customFormat="1" ht="12" customHeight="1">
      <c r="A37" s="211" t="s">
        <v>295</v>
      </c>
      <c r="B37" s="22" t="s">
        <v>454</v>
      </c>
      <c r="C37" s="260"/>
      <c r="D37" s="261"/>
      <c r="E37" s="260"/>
      <c r="F37" s="326"/>
      <c r="G37" s="326"/>
      <c r="H37" s="151">
        <f>C37+D37</f>
        <v>0</v>
      </c>
    </row>
    <row r="38" spans="1:8" s="255" customFormat="1" ht="12" customHeight="1">
      <c r="A38" s="211" t="s">
        <v>154</v>
      </c>
      <c r="B38" s="22" t="s">
        <v>455</v>
      </c>
      <c r="C38" s="150">
        <f>+C9+C21+C26+C27+C32+C36+C37</f>
        <v>0</v>
      </c>
      <c r="D38" s="259">
        <f>+D9+D21+D26+D27+D32+D36+D37</f>
        <v>0</v>
      </c>
      <c r="E38" s="150"/>
      <c r="F38" s="309"/>
      <c r="G38" s="259">
        <f>+G9+G21+G26+G27+G32+G36+G37</f>
        <v>127596</v>
      </c>
      <c r="H38" s="151">
        <f>+H9+H21+H26+H27+H32+H36+H37</f>
        <v>127596</v>
      </c>
    </row>
    <row r="39" spans="1:8" s="255" customFormat="1" ht="12" customHeight="1" thickBot="1">
      <c r="A39" s="264" t="s">
        <v>304</v>
      </c>
      <c r="B39" s="22" t="s">
        <v>456</v>
      </c>
      <c r="C39" s="152">
        <f aca="true" t="shared" si="2" ref="C39:H39">+C40+C41+C42</f>
        <v>82715372</v>
      </c>
      <c r="D39" s="259">
        <f t="shared" si="2"/>
        <v>457050</v>
      </c>
      <c r="E39" s="259">
        <f t="shared" si="2"/>
        <v>1427417</v>
      </c>
      <c r="F39" s="259">
        <f t="shared" si="2"/>
        <v>3187192</v>
      </c>
      <c r="G39" s="259">
        <f t="shared" si="2"/>
        <v>674555</v>
      </c>
      <c r="H39" s="151">
        <f t="shared" si="2"/>
        <v>88461586</v>
      </c>
    </row>
    <row r="40" spans="1:8" s="255" customFormat="1" ht="12" customHeight="1">
      <c r="A40" s="262" t="s">
        <v>457</v>
      </c>
      <c r="B40" s="101" t="s">
        <v>384</v>
      </c>
      <c r="C40" s="136"/>
      <c r="D40" s="165">
        <v>381612</v>
      </c>
      <c r="E40" s="166"/>
      <c r="F40" s="306"/>
      <c r="G40" s="306"/>
      <c r="H40" s="169">
        <f>SUM(C40:G40)</f>
        <v>381612</v>
      </c>
    </row>
    <row r="41" spans="1:8" s="255" customFormat="1" ht="12" customHeight="1">
      <c r="A41" s="262" t="s">
        <v>458</v>
      </c>
      <c r="B41" s="78" t="s">
        <v>459</v>
      </c>
      <c r="C41" s="155"/>
      <c r="D41" s="168"/>
      <c r="E41" s="139"/>
      <c r="F41" s="142"/>
      <c r="G41" s="142"/>
      <c r="H41" s="169">
        <f>SUM(C41:G41)</f>
        <v>0</v>
      </c>
    </row>
    <row r="42" spans="1:8" s="258" customFormat="1" ht="12" customHeight="1" thickBot="1">
      <c r="A42" s="257" t="s">
        <v>460</v>
      </c>
      <c r="B42" s="263" t="s">
        <v>461</v>
      </c>
      <c r="C42" s="265">
        <v>82715372</v>
      </c>
      <c r="D42" s="173">
        <v>75438</v>
      </c>
      <c r="E42" s="174">
        <v>1427417</v>
      </c>
      <c r="F42" s="307">
        <v>3187192</v>
      </c>
      <c r="G42" s="307">
        <v>674555</v>
      </c>
      <c r="H42" s="169">
        <f>SUM(C42:G42)</f>
        <v>88079974</v>
      </c>
    </row>
    <row r="43" spans="1:8" s="258" customFormat="1" ht="15" customHeight="1" thickBot="1">
      <c r="A43" s="264" t="s">
        <v>306</v>
      </c>
      <c r="B43" s="266" t="s">
        <v>462</v>
      </c>
      <c r="C43" s="152">
        <f aca="true" t="shared" si="3" ref="C43:H43">+C38+C39</f>
        <v>82715372</v>
      </c>
      <c r="D43" s="259">
        <f t="shared" si="3"/>
        <v>457050</v>
      </c>
      <c r="E43" s="259">
        <f t="shared" si="3"/>
        <v>1427417</v>
      </c>
      <c r="F43" s="259">
        <f t="shared" si="3"/>
        <v>3187192</v>
      </c>
      <c r="G43" s="259">
        <f t="shared" si="3"/>
        <v>802151</v>
      </c>
      <c r="H43" s="151">
        <f t="shared" si="3"/>
        <v>88589182</v>
      </c>
    </row>
    <row r="44" spans="1:3" s="258" customFormat="1" ht="15" customHeight="1">
      <c r="A44" s="232"/>
      <c r="B44" s="233"/>
      <c r="C44" s="234"/>
    </row>
    <row r="45" spans="1:3" ht="12.75">
      <c r="A45" s="267"/>
      <c r="B45" s="268"/>
      <c r="C45" s="269"/>
    </row>
    <row r="46" spans="1:8" s="253" customFormat="1" ht="16.5" customHeight="1">
      <c r="A46" s="428" t="s">
        <v>317</v>
      </c>
      <c r="B46" s="428"/>
      <c r="C46" s="428"/>
      <c r="D46" s="428"/>
      <c r="E46" s="428"/>
      <c r="F46" s="428"/>
      <c r="G46" s="428"/>
      <c r="H46" s="428"/>
    </row>
    <row r="47" spans="1:8" s="270" customFormat="1" ht="12" customHeight="1" thickBot="1">
      <c r="A47" s="211" t="s">
        <v>50</v>
      </c>
      <c r="B47" s="22" t="s">
        <v>463</v>
      </c>
      <c r="C47" s="151">
        <f aca="true" t="shared" si="4" ref="C47:H47">SUM(C48:C52)</f>
        <v>82565372</v>
      </c>
      <c r="D47" s="259">
        <f t="shared" si="4"/>
        <v>457050</v>
      </c>
      <c r="E47" s="150">
        <f t="shared" si="4"/>
        <v>1427417</v>
      </c>
      <c r="F47" s="150">
        <f t="shared" si="4"/>
        <v>3187192</v>
      </c>
      <c r="G47" s="150">
        <f t="shared" si="4"/>
        <v>-181745</v>
      </c>
      <c r="H47" s="151">
        <f t="shared" si="4"/>
        <v>87455286</v>
      </c>
    </row>
    <row r="48" spans="1:8" ht="12" customHeight="1">
      <c r="A48" s="257" t="s">
        <v>52</v>
      </c>
      <c r="B48" s="101" t="s">
        <v>223</v>
      </c>
      <c r="C48" s="136">
        <v>60261411</v>
      </c>
      <c r="D48" s="165">
        <v>59400</v>
      </c>
      <c r="E48" s="166">
        <v>252400</v>
      </c>
      <c r="F48" s="166">
        <v>2612200</v>
      </c>
      <c r="G48" s="306">
        <v>1920923</v>
      </c>
      <c r="H48" s="169">
        <f>SUM(C48:G48)</f>
        <v>65106334</v>
      </c>
    </row>
    <row r="49" spans="1:8" ht="12" customHeight="1">
      <c r="A49" s="257" t="s">
        <v>54</v>
      </c>
      <c r="B49" s="78" t="s">
        <v>224</v>
      </c>
      <c r="C49" s="140">
        <v>13608732</v>
      </c>
      <c r="D49" s="168">
        <v>16038</v>
      </c>
      <c r="E49" s="139">
        <v>55528</v>
      </c>
      <c r="F49" s="139">
        <v>574992</v>
      </c>
      <c r="G49" s="142">
        <v>589439</v>
      </c>
      <c r="H49" s="169">
        <f>SUM(C49:G49)</f>
        <v>14844729</v>
      </c>
    </row>
    <row r="50" spans="1:8" ht="12" customHeight="1">
      <c r="A50" s="257" t="s">
        <v>56</v>
      </c>
      <c r="B50" s="78" t="s">
        <v>225</v>
      </c>
      <c r="C50" s="140">
        <v>8695229</v>
      </c>
      <c r="D50" s="168">
        <v>381612</v>
      </c>
      <c r="E50" s="139">
        <v>1119489</v>
      </c>
      <c r="F50" s="139"/>
      <c r="G50" s="142">
        <v>-2692107</v>
      </c>
      <c r="H50" s="169">
        <f>SUM(C50:G50)</f>
        <v>7504223</v>
      </c>
    </row>
    <row r="51" spans="1:8" ht="12" customHeight="1">
      <c r="A51" s="257" t="s">
        <v>58</v>
      </c>
      <c r="B51" s="78" t="s">
        <v>226</v>
      </c>
      <c r="C51" s="140"/>
      <c r="D51" s="168"/>
      <c r="E51" s="139"/>
      <c r="F51" s="139"/>
      <c r="G51" s="142"/>
      <c r="H51" s="169">
        <f>SUM(C51:G51)</f>
        <v>0</v>
      </c>
    </row>
    <row r="52" spans="1:8" ht="12" customHeight="1" thickBot="1">
      <c r="A52" s="257" t="s">
        <v>60</v>
      </c>
      <c r="B52" s="78" t="s">
        <v>228</v>
      </c>
      <c r="C52" s="140"/>
      <c r="D52" s="173"/>
      <c r="E52" s="174"/>
      <c r="F52" s="174"/>
      <c r="G52" s="307"/>
      <c r="H52" s="169">
        <f>SUM(C52:G52)</f>
        <v>0</v>
      </c>
    </row>
    <row r="53" spans="1:8" ht="12" customHeight="1" thickBot="1">
      <c r="A53" s="211" t="s">
        <v>64</v>
      </c>
      <c r="B53" s="22" t="s">
        <v>464</v>
      </c>
      <c r="C53" s="151">
        <f>SUM(C54:C56)</f>
        <v>150000</v>
      </c>
      <c r="D53" s="259">
        <f>SUM(D54:D56)</f>
        <v>0</v>
      </c>
      <c r="E53" s="150"/>
      <c r="F53" s="150"/>
      <c r="G53" s="151">
        <f>SUM(G54:G56)</f>
        <v>983896</v>
      </c>
      <c r="H53" s="151">
        <f>SUM(H54:H56)</f>
        <v>1133896</v>
      </c>
    </row>
    <row r="54" spans="1:8" s="270" customFormat="1" ht="12" customHeight="1">
      <c r="A54" s="257" t="s">
        <v>66</v>
      </c>
      <c r="B54" s="101" t="s">
        <v>259</v>
      </c>
      <c r="C54" s="136">
        <v>150000</v>
      </c>
      <c r="D54" s="165"/>
      <c r="E54" s="166"/>
      <c r="F54" s="166"/>
      <c r="G54" s="306">
        <v>983896</v>
      </c>
      <c r="H54" s="169">
        <f>SUM(C54:G54)</f>
        <v>1133896</v>
      </c>
    </row>
    <row r="55" spans="1:8" ht="12" customHeight="1">
      <c r="A55" s="257" t="s">
        <v>68</v>
      </c>
      <c r="B55" s="78" t="s">
        <v>261</v>
      </c>
      <c r="C55" s="140"/>
      <c r="D55" s="168"/>
      <c r="E55" s="139"/>
      <c r="F55" s="139"/>
      <c r="G55" s="142"/>
      <c r="H55" s="169">
        <f>SUM(C55:G55)</f>
        <v>0</v>
      </c>
    </row>
    <row r="56" spans="1:8" ht="12" customHeight="1">
      <c r="A56" s="257" t="s">
        <v>70</v>
      </c>
      <c r="B56" s="78" t="s">
        <v>465</v>
      </c>
      <c r="C56" s="140"/>
      <c r="D56" s="168"/>
      <c r="E56" s="139"/>
      <c r="F56" s="139"/>
      <c r="G56" s="142"/>
      <c r="H56" s="169">
        <f>SUM(C56:G56)</f>
        <v>0</v>
      </c>
    </row>
    <row r="57" spans="1:8" ht="12" customHeight="1" thickBot="1">
      <c r="A57" s="257" t="s">
        <v>72</v>
      </c>
      <c r="B57" s="78" t="s">
        <v>466</v>
      </c>
      <c r="C57" s="140"/>
      <c r="D57" s="173"/>
      <c r="E57" s="174"/>
      <c r="F57" s="174"/>
      <c r="G57" s="307"/>
      <c r="H57" s="169">
        <f>SUM(C57:G57)</f>
        <v>0</v>
      </c>
    </row>
    <row r="58" spans="1:8" ht="12" customHeight="1" thickBot="1">
      <c r="A58" s="211" t="s">
        <v>78</v>
      </c>
      <c r="B58" s="22" t="s">
        <v>467</v>
      </c>
      <c r="C58" s="271"/>
      <c r="D58" s="261"/>
      <c r="E58" s="260"/>
      <c r="F58" s="260"/>
      <c r="G58" s="326"/>
      <c r="H58" s="151">
        <f>C58+D58</f>
        <v>0</v>
      </c>
    </row>
    <row r="59" spans="1:8" ht="15" customHeight="1">
      <c r="A59" s="211" t="s">
        <v>278</v>
      </c>
      <c r="B59" s="272" t="s">
        <v>468</v>
      </c>
      <c r="C59" s="151">
        <f aca="true" t="shared" si="5" ref="C59:H59">+C47+C53+C58</f>
        <v>82715372</v>
      </c>
      <c r="D59" s="150">
        <f t="shared" si="5"/>
        <v>457050</v>
      </c>
      <c r="E59" s="150">
        <f t="shared" si="5"/>
        <v>1427417</v>
      </c>
      <c r="F59" s="150">
        <f t="shared" si="5"/>
        <v>3187192</v>
      </c>
      <c r="G59" s="150">
        <f t="shared" si="5"/>
        <v>802151</v>
      </c>
      <c r="H59" s="152">
        <f t="shared" si="5"/>
        <v>88589182</v>
      </c>
    </row>
    <row r="60" spans="3:8" ht="13.5" thickBot="1">
      <c r="C60" s="273"/>
      <c r="D60" s="273"/>
      <c r="E60" s="273"/>
      <c r="F60" s="273"/>
      <c r="G60" s="273"/>
      <c r="H60" s="273"/>
    </row>
    <row r="61" spans="1:8" ht="15" customHeight="1" thickBot="1">
      <c r="A61" s="327" t="s">
        <v>435</v>
      </c>
      <c r="B61" s="328"/>
      <c r="C61" s="329">
        <v>21</v>
      </c>
      <c r="D61" s="329"/>
      <c r="E61" s="329"/>
      <c r="F61" s="329"/>
      <c r="G61" s="364"/>
      <c r="H61" s="330">
        <f>C61+D61</f>
        <v>21</v>
      </c>
    </row>
    <row r="62" spans="1:8" ht="14.25" customHeight="1" thickBot="1">
      <c r="A62" s="327" t="s">
        <v>436</v>
      </c>
      <c r="B62" s="331"/>
      <c r="C62" s="332"/>
      <c r="D62" s="332"/>
      <c r="E62" s="332"/>
      <c r="F62" s="332"/>
      <c r="G62" s="365"/>
      <c r="H62" s="333">
        <f>C62+D62</f>
        <v>0</v>
      </c>
    </row>
  </sheetData>
  <sheetProtection selectLockedCells="1" selectUnlockedCells="1"/>
  <mergeCells count="4">
    <mergeCell ref="B3:D3"/>
    <mergeCell ref="B4:D4"/>
    <mergeCell ref="A8:H8"/>
    <mergeCell ref="A46:H46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H62"/>
  <sheetViews>
    <sheetView zoomScale="115" zoomScaleNormal="115" zoomScalePageLayoutView="0" workbookViewId="0" topLeftCell="A1">
      <selection activeCell="G43" sqref="G43"/>
    </sheetView>
  </sheetViews>
  <sheetFormatPr defaultColWidth="9.00390625" defaultRowHeight="12.75"/>
  <cols>
    <col min="1" max="1" width="13.00390625" style="245" customWidth="1"/>
    <col min="2" max="2" width="59.00390625" style="246" customWidth="1"/>
    <col min="3" max="3" width="15.875" style="246" customWidth="1"/>
    <col min="4" max="5" width="13.50390625" style="246" customWidth="1"/>
    <col min="6" max="6" width="12.875" style="246" customWidth="1"/>
    <col min="7" max="7" width="13.625" style="246" customWidth="1"/>
    <col min="8" max="8" width="15.875" style="246" customWidth="1"/>
    <col min="9" max="16384" width="9.375" style="246" customWidth="1"/>
  </cols>
  <sheetData>
    <row r="1" ht="12.75">
      <c r="H1" s="247" t="s">
        <v>474</v>
      </c>
    </row>
    <row r="2" spans="1:8" s="248" customFormat="1" ht="21" customHeight="1" thickBot="1">
      <c r="A2" s="194"/>
      <c r="B2" s="195"/>
      <c r="C2" s="196"/>
      <c r="D2" s="196"/>
      <c r="E2" s="196"/>
      <c r="F2" s="196"/>
      <c r="G2" s="196"/>
      <c r="H2" s="197" t="s">
        <v>469</v>
      </c>
    </row>
    <row r="3" spans="1:8" s="251" customFormat="1" ht="24.75" thickBot="1">
      <c r="A3" s="249" t="s">
        <v>440</v>
      </c>
      <c r="B3" s="427" t="s">
        <v>470</v>
      </c>
      <c r="C3" s="427"/>
      <c r="D3" s="427"/>
      <c r="E3" s="202"/>
      <c r="F3" s="319"/>
      <c r="G3" s="319"/>
      <c r="H3" s="250" t="s">
        <v>442</v>
      </c>
    </row>
    <row r="4" spans="1:8" s="251" customFormat="1" ht="24.75" thickBot="1">
      <c r="A4" s="249" t="s">
        <v>412</v>
      </c>
      <c r="B4" s="427" t="s">
        <v>413</v>
      </c>
      <c r="C4" s="427"/>
      <c r="D4" s="427"/>
      <c r="E4" s="202"/>
      <c r="F4" s="319"/>
      <c r="G4" s="319"/>
      <c r="H4" s="250" t="s">
        <v>411</v>
      </c>
    </row>
    <row r="5" spans="1:8" s="252" customFormat="1" ht="15.75" customHeight="1" thickBot="1">
      <c r="A5" s="204"/>
      <c r="B5" s="204"/>
      <c r="C5" s="205"/>
      <c r="D5" s="206"/>
      <c r="E5" s="206"/>
      <c r="F5" s="206"/>
      <c r="G5" s="206"/>
      <c r="H5" s="205"/>
    </row>
    <row r="6" spans="1:8" ht="34.5" customHeight="1" thickBot="1">
      <c r="A6" s="208" t="s">
        <v>414</v>
      </c>
      <c r="B6" s="209" t="s">
        <v>415</v>
      </c>
      <c r="C6" s="13" t="s">
        <v>43</v>
      </c>
      <c r="D6" s="13" t="s">
        <v>219</v>
      </c>
      <c r="E6" s="13" t="s">
        <v>220</v>
      </c>
      <c r="F6" s="13" t="s">
        <v>486</v>
      </c>
      <c r="G6" s="13" t="s">
        <v>490</v>
      </c>
      <c r="H6" s="210" t="str">
        <f>+CONCATENATE(LEFT(ÖSSZEFÜGGÉSEK!A7,4),"2017.12.31.",CHAR(10),"Módosítás utáni")</f>
        <v>2017.12.31.
Módosítás utáni</v>
      </c>
    </row>
    <row r="7" spans="1:8" s="253" customFormat="1" ht="12.75" customHeight="1" thickBot="1">
      <c r="A7" s="211" t="s">
        <v>46</v>
      </c>
      <c r="B7" s="212" t="s">
        <v>47</v>
      </c>
      <c r="C7" s="212" t="s">
        <v>48</v>
      </c>
      <c r="D7" s="212" t="s">
        <v>49</v>
      </c>
      <c r="E7" s="212" t="s">
        <v>221</v>
      </c>
      <c r="F7" s="212" t="s">
        <v>482</v>
      </c>
      <c r="G7" s="279" t="s">
        <v>319</v>
      </c>
      <c r="H7" s="19" t="s">
        <v>489</v>
      </c>
    </row>
    <row r="8" spans="1:8" s="253" customFormat="1" ht="15.75" customHeight="1" thickBot="1">
      <c r="A8" s="429" t="s">
        <v>316</v>
      </c>
      <c r="B8" s="430"/>
      <c r="C8" s="430"/>
      <c r="D8" s="430"/>
      <c r="E8" s="430"/>
      <c r="F8" s="430"/>
      <c r="G8" s="430"/>
      <c r="H8" s="431"/>
    </row>
    <row r="9" spans="1:8" s="255" customFormat="1" ht="12" customHeight="1" thickBot="1">
      <c r="A9" s="211" t="s">
        <v>50</v>
      </c>
      <c r="B9" s="254" t="s">
        <v>443</v>
      </c>
      <c r="C9" s="151">
        <f aca="true" t="shared" si="0" ref="C9:H9">SUM(C10:C20)</f>
        <v>1280000</v>
      </c>
      <c r="D9" s="259">
        <f t="shared" si="0"/>
        <v>0</v>
      </c>
      <c r="E9" s="150">
        <f t="shared" si="0"/>
        <v>0</v>
      </c>
      <c r="F9" s="150">
        <f t="shared" si="0"/>
        <v>0</v>
      </c>
      <c r="G9" s="150">
        <f t="shared" si="0"/>
        <v>731499</v>
      </c>
      <c r="H9" s="151">
        <f t="shared" si="0"/>
        <v>2011499</v>
      </c>
    </row>
    <row r="10" spans="1:8" s="255" customFormat="1" ht="12" customHeight="1">
      <c r="A10" s="256" t="s">
        <v>52</v>
      </c>
      <c r="B10" s="75" t="s">
        <v>111</v>
      </c>
      <c r="C10" s="274"/>
      <c r="D10" s="165"/>
      <c r="E10" s="166"/>
      <c r="F10" s="166"/>
      <c r="G10" s="166">
        <v>252000</v>
      </c>
      <c r="H10" s="167">
        <f>SUM(C10:G10)</f>
        <v>252000</v>
      </c>
    </row>
    <row r="11" spans="1:8" s="255" customFormat="1" ht="12" customHeight="1">
      <c r="A11" s="257" t="s">
        <v>54</v>
      </c>
      <c r="B11" s="78" t="s">
        <v>113</v>
      </c>
      <c r="C11" s="140">
        <v>1280000</v>
      </c>
      <c r="D11" s="168"/>
      <c r="E11" s="139"/>
      <c r="F11" s="139"/>
      <c r="G11" s="139">
        <v>451725</v>
      </c>
      <c r="H11" s="169">
        <f aca="true" t="shared" si="1" ref="H11:H20">SUM(C11:G11)</f>
        <v>1731725</v>
      </c>
    </row>
    <row r="12" spans="1:8" s="255" customFormat="1" ht="12" customHeight="1">
      <c r="A12" s="257" t="s">
        <v>56</v>
      </c>
      <c r="B12" s="78" t="s">
        <v>115</v>
      </c>
      <c r="C12" s="140"/>
      <c r="D12" s="168"/>
      <c r="E12" s="139"/>
      <c r="F12" s="139"/>
      <c r="G12" s="139"/>
      <c r="H12" s="169">
        <f t="shared" si="1"/>
        <v>0</v>
      </c>
    </row>
    <row r="13" spans="1:8" s="255" customFormat="1" ht="12" customHeight="1">
      <c r="A13" s="257" t="s">
        <v>58</v>
      </c>
      <c r="B13" s="78" t="s">
        <v>117</v>
      </c>
      <c r="C13" s="140"/>
      <c r="D13" s="168"/>
      <c r="E13" s="139"/>
      <c r="F13" s="139"/>
      <c r="G13" s="139"/>
      <c r="H13" s="169">
        <f t="shared" si="1"/>
        <v>0</v>
      </c>
    </row>
    <row r="14" spans="1:8" s="255" customFormat="1" ht="12" customHeight="1">
      <c r="A14" s="257" t="s">
        <v>60</v>
      </c>
      <c r="B14" s="78" t="s">
        <v>119</v>
      </c>
      <c r="C14" s="140"/>
      <c r="D14" s="168"/>
      <c r="E14" s="139"/>
      <c r="F14" s="139"/>
      <c r="G14" s="139"/>
      <c r="H14" s="169">
        <f t="shared" si="1"/>
        <v>0</v>
      </c>
    </row>
    <row r="15" spans="1:8" s="255" customFormat="1" ht="12" customHeight="1">
      <c r="A15" s="257" t="s">
        <v>62</v>
      </c>
      <c r="B15" s="78" t="s">
        <v>444</v>
      </c>
      <c r="C15" s="140"/>
      <c r="D15" s="168"/>
      <c r="E15" s="139"/>
      <c r="F15" s="139"/>
      <c r="G15" s="139"/>
      <c r="H15" s="169">
        <f t="shared" si="1"/>
        <v>0</v>
      </c>
    </row>
    <row r="16" spans="1:8" s="255" customFormat="1" ht="12" customHeight="1">
      <c r="A16" s="257" t="s">
        <v>230</v>
      </c>
      <c r="B16" s="102" t="s">
        <v>445</v>
      </c>
      <c r="C16" s="140"/>
      <c r="D16" s="168"/>
      <c r="E16" s="139"/>
      <c r="F16" s="139"/>
      <c r="G16" s="139"/>
      <c r="H16" s="169">
        <f t="shared" si="1"/>
        <v>0</v>
      </c>
    </row>
    <row r="17" spans="1:8" s="255" customFormat="1" ht="12" customHeight="1">
      <c r="A17" s="257" t="s">
        <v>232</v>
      </c>
      <c r="B17" s="78" t="s">
        <v>417</v>
      </c>
      <c r="C17" s="155"/>
      <c r="D17" s="168"/>
      <c r="E17" s="139"/>
      <c r="F17" s="139"/>
      <c r="G17" s="139">
        <v>2</v>
      </c>
      <c r="H17" s="169">
        <f t="shared" si="1"/>
        <v>2</v>
      </c>
    </row>
    <row r="18" spans="1:8" s="258" customFormat="1" ht="12" customHeight="1">
      <c r="A18" s="257" t="s">
        <v>234</v>
      </c>
      <c r="B18" s="78" t="s">
        <v>127</v>
      </c>
      <c r="C18" s="140"/>
      <c r="D18" s="168"/>
      <c r="E18" s="139"/>
      <c r="F18" s="139"/>
      <c r="G18" s="139"/>
      <c r="H18" s="169">
        <f t="shared" si="1"/>
        <v>0</v>
      </c>
    </row>
    <row r="19" spans="1:8" s="258" customFormat="1" ht="12" customHeight="1">
      <c r="A19" s="257" t="s">
        <v>236</v>
      </c>
      <c r="B19" s="78" t="s">
        <v>129</v>
      </c>
      <c r="C19" s="147"/>
      <c r="D19" s="168"/>
      <c r="E19" s="139"/>
      <c r="F19" s="139"/>
      <c r="G19" s="139"/>
      <c r="H19" s="169">
        <f t="shared" si="1"/>
        <v>0</v>
      </c>
    </row>
    <row r="20" spans="1:8" s="258" customFormat="1" ht="12" customHeight="1" thickBot="1">
      <c r="A20" s="257" t="s">
        <v>238</v>
      </c>
      <c r="B20" s="102" t="s">
        <v>131</v>
      </c>
      <c r="C20" s="147"/>
      <c r="D20" s="173"/>
      <c r="E20" s="174"/>
      <c r="F20" s="174"/>
      <c r="G20" s="174">
        <v>27772</v>
      </c>
      <c r="H20" s="175">
        <f t="shared" si="1"/>
        <v>27772</v>
      </c>
    </row>
    <row r="21" spans="1:8" s="255" customFormat="1" ht="12" customHeight="1" thickBot="1">
      <c r="A21" s="211" t="s">
        <v>64</v>
      </c>
      <c r="B21" s="254" t="s">
        <v>446</v>
      </c>
      <c r="C21" s="151">
        <f>SUM(C22:C24)</f>
        <v>0</v>
      </c>
      <c r="D21" s="259">
        <f>SUM(D22:D24)</f>
        <v>0</v>
      </c>
      <c r="E21" s="150"/>
      <c r="F21" s="150"/>
      <c r="G21" s="309"/>
      <c r="H21" s="151">
        <f>SUM(H22:H24)</f>
        <v>0</v>
      </c>
    </row>
    <row r="22" spans="1:8" s="258" customFormat="1" ht="12" customHeight="1">
      <c r="A22" s="257" t="s">
        <v>66</v>
      </c>
      <c r="B22" s="101" t="s">
        <v>67</v>
      </c>
      <c r="C22" s="140"/>
      <c r="D22" s="165"/>
      <c r="E22" s="166"/>
      <c r="F22" s="166"/>
      <c r="G22" s="306"/>
      <c r="H22" s="167">
        <f>C22+D22</f>
        <v>0</v>
      </c>
    </row>
    <row r="23" spans="1:8" s="258" customFormat="1" ht="12" customHeight="1">
      <c r="A23" s="257" t="s">
        <v>68</v>
      </c>
      <c r="B23" s="78" t="s">
        <v>447</v>
      </c>
      <c r="C23" s="140"/>
      <c r="D23" s="168"/>
      <c r="E23" s="139"/>
      <c r="F23" s="139"/>
      <c r="G23" s="142"/>
      <c r="H23" s="169">
        <f>C23+D23</f>
        <v>0</v>
      </c>
    </row>
    <row r="24" spans="1:8" s="258" customFormat="1" ht="12" customHeight="1">
      <c r="A24" s="257" t="s">
        <v>70</v>
      </c>
      <c r="B24" s="78" t="s">
        <v>448</v>
      </c>
      <c r="C24" s="140"/>
      <c r="D24" s="168"/>
      <c r="E24" s="139"/>
      <c r="F24" s="139"/>
      <c r="G24" s="142"/>
      <c r="H24" s="169">
        <f>C24+D24</f>
        <v>0</v>
      </c>
    </row>
    <row r="25" spans="1:8" s="258" customFormat="1" ht="12" customHeight="1" thickBot="1">
      <c r="A25" s="257" t="s">
        <v>72</v>
      </c>
      <c r="B25" s="78" t="s">
        <v>449</v>
      </c>
      <c r="C25" s="140"/>
      <c r="D25" s="173"/>
      <c r="E25" s="174"/>
      <c r="F25" s="174"/>
      <c r="G25" s="307"/>
      <c r="H25" s="175">
        <f>C25+D25</f>
        <v>0</v>
      </c>
    </row>
    <row r="26" spans="1:8" s="258" customFormat="1" ht="12" customHeight="1" thickBot="1">
      <c r="A26" s="211" t="s">
        <v>78</v>
      </c>
      <c r="B26" s="22" t="s">
        <v>327</v>
      </c>
      <c r="C26" s="271"/>
      <c r="D26" s="261"/>
      <c r="E26" s="260"/>
      <c r="F26" s="260"/>
      <c r="G26" s="326"/>
      <c r="H26" s="151"/>
    </row>
    <row r="27" spans="1:8" s="258" customFormat="1" ht="12" customHeight="1" thickBot="1">
      <c r="A27" s="211" t="s">
        <v>278</v>
      </c>
      <c r="B27" s="22" t="s">
        <v>450</v>
      </c>
      <c r="C27" s="151">
        <f>+C28+C29+C30</f>
        <v>0</v>
      </c>
      <c r="D27" s="259">
        <f>+D28+D29+D30</f>
        <v>0</v>
      </c>
      <c r="E27" s="150"/>
      <c r="F27" s="150"/>
      <c r="G27" s="309"/>
      <c r="H27" s="151">
        <f>+H28+H29+H30</f>
        <v>0</v>
      </c>
    </row>
    <row r="28" spans="1:8" s="258" customFormat="1" ht="12" customHeight="1">
      <c r="A28" s="262" t="s">
        <v>94</v>
      </c>
      <c r="B28" s="101" t="s">
        <v>81</v>
      </c>
      <c r="C28" s="136"/>
      <c r="D28" s="165"/>
      <c r="E28" s="166"/>
      <c r="F28" s="166"/>
      <c r="G28" s="306"/>
      <c r="H28" s="167">
        <f>C28+D28</f>
        <v>0</v>
      </c>
    </row>
    <row r="29" spans="1:8" s="258" customFormat="1" ht="12" customHeight="1">
      <c r="A29" s="262" t="s">
        <v>96</v>
      </c>
      <c r="B29" s="101" t="s">
        <v>447</v>
      </c>
      <c r="C29" s="140"/>
      <c r="D29" s="168"/>
      <c r="E29" s="139"/>
      <c r="F29" s="139"/>
      <c r="G29" s="142"/>
      <c r="H29" s="169">
        <f>C29+D29</f>
        <v>0</v>
      </c>
    </row>
    <row r="30" spans="1:8" s="258" customFormat="1" ht="12" customHeight="1">
      <c r="A30" s="262" t="s">
        <v>98</v>
      </c>
      <c r="B30" s="78" t="s">
        <v>451</v>
      </c>
      <c r="C30" s="140"/>
      <c r="D30" s="168"/>
      <c r="E30" s="139"/>
      <c r="F30" s="139"/>
      <c r="G30" s="142"/>
      <c r="H30" s="169">
        <f>C30+D30</f>
        <v>0</v>
      </c>
    </row>
    <row r="31" spans="1:8" s="258" customFormat="1" ht="12" customHeight="1" thickBot="1">
      <c r="A31" s="257" t="s">
        <v>100</v>
      </c>
      <c r="B31" s="263" t="s">
        <v>452</v>
      </c>
      <c r="C31" s="265"/>
      <c r="D31" s="173"/>
      <c r="E31" s="174"/>
      <c r="F31" s="174"/>
      <c r="G31" s="307"/>
      <c r="H31" s="175">
        <f>C31+D31</f>
        <v>0</v>
      </c>
    </row>
    <row r="32" spans="1:8" s="258" customFormat="1" ht="12" customHeight="1" thickBot="1">
      <c r="A32" s="211" t="s">
        <v>108</v>
      </c>
      <c r="B32" s="22" t="s">
        <v>453</v>
      </c>
      <c r="C32" s="151">
        <f>+C33+C34+C35</f>
        <v>0</v>
      </c>
      <c r="D32" s="259">
        <f>+D33+D34+D35</f>
        <v>0</v>
      </c>
      <c r="E32" s="150"/>
      <c r="F32" s="150"/>
      <c r="G32" s="309"/>
      <c r="H32" s="151">
        <f>+H33+H34+H35</f>
        <v>0</v>
      </c>
    </row>
    <row r="33" spans="1:8" s="258" customFormat="1" ht="12" customHeight="1">
      <c r="A33" s="262" t="s">
        <v>110</v>
      </c>
      <c r="B33" s="101" t="s">
        <v>135</v>
      </c>
      <c r="C33" s="136"/>
      <c r="D33" s="165"/>
      <c r="E33" s="166"/>
      <c r="F33" s="166"/>
      <c r="G33" s="306"/>
      <c r="H33" s="167">
        <f>C33+D33</f>
        <v>0</v>
      </c>
    </row>
    <row r="34" spans="1:8" s="258" customFormat="1" ht="12" customHeight="1">
      <c r="A34" s="262" t="s">
        <v>112</v>
      </c>
      <c r="B34" s="78" t="s">
        <v>137</v>
      </c>
      <c r="C34" s="155"/>
      <c r="D34" s="168"/>
      <c r="E34" s="139"/>
      <c r="F34" s="139"/>
      <c r="G34" s="142"/>
      <c r="H34" s="169">
        <f>C34+D34</f>
        <v>0</v>
      </c>
    </row>
    <row r="35" spans="1:8" s="258" customFormat="1" ht="12" customHeight="1" thickBot="1">
      <c r="A35" s="257" t="s">
        <v>114</v>
      </c>
      <c r="B35" s="263" t="s">
        <v>139</v>
      </c>
      <c r="C35" s="265"/>
      <c r="D35" s="173"/>
      <c r="E35" s="174"/>
      <c r="F35" s="174"/>
      <c r="G35" s="307"/>
      <c r="H35" s="175">
        <f>C35+D35</f>
        <v>0</v>
      </c>
    </row>
    <row r="36" spans="1:8" s="255" customFormat="1" ht="12" customHeight="1" thickBot="1">
      <c r="A36" s="211" t="s">
        <v>132</v>
      </c>
      <c r="B36" s="22" t="s">
        <v>329</v>
      </c>
      <c r="C36" s="271"/>
      <c r="D36" s="261"/>
      <c r="E36" s="260"/>
      <c r="F36" s="260"/>
      <c r="G36" s="326"/>
      <c r="H36" s="151">
        <f>C36+D36</f>
        <v>0</v>
      </c>
    </row>
    <row r="37" spans="1:8" s="255" customFormat="1" ht="12" customHeight="1" thickBot="1">
      <c r="A37" s="211" t="s">
        <v>295</v>
      </c>
      <c r="B37" s="22" t="s">
        <v>454</v>
      </c>
      <c r="C37" s="275"/>
      <c r="D37" s="261"/>
      <c r="E37" s="260"/>
      <c r="F37" s="260"/>
      <c r="G37" s="326"/>
      <c r="H37" s="151">
        <f>C37+D37</f>
        <v>0</v>
      </c>
    </row>
    <row r="38" spans="1:8" s="255" customFormat="1" ht="12" customHeight="1" thickBot="1">
      <c r="A38" s="211" t="s">
        <v>154</v>
      </c>
      <c r="B38" s="22" t="s">
        <v>455</v>
      </c>
      <c r="C38" s="152">
        <f>+C9+C21+C26+C27+C32+C36+C37</f>
        <v>1280000</v>
      </c>
      <c r="D38" s="259">
        <f>+D9+D21+D26+D27+D32+D36+D37</f>
        <v>0</v>
      </c>
      <c r="E38" s="150"/>
      <c r="F38" s="150"/>
      <c r="G38" s="152">
        <f>+G9+G21+G26+G27+G32+G36+G37</f>
        <v>731499</v>
      </c>
      <c r="H38" s="151">
        <f>+H9+H21+H26+H27+H32+H36+H37</f>
        <v>2011499</v>
      </c>
    </row>
    <row r="39" spans="1:8" s="255" customFormat="1" ht="12" customHeight="1" thickBot="1">
      <c r="A39" s="264" t="s">
        <v>304</v>
      </c>
      <c r="B39" s="22" t="s">
        <v>456</v>
      </c>
      <c r="C39" s="152">
        <f aca="true" t="shared" si="2" ref="C39:H39">+C40+C41+C42</f>
        <v>8774909</v>
      </c>
      <c r="D39" s="259">
        <f t="shared" si="2"/>
        <v>605919</v>
      </c>
      <c r="E39" s="150">
        <f t="shared" si="2"/>
        <v>307440</v>
      </c>
      <c r="F39" s="150">
        <f t="shared" si="2"/>
        <v>102480</v>
      </c>
      <c r="G39" s="150">
        <f t="shared" si="2"/>
        <v>149686</v>
      </c>
      <c r="H39" s="151">
        <f t="shared" si="2"/>
        <v>9940434</v>
      </c>
    </row>
    <row r="40" spans="1:8" s="255" customFormat="1" ht="12" customHeight="1">
      <c r="A40" s="262" t="s">
        <v>457</v>
      </c>
      <c r="B40" s="101" t="s">
        <v>384</v>
      </c>
      <c r="C40" s="136"/>
      <c r="D40" s="165">
        <v>5919</v>
      </c>
      <c r="E40" s="166"/>
      <c r="F40" s="166"/>
      <c r="G40" s="306"/>
      <c r="H40" s="169">
        <f>SUM(C40:G40)</f>
        <v>5919</v>
      </c>
    </row>
    <row r="41" spans="1:8" s="255" customFormat="1" ht="12" customHeight="1">
      <c r="A41" s="262" t="s">
        <v>458</v>
      </c>
      <c r="B41" s="78" t="s">
        <v>459</v>
      </c>
      <c r="C41" s="155"/>
      <c r="D41" s="168"/>
      <c r="E41" s="139"/>
      <c r="F41" s="139"/>
      <c r="G41" s="142"/>
      <c r="H41" s="169">
        <f>SUM(C41:G41)</f>
        <v>0</v>
      </c>
    </row>
    <row r="42" spans="1:8" s="258" customFormat="1" ht="12" customHeight="1" thickBot="1">
      <c r="A42" s="257" t="s">
        <v>460</v>
      </c>
      <c r="B42" s="263" t="s">
        <v>461</v>
      </c>
      <c r="C42" s="265">
        <v>8774909</v>
      </c>
      <c r="D42" s="173">
        <v>600000</v>
      </c>
      <c r="E42" s="174">
        <v>307440</v>
      </c>
      <c r="F42" s="174">
        <v>102480</v>
      </c>
      <c r="G42" s="307">
        <v>149686</v>
      </c>
      <c r="H42" s="169">
        <f>SUM(C42:G42)</f>
        <v>9934515</v>
      </c>
    </row>
    <row r="43" spans="1:8" s="258" customFormat="1" ht="15" customHeight="1" thickBot="1">
      <c r="A43" s="264" t="s">
        <v>306</v>
      </c>
      <c r="B43" s="266" t="s">
        <v>462</v>
      </c>
      <c r="C43" s="152">
        <f aca="true" t="shared" si="3" ref="C43:H43">+C38+C39</f>
        <v>10054909</v>
      </c>
      <c r="D43" s="259">
        <f t="shared" si="3"/>
        <v>605919</v>
      </c>
      <c r="E43" s="150">
        <f t="shared" si="3"/>
        <v>307440</v>
      </c>
      <c r="F43" s="150">
        <f t="shared" si="3"/>
        <v>102480</v>
      </c>
      <c r="G43" s="150">
        <f t="shared" si="3"/>
        <v>881185</v>
      </c>
      <c r="H43" s="151">
        <f t="shared" si="3"/>
        <v>11951933</v>
      </c>
    </row>
    <row r="44" spans="1:3" s="258" customFormat="1" ht="15" customHeight="1">
      <c r="A44" s="232"/>
      <c r="B44" s="233"/>
      <c r="C44" s="234"/>
    </row>
    <row r="45" spans="1:3" ht="12.75">
      <c r="A45" s="267"/>
      <c r="B45" s="268"/>
      <c r="C45" s="269"/>
    </row>
    <row r="46" spans="1:8" s="253" customFormat="1" ht="16.5" customHeight="1" thickBot="1">
      <c r="A46" s="432" t="s">
        <v>317</v>
      </c>
      <c r="B46" s="433"/>
      <c r="C46" s="433"/>
      <c r="D46" s="433"/>
      <c r="E46" s="433"/>
      <c r="F46" s="433"/>
      <c r="G46" s="433"/>
      <c r="H46" s="433"/>
    </row>
    <row r="47" spans="1:8" s="270" customFormat="1" ht="12" customHeight="1" thickBot="1">
      <c r="A47" s="211" t="s">
        <v>50</v>
      </c>
      <c r="B47" s="22" t="s">
        <v>463</v>
      </c>
      <c r="C47" s="151">
        <f aca="true" t="shared" si="4" ref="C47:H47">SUM(C48:C52)</f>
        <v>10054909</v>
      </c>
      <c r="D47" s="259">
        <f t="shared" si="4"/>
        <v>605919</v>
      </c>
      <c r="E47" s="150">
        <f t="shared" si="4"/>
        <v>157000</v>
      </c>
      <c r="F47" s="150">
        <f t="shared" si="4"/>
        <v>48709</v>
      </c>
      <c r="G47" s="150">
        <f t="shared" si="4"/>
        <v>853740</v>
      </c>
      <c r="H47" s="151">
        <f t="shared" si="4"/>
        <v>11720277</v>
      </c>
    </row>
    <row r="48" spans="1:8" ht="12" customHeight="1">
      <c r="A48" s="257" t="s">
        <v>52</v>
      </c>
      <c r="B48" s="101" t="s">
        <v>223</v>
      </c>
      <c r="C48" s="136">
        <v>5113300</v>
      </c>
      <c r="D48" s="165"/>
      <c r="E48" s="166">
        <v>252000</v>
      </c>
      <c r="F48" s="166">
        <v>84000</v>
      </c>
      <c r="G48" s="306">
        <v>198167</v>
      </c>
      <c r="H48" s="169">
        <f>SUM(C48:G48)</f>
        <v>5647467</v>
      </c>
    </row>
    <row r="49" spans="1:8" ht="12" customHeight="1">
      <c r="A49" s="257" t="s">
        <v>54</v>
      </c>
      <c r="B49" s="78" t="s">
        <v>224</v>
      </c>
      <c r="C49" s="140">
        <v>1140609</v>
      </c>
      <c r="D49" s="168"/>
      <c r="E49" s="139">
        <v>55440</v>
      </c>
      <c r="F49" s="139">
        <v>18480</v>
      </c>
      <c r="G49" s="142">
        <v>-44448</v>
      </c>
      <c r="H49" s="169">
        <f>SUM(C49:G49)</f>
        <v>1170081</v>
      </c>
    </row>
    <row r="50" spans="1:8" ht="12" customHeight="1">
      <c r="A50" s="257" t="s">
        <v>56</v>
      </c>
      <c r="B50" s="78" t="s">
        <v>225</v>
      </c>
      <c r="C50" s="140">
        <v>3801000</v>
      </c>
      <c r="D50" s="168">
        <v>605919</v>
      </c>
      <c r="E50" s="139">
        <v>-150440</v>
      </c>
      <c r="F50" s="139">
        <v>-53771</v>
      </c>
      <c r="G50" s="142">
        <v>700021</v>
      </c>
      <c r="H50" s="169">
        <f>SUM(C50:G50)</f>
        <v>4902729</v>
      </c>
    </row>
    <row r="51" spans="1:8" ht="12" customHeight="1">
      <c r="A51" s="257" t="s">
        <v>58</v>
      </c>
      <c r="B51" s="78" t="s">
        <v>226</v>
      </c>
      <c r="C51" s="140"/>
      <c r="D51" s="168"/>
      <c r="E51" s="139"/>
      <c r="F51" s="139"/>
      <c r="G51" s="142"/>
      <c r="H51" s="169">
        <f>SUM(C51:G51)</f>
        <v>0</v>
      </c>
    </row>
    <row r="52" spans="1:8" ht="12" customHeight="1" thickBot="1">
      <c r="A52" s="257" t="s">
        <v>60</v>
      </c>
      <c r="B52" s="78" t="s">
        <v>228</v>
      </c>
      <c r="C52" s="140"/>
      <c r="D52" s="173"/>
      <c r="E52" s="174"/>
      <c r="F52" s="174"/>
      <c r="G52" s="307"/>
      <c r="H52" s="169">
        <f>SUM(C52:G52)</f>
        <v>0</v>
      </c>
    </row>
    <row r="53" spans="1:8" ht="12" customHeight="1" thickBot="1">
      <c r="A53" s="211" t="s">
        <v>64</v>
      </c>
      <c r="B53" s="22" t="s">
        <v>464</v>
      </c>
      <c r="C53" s="151">
        <f aca="true" t="shared" si="5" ref="C53:H53">SUM(C54:C56)</f>
        <v>0</v>
      </c>
      <c r="D53" s="259">
        <f t="shared" si="5"/>
        <v>0</v>
      </c>
      <c r="E53" s="150">
        <f t="shared" si="5"/>
        <v>150440</v>
      </c>
      <c r="F53" s="150">
        <f t="shared" si="5"/>
        <v>53771</v>
      </c>
      <c r="G53" s="150">
        <f t="shared" si="5"/>
        <v>27445</v>
      </c>
      <c r="H53" s="151">
        <f t="shared" si="5"/>
        <v>231656</v>
      </c>
    </row>
    <row r="54" spans="1:8" s="270" customFormat="1" ht="12" customHeight="1">
      <c r="A54" s="257" t="s">
        <v>66</v>
      </c>
      <c r="B54" s="101" t="s">
        <v>259</v>
      </c>
      <c r="C54" s="136"/>
      <c r="D54" s="165"/>
      <c r="E54" s="166">
        <v>150440</v>
      </c>
      <c r="F54" s="166">
        <v>53771</v>
      </c>
      <c r="G54" s="306">
        <v>27445</v>
      </c>
      <c r="H54" s="169">
        <f>SUM(C54:G54)</f>
        <v>231656</v>
      </c>
    </row>
    <row r="55" spans="1:8" ht="12" customHeight="1">
      <c r="A55" s="257" t="s">
        <v>68</v>
      </c>
      <c r="B55" s="78" t="s">
        <v>261</v>
      </c>
      <c r="C55" s="140"/>
      <c r="D55" s="168"/>
      <c r="E55" s="139"/>
      <c r="F55" s="139"/>
      <c r="G55" s="142"/>
      <c r="H55" s="169">
        <f>SUM(C55:G55)</f>
        <v>0</v>
      </c>
    </row>
    <row r="56" spans="1:8" ht="12" customHeight="1">
      <c r="A56" s="257" t="s">
        <v>70</v>
      </c>
      <c r="B56" s="78" t="s">
        <v>465</v>
      </c>
      <c r="C56" s="140"/>
      <c r="D56" s="168"/>
      <c r="E56" s="139"/>
      <c r="F56" s="139"/>
      <c r="G56" s="142"/>
      <c r="H56" s="169">
        <f>SUM(C56:G56)</f>
        <v>0</v>
      </c>
    </row>
    <row r="57" spans="1:8" ht="12" customHeight="1" thickBot="1">
      <c r="A57" s="257" t="s">
        <v>72</v>
      </c>
      <c r="B57" s="78" t="s">
        <v>466</v>
      </c>
      <c r="C57" s="140"/>
      <c r="D57" s="173"/>
      <c r="E57" s="174"/>
      <c r="F57" s="174"/>
      <c r="G57" s="307"/>
      <c r="H57" s="169">
        <f>SUM(C57:G57)</f>
        <v>0</v>
      </c>
    </row>
    <row r="58" spans="1:8" ht="12" customHeight="1" thickBot="1">
      <c r="A58" s="211" t="s">
        <v>78</v>
      </c>
      <c r="B58" s="22" t="s">
        <v>467</v>
      </c>
      <c r="C58" s="271"/>
      <c r="D58" s="261"/>
      <c r="E58" s="260"/>
      <c r="F58" s="260"/>
      <c r="G58" s="326"/>
      <c r="H58" s="151">
        <f>C58+D58</f>
        <v>0</v>
      </c>
    </row>
    <row r="59" spans="1:8" ht="15" customHeight="1" thickBot="1">
      <c r="A59" s="211" t="s">
        <v>278</v>
      </c>
      <c r="B59" s="272" t="s">
        <v>468</v>
      </c>
      <c r="C59" s="151">
        <f aca="true" t="shared" si="6" ref="C59:H59">+C47+C53+C58</f>
        <v>10054909</v>
      </c>
      <c r="D59" s="259">
        <f t="shared" si="6"/>
        <v>605919</v>
      </c>
      <c r="E59" s="150">
        <f t="shared" si="6"/>
        <v>307440</v>
      </c>
      <c r="F59" s="150">
        <f t="shared" si="6"/>
        <v>102480</v>
      </c>
      <c r="G59" s="150">
        <f t="shared" si="6"/>
        <v>881185</v>
      </c>
      <c r="H59" s="152">
        <f t="shared" si="6"/>
        <v>11951933</v>
      </c>
    </row>
    <row r="60" spans="3:8" ht="13.5" thickBot="1">
      <c r="C60" s="273"/>
      <c r="D60" s="273"/>
      <c r="E60" s="273"/>
      <c r="F60" s="273"/>
      <c r="G60" s="273"/>
      <c r="H60" s="273"/>
    </row>
    <row r="61" spans="1:8" ht="15" customHeight="1" thickBot="1">
      <c r="A61" s="327" t="s">
        <v>435</v>
      </c>
      <c r="B61" s="334"/>
      <c r="C61" s="243">
        <v>2</v>
      </c>
      <c r="D61" s="243"/>
      <c r="E61" s="243"/>
      <c r="F61" s="243"/>
      <c r="G61" s="364"/>
      <c r="H61" s="330">
        <f>C61+D61</f>
        <v>2</v>
      </c>
    </row>
    <row r="62" spans="1:8" ht="14.25" customHeight="1" thickBot="1">
      <c r="A62" s="327" t="s">
        <v>436</v>
      </c>
      <c r="B62" s="334"/>
      <c r="C62" s="243"/>
      <c r="D62" s="243"/>
      <c r="E62" s="243"/>
      <c r="F62" s="243"/>
      <c r="G62" s="365"/>
      <c r="H62" s="333">
        <f>C62+D62</f>
        <v>0</v>
      </c>
    </row>
  </sheetData>
  <sheetProtection selectLockedCells="1" selectUnlockedCells="1"/>
  <mergeCells count="4">
    <mergeCell ref="B3:D3"/>
    <mergeCell ref="B4:D4"/>
    <mergeCell ref="A8:H8"/>
    <mergeCell ref="A46:H46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H62"/>
  <sheetViews>
    <sheetView zoomScale="115" zoomScaleNormal="115" zoomScalePageLayoutView="0" workbookViewId="0" topLeftCell="A1">
      <selection activeCell="E6" sqref="E6"/>
    </sheetView>
  </sheetViews>
  <sheetFormatPr defaultColWidth="9.00390625" defaultRowHeight="12.75"/>
  <cols>
    <col min="1" max="1" width="13.875" style="245" customWidth="1"/>
    <col min="2" max="2" width="54.50390625" style="246" customWidth="1"/>
    <col min="3" max="3" width="15.875" style="246" customWidth="1"/>
    <col min="4" max="4" width="14.375" style="246" customWidth="1"/>
    <col min="5" max="5" width="14.00390625" style="246" customWidth="1"/>
    <col min="6" max="6" width="13.625" style="246" customWidth="1"/>
    <col min="7" max="7" width="13.875" style="246" customWidth="1"/>
    <col min="8" max="8" width="15.875" style="246" customWidth="1"/>
    <col min="9" max="16384" width="9.375" style="246" customWidth="1"/>
  </cols>
  <sheetData>
    <row r="1" ht="12.75">
      <c r="H1" s="247" t="s">
        <v>476</v>
      </c>
    </row>
    <row r="2" spans="1:8" s="248" customFormat="1" ht="16.5" thickBot="1">
      <c r="A2" s="194"/>
      <c r="B2" s="195"/>
      <c r="C2" s="196"/>
      <c r="D2" s="196"/>
      <c r="E2" s="196"/>
      <c r="F2" s="196"/>
      <c r="G2" s="196"/>
      <c r="H2" s="197" t="s">
        <v>472</v>
      </c>
    </row>
    <row r="3" spans="1:8" s="251" customFormat="1" ht="25.5" customHeight="1" thickBot="1">
      <c r="A3" s="249" t="s">
        <v>440</v>
      </c>
      <c r="B3" s="434" t="s">
        <v>473</v>
      </c>
      <c r="C3" s="435"/>
      <c r="D3" s="435"/>
      <c r="E3" s="436"/>
      <c r="F3" s="436"/>
      <c r="G3" s="319"/>
      <c r="H3" s="250" t="s">
        <v>442</v>
      </c>
    </row>
    <row r="4" spans="1:8" s="251" customFormat="1" ht="24.75" thickBot="1">
      <c r="A4" s="249" t="s">
        <v>412</v>
      </c>
      <c r="B4" s="434" t="s">
        <v>413</v>
      </c>
      <c r="C4" s="435"/>
      <c r="D4" s="435"/>
      <c r="E4" s="436"/>
      <c r="F4" s="436"/>
      <c r="G4" s="319"/>
      <c r="H4" s="250" t="s">
        <v>411</v>
      </c>
    </row>
    <row r="5" spans="1:8" s="252" customFormat="1" ht="15.75" customHeight="1" thickBot="1">
      <c r="A5" s="204"/>
      <c r="B5" s="204"/>
      <c r="C5" s="205"/>
      <c r="D5" s="206"/>
      <c r="E5" s="206"/>
      <c r="F5" s="206"/>
      <c r="G5" s="206"/>
      <c r="H5" s="205"/>
    </row>
    <row r="6" spans="1:8" ht="40.5" thickBot="1">
      <c r="A6" s="208" t="s">
        <v>414</v>
      </c>
      <c r="B6" s="209" t="s">
        <v>415</v>
      </c>
      <c r="C6" s="13" t="s">
        <v>43</v>
      </c>
      <c r="D6" s="13" t="s">
        <v>219</v>
      </c>
      <c r="E6" s="13" t="s">
        <v>220</v>
      </c>
      <c r="F6" s="13" t="s">
        <v>486</v>
      </c>
      <c r="G6" s="13" t="s">
        <v>490</v>
      </c>
      <c r="H6" s="210" t="str">
        <f>+CONCATENATE(LEFT(ÖSSZEFÜGGÉSEK!A7,4),"2017.12.31.",CHAR(10),"Módosítás utáni")</f>
        <v>2017.12.31.
Módosítás utáni</v>
      </c>
    </row>
    <row r="7" spans="1:8" s="253" customFormat="1" ht="12.75" customHeight="1" thickBot="1">
      <c r="A7" s="211" t="s">
        <v>46</v>
      </c>
      <c r="B7" s="212" t="s">
        <v>47</v>
      </c>
      <c r="C7" s="212" t="s">
        <v>48</v>
      </c>
      <c r="D7" s="212" t="s">
        <v>49</v>
      </c>
      <c r="E7" s="212" t="s">
        <v>221</v>
      </c>
      <c r="F7" s="212" t="s">
        <v>482</v>
      </c>
      <c r="G7" s="279" t="s">
        <v>319</v>
      </c>
      <c r="H7" s="19" t="s">
        <v>489</v>
      </c>
    </row>
    <row r="8" spans="1:8" s="253" customFormat="1" ht="15.75" customHeight="1" thickBot="1">
      <c r="A8" s="429" t="s">
        <v>316</v>
      </c>
      <c r="B8" s="430"/>
      <c r="C8" s="430"/>
      <c r="D8" s="430"/>
      <c r="E8" s="430"/>
      <c r="F8" s="430"/>
      <c r="G8" s="430"/>
      <c r="H8" s="431"/>
    </row>
    <row r="9" spans="1:8" s="255" customFormat="1" ht="12" customHeight="1" thickBot="1">
      <c r="A9" s="211" t="s">
        <v>50</v>
      </c>
      <c r="B9" s="254" t="s">
        <v>443</v>
      </c>
      <c r="C9" s="151">
        <f aca="true" t="shared" si="0" ref="C9:H9">SUM(C10:C20)</f>
        <v>57155371</v>
      </c>
      <c r="D9" s="259">
        <f t="shared" si="0"/>
        <v>0</v>
      </c>
      <c r="E9" s="259">
        <f t="shared" si="0"/>
        <v>0</v>
      </c>
      <c r="F9" s="259">
        <f t="shared" si="0"/>
        <v>0</v>
      </c>
      <c r="G9" s="259">
        <f t="shared" si="0"/>
        <v>2162543</v>
      </c>
      <c r="H9" s="151">
        <f t="shared" si="0"/>
        <v>59317914</v>
      </c>
    </row>
    <row r="10" spans="1:8" s="255" customFormat="1" ht="12" customHeight="1">
      <c r="A10" s="256" t="s">
        <v>52</v>
      </c>
      <c r="B10" s="75" t="s">
        <v>111</v>
      </c>
      <c r="C10" s="274">
        <v>13322790</v>
      </c>
      <c r="D10" s="165"/>
      <c r="E10" s="166"/>
      <c r="F10" s="166"/>
      <c r="G10" s="166">
        <v>616838</v>
      </c>
      <c r="H10" s="167">
        <f>SUM(C10:G10)</f>
        <v>13939628</v>
      </c>
    </row>
    <row r="11" spans="1:8" s="255" customFormat="1" ht="12" customHeight="1">
      <c r="A11" s="257" t="s">
        <v>54</v>
      </c>
      <c r="B11" s="78" t="s">
        <v>113</v>
      </c>
      <c r="C11" s="140"/>
      <c r="D11" s="168"/>
      <c r="E11" s="139"/>
      <c r="F11" s="139"/>
      <c r="G11" s="139"/>
      <c r="H11" s="169">
        <f aca="true" t="shared" si="1" ref="H11:H20">SUM(C11:G11)</f>
        <v>0</v>
      </c>
    </row>
    <row r="12" spans="1:8" s="255" customFormat="1" ht="12" customHeight="1">
      <c r="A12" s="257" t="s">
        <v>56</v>
      </c>
      <c r="B12" s="78" t="s">
        <v>115</v>
      </c>
      <c r="C12" s="140"/>
      <c r="D12" s="168"/>
      <c r="E12" s="139"/>
      <c r="F12" s="139"/>
      <c r="G12" s="139"/>
      <c r="H12" s="169">
        <f t="shared" si="1"/>
        <v>0</v>
      </c>
    </row>
    <row r="13" spans="1:8" s="255" customFormat="1" ht="12" customHeight="1">
      <c r="A13" s="257" t="s">
        <v>58</v>
      </c>
      <c r="B13" s="78" t="s">
        <v>117</v>
      </c>
      <c r="C13" s="140"/>
      <c r="D13" s="168"/>
      <c r="E13" s="139"/>
      <c r="F13" s="139"/>
      <c r="G13" s="139"/>
      <c r="H13" s="169">
        <f t="shared" si="1"/>
        <v>0</v>
      </c>
    </row>
    <row r="14" spans="1:8" s="255" customFormat="1" ht="12" customHeight="1">
      <c r="A14" s="257" t="s">
        <v>60</v>
      </c>
      <c r="B14" s="78" t="s">
        <v>119</v>
      </c>
      <c r="C14" s="140">
        <v>36670557</v>
      </c>
      <c r="D14" s="168"/>
      <c r="E14" s="139"/>
      <c r="F14" s="139"/>
      <c r="G14" s="139">
        <v>989814</v>
      </c>
      <c r="H14" s="169">
        <f t="shared" si="1"/>
        <v>37660371</v>
      </c>
    </row>
    <row r="15" spans="1:8" s="255" customFormat="1" ht="12" customHeight="1">
      <c r="A15" s="257" t="s">
        <v>62</v>
      </c>
      <c r="B15" s="78" t="s">
        <v>444</v>
      </c>
      <c r="C15" s="140">
        <v>6860024</v>
      </c>
      <c r="D15" s="168"/>
      <c r="E15" s="139"/>
      <c r="F15" s="139"/>
      <c r="G15" s="139">
        <v>115086</v>
      </c>
      <c r="H15" s="169">
        <f t="shared" si="1"/>
        <v>6975110</v>
      </c>
    </row>
    <row r="16" spans="1:8" s="255" customFormat="1" ht="12" customHeight="1">
      <c r="A16" s="257" t="s">
        <v>230</v>
      </c>
      <c r="B16" s="102" t="s">
        <v>445</v>
      </c>
      <c r="C16" s="140">
        <v>302000</v>
      </c>
      <c r="D16" s="168"/>
      <c r="E16" s="139"/>
      <c r="F16" s="139"/>
      <c r="G16" s="139">
        <v>290000</v>
      </c>
      <c r="H16" s="169">
        <f t="shared" si="1"/>
        <v>592000</v>
      </c>
    </row>
    <row r="17" spans="1:8" s="255" customFormat="1" ht="12" customHeight="1">
      <c r="A17" s="257" t="s">
        <v>232</v>
      </c>
      <c r="B17" s="78" t="s">
        <v>417</v>
      </c>
      <c r="C17" s="155"/>
      <c r="D17" s="168"/>
      <c r="E17" s="139"/>
      <c r="F17" s="139"/>
      <c r="G17" s="139">
        <v>46</v>
      </c>
      <c r="H17" s="169">
        <f t="shared" si="1"/>
        <v>46</v>
      </c>
    </row>
    <row r="18" spans="1:8" s="258" customFormat="1" ht="12" customHeight="1">
      <c r="A18" s="257" t="s">
        <v>234</v>
      </c>
      <c r="B18" s="78" t="s">
        <v>127</v>
      </c>
      <c r="C18" s="140"/>
      <c r="D18" s="168"/>
      <c r="E18" s="139"/>
      <c r="F18" s="139"/>
      <c r="G18" s="139"/>
      <c r="H18" s="169">
        <f t="shared" si="1"/>
        <v>0</v>
      </c>
    </row>
    <row r="19" spans="1:8" s="258" customFormat="1" ht="12" customHeight="1">
      <c r="A19" s="257" t="s">
        <v>236</v>
      </c>
      <c r="B19" s="78" t="s">
        <v>129</v>
      </c>
      <c r="C19" s="147"/>
      <c r="D19" s="168"/>
      <c r="E19" s="139"/>
      <c r="F19" s="139"/>
      <c r="G19" s="139"/>
      <c r="H19" s="169">
        <f t="shared" si="1"/>
        <v>0</v>
      </c>
    </row>
    <row r="20" spans="1:8" s="258" customFormat="1" ht="12" customHeight="1" thickBot="1">
      <c r="A20" s="257" t="s">
        <v>238</v>
      </c>
      <c r="B20" s="102" t="s">
        <v>131</v>
      </c>
      <c r="C20" s="147"/>
      <c r="D20" s="173"/>
      <c r="E20" s="174"/>
      <c r="F20" s="174"/>
      <c r="G20" s="174">
        <v>150759</v>
      </c>
      <c r="H20" s="175">
        <f t="shared" si="1"/>
        <v>150759</v>
      </c>
    </row>
    <row r="21" spans="1:8" s="255" customFormat="1" ht="12" customHeight="1" thickBot="1">
      <c r="A21" s="211" t="s">
        <v>64</v>
      </c>
      <c r="B21" s="254" t="s">
        <v>446</v>
      </c>
      <c r="C21" s="151">
        <f>SUM(C22:C24)</f>
        <v>0</v>
      </c>
      <c r="D21" s="259">
        <f>SUM(D22:D24)</f>
        <v>0</v>
      </c>
      <c r="E21" s="150"/>
      <c r="F21" s="150"/>
      <c r="G21" s="309"/>
      <c r="H21" s="151">
        <f>SUM(H22:H24)</f>
        <v>0</v>
      </c>
    </row>
    <row r="22" spans="1:8" s="258" customFormat="1" ht="12" customHeight="1">
      <c r="A22" s="257" t="s">
        <v>66</v>
      </c>
      <c r="B22" s="101" t="s">
        <v>67</v>
      </c>
      <c r="C22" s="140"/>
      <c r="D22" s="165"/>
      <c r="E22" s="166"/>
      <c r="F22" s="166"/>
      <c r="G22" s="306"/>
      <c r="H22" s="167">
        <f>C22+D22</f>
        <v>0</v>
      </c>
    </row>
    <row r="23" spans="1:8" s="258" customFormat="1" ht="12" customHeight="1">
      <c r="A23" s="257" t="s">
        <v>68</v>
      </c>
      <c r="B23" s="78" t="s">
        <v>447</v>
      </c>
      <c r="C23" s="140"/>
      <c r="D23" s="168"/>
      <c r="E23" s="139"/>
      <c r="F23" s="139"/>
      <c r="G23" s="142"/>
      <c r="H23" s="169">
        <f>C23+D23</f>
        <v>0</v>
      </c>
    </row>
    <row r="24" spans="1:8" s="258" customFormat="1" ht="12" customHeight="1">
      <c r="A24" s="257" t="s">
        <v>70</v>
      </c>
      <c r="B24" s="78" t="s">
        <v>448</v>
      </c>
      <c r="C24" s="140"/>
      <c r="D24" s="168"/>
      <c r="E24" s="139"/>
      <c r="F24" s="139"/>
      <c r="G24" s="142"/>
      <c r="H24" s="169">
        <f>C24+D24</f>
        <v>0</v>
      </c>
    </row>
    <row r="25" spans="1:8" s="258" customFormat="1" ht="12" customHeight="1" thickBot="1">
      <c r="A25" s="257" t="s">
        <v>72</v>
      </c>
      <c r="B25" s="78" t="s">
        <v>449</v>
      </c>
      <c r="C25" s="140"/>
      <c r="D25" s="173"/>
      <c r="E25" s="174"/>
      <c r="F25" s="174"/>
      <c r="G25" s="307"/>
      <c r="H25" s="175">
        <f>C25+D25</f>
        <v>0</v>
      </c>
    </row>
    <row r="26" spans="1:8" s="258" customFormat="1" ht="12" customHeight="1" thickBot="1">
      <c r="A26" s="211" t="s">
        <v>78</v>
      </c>
      <c r="B26" s="22" t="s">
        <v>327</v>
      </c>
      <c r="C26" s="271"/>
      <c r="D26" s="261"/>
      <c r="E26" s="260"/>
      <c r="F26" s="260"/>
      <c r="G26" s="326"/>
      <c r="H26" s="151"/>
    </row>
    <row r="27" spans="1:8" s="258" customFormat="1" ht="20.25" customHeight="1" thickBot="1">
      <c r="A27" s="211" t="s">
        <v>278</v>
      </c>
      <c r="B27" s="22" t="s">
        <v>450</v>
      </c>
      <c r="C27" s="151">
        <f>+C28+C29+C30</f>
        <v>0</v>
      </c>
      <c r="D27" s="259">
        <f>+D28+D29+D30</f>
        <v>0</v>
      </c>
      <c r="E27" s="150"/>
      <c r="F27" s="150"/>
      <c r="G27" s="309"/>
      <c r="H27" s="151">
        <f>+H28+H29+H30</f>
        <v>0</v>
      </c>
    </row>
    <row r="28" spans="1:8" s="258" customFormat="1" ht="12" customHeight="1">
      <c r="A28" s="262" t="s">
        <v>94</v>
      </c>
      <c r="B28" s="101" t="s">
        <v>81</v>
      </c>
      <c r="C28" s="136"/>
      <c r="D28" s="165"/>
      <c r="E28" s="166"/>
      <c r="F28" s="166"/>
      <c r="G28" s="306"/>
      <c r="H28" s="167">
        <f>C28+D28</f>
        <v>0</v>
      </c>
    </row>
    <row r="29" spans="1:8" s="258" customFormat="1" ht="12" customHeight="1">
      <c r="A29" s="262" t="s">
        <v>96</v>
      </c>
      <c r="B29" s="101" t="s">
        <v>447</v>
      </c>
      <c r="C29" s="140"/>
      <c r="D29" s="168"/>
      <c r="E29" s="139"/>
      <c r="F29" s="139"/>
      <c r="G29" s="142"/>
      <c r="H29" s="169">
        <f>C29+D29</f>
        <v>0</v>
      </c>
    </row>
    <row r="30" spans="1:8" s="258" customFormat="1" ht="12" customHeight="1">
      <c r="A30" s="262" t="s">
        <v>98</v>
      </c>
      <c r="B30" s="78" t="s">
        <v>451</v>
      </c>
      <c r="C30" s="140"/>
      <c r="D30" s="168"/>
      <c r="E30" s="139"/>
      <c r="F30" s="139"/>
      <c r="G30" s="142"/>
      <c r="H30" s="169">
        <f>C30+D30</f>
        <v>0</v>
      </c>
    </row>
    <row r="31" spans="1:8" s="258" customFormat="1" ht="12" customHeight="1" thickBot="1">
      <c r="A31" s="257" t="s">
        <v>100</v>
      </c>
      <c r="B31" s="263" t="s">
        <v>452</v>
      </c>
      <c r="C31" s="265"/>
      <c r="D31" s="173"/>
      <c r="E31" s="174"/>
      <c r="F31" s="174"/>
      <c r="G31" s="307"/>
      <c r="H31" s="175">
        <f>C31+D31</f>
        <v>0</v>
      </c>
    </row>
    <row r="32" spans="1:8" s="258" customFormat="1" ht="12" customHeight="1" thickBot="1">
      <c r="A32" s="211" t="s">
        <v>108</v>
      </c>
      <c r="B32" s="22" t="s">
        <v>453</v>
      </c>
      <c r="C32" s="151">
        <f>+C33+C34+C35</f>
        <v>0</v>
      </c>
      <c r="D32" s="259">
        <f>+D33+D34+D35</f>
        <v>0</v>
      </c>
      <c r="E32" s="150"/>
      <c r="F32" s="150"/>
      <c r="G32" s="309"/>
      <c r="H32" s="151">
        <f>+H33+H34+H35</f>
        <v>0</v>
      </c>
    </row>
    <row r="33" spans="1:8" s="258" customFormat="1" ht="12" customHeight="1">
      <c r="A33" s="262" t="s">
        <v>110</v>
      </c>
      <c r="B33" s="101" t="s">
        <v>135</v>
      </c>
      <c r="C33" s="136"/>
      <c r="D33" s="165"/>
      <c r="E33" s="166"/>
      <c r="F33" s="166"/>
      <c r="G33" s="306"/>
      <c r="H33" s="167">
        <f>C33+D33</f>
        <v>0</v>
      </c>
    </row>
    <row r="34" spans="1:8" s="258" customFormat="1" ht="12" customHeight="1">
      <c r="A34" s="262" t="s">
        <v>112</v>
      </c>
      <c r="B34" s="78" t="s">
        <v>137</v>
      </c>
      <c r="C34" s="155"/>
      <c r="D34" s="168"/>
      <c r="E34" s="139"/>
      <c r="F34" s="139"/>
      <c r="G34" s="142"/>
      <c r="H34" s="169">
        <f>C34+D34</f>
        <v>0</v>
      </c>
    </row>
    <row r="35" spans="1:8" s="255" customFormat="1" ht="12" customHeight="1" thickBot="1">
      <c r="A35" s="257" t="s">
        <v>114</v>
      </c>
      <c r="B35" s="263" t="s">
        <v>139</v>
      </c>
      <c r="C35" s="265"/>
      <c r="D35" s="173"/>
      <c r="E35" s="174"/>
      <c r="F35" s="174"/>
      <c r="G35" s="307"/>
      <c r="H35" s="175">
        <f>C35+D35</f>
        <v>0</v>
      </c>
    </row>
    <row r="36" spans="1:8" s="255" customFormat="1" ht="12" customHeight="1" thickBot="1">
      <c r="A36" s="211" t="s">
        <v>132</v>
      </c>
      <c r="B36" s="22" t="s">
        <v>329</v>
      </c>
      <c r="C36" s="271"/>
      <c r="D36" s="261"/>
      <c r="E36" s="260"/>
      <c r="F36" s="260"/>
      <c r="G36" s="326"/>
      <c r="H36" s="151">
        <f>C36+D36</f>
        <v>0</v>
      </c>
    </row>
    <row r="37" spans="1:8" s="255" customFormat="1" ht="12" customHeight="1" thickBot="1">
      <c r="A37" s="211" t="s">
        <v>295</v>
      </c>
      <c r="B37" s="22" t="s">
        <v>454</v>
      </c>
      <c r="C37" s="275"/>
      <c r="D37" s="261"/>
      <c r="E37" s="260"/>
      <c r="F37" s="260"/>
      <c r="G37" s="326"/>
      <c r="H37" s="151">
        <f>C37+D37</f>
        <v>0</v>
      </c>
    </row>
    <row r="38" spans="1:8" s="255" customFormat="1" ht="12" customHeight="1" thickBot="1">
      <c r="A38" s="211" t="s">
        <v>154</v>
      </c>
      <c r="B38" s="22" t="s">
        <v>455</v>
      </c>
      <c r="C38" s="152">
        <f aca="true" t="shared" si="2" ref="C38:H38">+C9+C21+C26+C27+C32+C36+C37</f>
        <v>57155371</v>
      </c>
      <c r="D38" s="259">
        <f t="shared" si="2"/>
        <v>0</v>
      </c>
      <c r="E38" s="150">
        <f t="shared" si="2"/>
        <v>0</v>
      </c>
      <c r="F38" s="150">
        <f t="shared" si="2"/>
        <v>0</v>
      </c>
      <c r="G38" s="259">
        <f t="shared" si="2"/>
        <v>2162543</v>
      </c>
      <c r="H38" s="151">
        <f t="shared" si="2"/>
        <v>59317914</v>
      </c>
    </row>
    <row r="39" spans="1:8" s="255" customFormat="1" ht="12" customHeight="1" thickBot="1">
      <c r="A39" s="264" t="s">
        <v>304</v>
      </c>
      <c r="B39" s="22" t="s">
        <v>456</v>
      </c>
      <c r="C39" s="152">
        <f aca="true" t="shared" si="3" ref="C39:H39">+C40+C41+C42</f>
        <v>110115917</v>
      </c>
      <c r="D39" s="259">
        <f t="shared" si="3"/>
        <v>1151283</v>
      </c>
      <c r="E39" s="150">
        <f t="shared" si="3"/>
        <v>489300</v>
      </c>
      <c r="F39" s="150">
        <f t="shared" si="3"/>
        <v>4166678</v>
      </c>
      <c r="G39" s="150">
        <f t="shared" si="3"/>
        <v>4502459</v>
      </c>
      <c r="H39" s="151">
        <f t="shared" si="3"/>
        <v>120425637</v>
      </c>
    </row>
    <row r="40" spans="1:8" s="255" customFormat="1" ht="12" customHeight="1">
      <c r="A40" s="262" t="s">
        <v>457</v>
      </c>
      <c r="B40" s="101" t="s">
        <v>384</v>
      </c>
      <c r="C40" s="136"/>
      <c r="D40" s="165">
        <v>249413</v>
      </c>
      <c r="E40" s="166"/>
      <c r="F40" s="166"/>
      <c r="G40" s="306"/>
      <c r="H40" s="169">
        <f>SUM(C40:G40)</f>
        <v>249413</v>
      </c>
    </row>
    <row r="41" spans="1:8" s="258" customFormat="1" ht="12" customHeight="1">
      <c r="A41" s="262" t="s">
        <v>458</v>
      </c>
      <c r="B41" s="78" t="s">
        <v>459</v>
      </c>
      <c r="C41" s="155"/>
      <c r="D41" s="168"/>
      <c r="E41" s="139"/>
      <c r="F41" s="139"/>
      <c r="G41" s="142"/>
      <c r="H41" s="169">
        <f>SUM(C41:G41)</f>
        <v>0</v>
      </c>
    </row>
    <row r="42" spans="1:8" s="258" customFormat="1" ht="15" customHeight="1" thickBot="1">
      <c r="A42" s="257" t="s">
        <v>460</v>
      </c>
      <c r="B42" s="263" t="s">
        <v>461</v>
      </c>
      <c r="C42" s="265">
        <v>110115917</v>
      </c>
      <c r="D42" s="173">
        <v>901870</v>
      </c>
      <c r="E42" s="174">
        <v>489300</v>
      </c>
      <c r="F42" s="174">
        <v>4166678</v>
      </c>
      <c r="G42" s="307">
        <v>4502459</v>
      </c>
      <c r="H42" s="169">
        <f>SUM(C42:G42)</f>
        <v>120176224</v>
      </c>
    </row>
    <row r="43" spans="1:8" s="258" customFormat="1" ht="15" customHeight="1" thickBot="1">
      <c r="A43" s="264" t="s">
        <v>306</v>
      </c>
      <c r="B43" s="266" t="s">
        <v>462</v>
      </c>
      <c r="C43" s="152">
        <f aca="true" t="shared" si="4" ref="C43:H43">+C38+C39</f>
        <v>167271288</v>
      </c>
      <c r="D43" s="259">
        <f t="shared" si="4"/>
        <v>1151283</v>
      </c>
      <c r="E43" s="150">
        <f t="shared" si="4"/>
        <v>489300</v>
      </c>
      <c r="F43" s="150">
        <f t="shared" si="4"/>
        <v>4166678</v>
      </c>
      <c r="G43" s="150">
        <f t="shared" si="4"/>
        <v>6665002</v>
      </c>
      <c r="H43" s="151">
        <f t="shared" si="4"/>
        <v>179743551</v>
      </c>
    </row>
    <row r="44" spans="1:3" s="258" customFormat="1" ht="15" customHeight="1">
      <c r="A44" s="232"/>
      <c r="B44" s="233"/>
      <c r="C44" s="234"/>
    </row>
    <row r="45" spans="1:3" ht="12.75">
      <c r="A45" s="267"/>
      <c r="B45" s="268"/>
      <c r="C45" s="269"/>
    </row>
    <row r="46" spans="1:8" s="253" customFormat="1" ht="16.5" customHeight="1" thickBot="1">
      <c r="A46" s="432" t="s">
        <v>317</v>
      </c>
      <c r="B46" s="433"/>
      <c r="C46" s="433"/>
      <c r="D46" s="433"/>
      <c r="E46" s="433"/>
      <c r="F46" s="433"/>
      <c r="G46" s="433"/>
      <c r="H46" s="433"/>
    </row>
    <row r="47" spans="1:8" s="270" customFormat="1" ht="12" customHeight="1" thickBot="1">
      <c r="A47" s="211" t="s">
        <v>50</v>
      </c>
      <c r="B47" s="22" t="s">
        <v>463</v>
      </c>
      <c r="C47" s="151">
        <f aca="true" t="shared" si="5" ref="C47:H47">SUM(C48:C52)</f>
        <v>167271288</v>
      </c>
      <c r="D47" s="259">
        <f t="shared" si="5"/>
        <v>1151283</v>
      </c>
      <c r="E47" s="150">
        <f t="shared" si="5"/>
        <v>291261</v>
      </c>
      <c r="F47" s="150">
        <f t="shared" si="5"/>
        <v>4054235</v>
      </c>
      <c r="G47" s="150">
        <f t="shared" si="5"/>
        <v>1690303</v>
      </c>
      <c r="H47" s="151">
        <f t="shared" si="5"/>
        <v>174458370</v>
      </c>
    </row>
    <row r="48" spans="1:8" ht="12" customHeight="1">
      <c r="A48" s="257" t="s">
        <v>52</v>
      </c>
      <c r="B48" s="101" t="s">
        <v>223</v>
      </c>
      <c r="C48" s="136">
        <v>56326033</v>
      </c>
      <c r="D48" s="165">
        <v>729076</v>
      </c>
      <c r="E48" s="166">
        <v>1497454</v>
      </c>
      <c r="F48" s="166">
        <v>1338657</v>
      </c>
      <c r="G48" s="306">
        <v>7088275</v>
      </c>
      <c r="H48" s="169">
        <f>SUM(C48:G48)</f>
        <v>66979495</v>
      </c>
    </row>
    <row r="49" spans="1:8" ht="12" customHeight="1">
      <c r="A49" s="257" t="s">
        <v>54</v>
      </c>
      <c r="B49" s="78" t="s">
        <v>224</v>
      </c>
      <c r="C49" s="140">
        <v>13363583</v>
      </c>
      <c r="D49" s="168">
        <v>172794</v>
      </c>
      <c r="E49" s="139">
        <v>329446</v>
      </c>
      <c r="F49" s="139">
        <v>294508</v>
      </c>
      <c r="G49" s="142">
        <v>1367661</v>
      </c>
      <c r="H49" s="169">
        <f>SUM(C49:G49)</f>
        <v>15527992</v>
      </c>
    </row>
    <row r="50" spans="1:8" ht="12" customHeight="1">
      <c r="A50" s="257" t="s">
        <v>56</v>
      </c>
      <c r="B50" s="78" t="s">
        <v>225</v>
      </c>
      <c r="C50" s="140">
        <v>97581672</v>
      </c>
      <c r="D50" s="168">
        <v>249413</v>
      </c>
      <c r="E50" s="139">
        <v>-1535639</v>
      </c>
      <c r="F50" s="139">
        <v>2421070</v>
      </c>
      <c r="G50" s="142">
        <v>-6765633</v>
      </c>
      <c r="H50" s="169">
        <f>SUM(C50:G50)</f>
        <v>91950883</v>
      </c>
    </row>
    <row r="51" spans="1:8" ht="12" customHeight="1">
      <c r="A51" s="257" t="s">
        <v>58</v>
      </c>
      <c r="B51" s="78" t="s">
        <v>226</v>
      </c>
      <c r="C51" s="140"/>
      <c r="D51" s="168"/>
      <c r="E51" s="139"/>
      <c r="F51" s="139"/>
      <c r="G51" s="142"/>
      <c r="H51" s="169">
        <f>SUM(C51:G51)</f>
        <v>0</v>
      </c>
    </row>
    <row r="52" spans="1:8" ht="12" customHeight="1" thickBot="1">
      <c r="A52" s="257" t="s">
        <v>60</v>
      </c>
      <c r="B52" s="78" t="s">
        <v>228</v>
      </c>
      <c r="C52" s="140"/>
      <c r="D52" s="173"/>
      <c r="E52" s="174"/>
      <c r="F52" s="174"/>
      <c r="G52" s="307"/>
      <c r="H52" s="169">
        <f>SUM(C52:G52)</f>
        <v>0</v>
      </c>
    </row>
    <row r="53" spans="1:8" ht="12" customHeight="1" thickBot="1">
      <c r="A53" s="211" t="s">
        <v>64</v>
      </c>
      <c r="B53" s="22" t="s">
        <v>464</v>
      </c>
      <c r="C53" s="151">
        <f aca="true" t="shared" si="6" ref="C53:H53">SUM(C54:C56)</f>
        <v>0</v>
      </c>
      <c r="D53" s="259">
        <f t="shared" si="6"/>
        <v>0</v>
      </c>
      <c r="E53" s="150">
        <f t="shared" si="6"/>
        <v>198039</v>
      </c>
      <c r="F53" s="150">
        <f t="shared" si="6"/>
        <v>112443</v>
      </c>
      <c r="G53" s="150">
        <f t="shared" si="6"/>
        <v>4974699</v>
      </c>
      <c r="H53" s="151">
        <f t="shared" si="6"/>
        <v>5285181</v>
      </c>
    </row>
    <row r="54" spans="1:8" s="270" customFormat="1" ht="12" customHeight="1">
      <c r="A54" s="257" t="s">
        <v>66</v>
      </c>
      <c r="B54" s="101" t="s">
        <v>259</v>
      </c>
      <c r="C54" s="136"/>
      <c r="D54" s="165"/>
      <c r="E54" s="166">
        <v>198039</v>
      </c>
      <c r="F54" s="166">
        <v>112443</v>
      </c>
      <c r="G54" s="306">
        <v>2974699</v>
      </c>
      <c r="H54" s="169">
        <f>SUM(C54:G54)</f>
        <v>3285181</v>
      </c>
    </row>
    <row r="55" spans="1:8" ht="12" customHeight="1">
      <c r="A55" s="257" t="s">
        <v>68</v>
      </c>
      <c r="B55" s="78" t="s">
        <v>261</v>
      </c>
      <c r="C55" s="140"/>
      <c r="D55" s="168"/>
      <c r="E55" s="139"/>
      <c r="F55" s="139"/>
      <c r="G55" s="142">
        <v>2000000</v>
      </c>
      <c r="H55" s="169">
        <f>SUM(C55:G55)</f>
        <v>2000000</v>
      </c>
    </row>
    <row r="56" spans="1:8" ht="12" customHeight="1">
      <c r="A56" s="257" t="s">
        <v>70</v>
      </c>
      <c r="B56" s="78" t="s">
        <v>465</v>
      </c>
      <c r="C56" s="140"/>
      <c r="D56" s="168"/>
      <c r="E56" s="139"/>
      <c r="F56" s="139"/>
      <c r="G56" s="142"/>
      <c r="H56" s="169">
        <f>SUM(C56:G56)</f>
        <v>0</v>
      </c>
    </row>
    <row r="57" spans="1:8" ht="12" customHeight="1" thickBot="1">
      <c r="A57" s="257" t="s">
        <v>72</v>
      </c>
      <c r="B57" s="78" t="s">
        <v>466</v>
      </c>
      <c r="C57" s="140"/>
      <c r="D57" s="173"/>
      <c r="E57" s="174"/>
      <c r="F57" s="174"/>
      <c r="G57" s="307"/>
      <c r="H57" s="169">
        <f>SUM(C57:G57)</f>
        <v>0</v>
      </c>
    </row>
    <row r="58" spans="1:8" ht="15" customHeight="1" thickBot="1">
      <c r="A58" s="211" t="s">
        <v>78</v>
      </c>
      <c r="B58" s="22" t="s">
        <v>467</v>
      </c>
      <c r="C58" s="271"/>
      <c r="D58" s="261"/>
      <c r="E58" s="260"/>
      <c r="F58" s="260"/>
      <c r="G58" s="326"/>
      <c r="H58" s="151">
        <f>C58+D58</f>
        <v>0</v>
      </c>
    </row>
    <row r="59" spans="1:8" ht="13.5" thickBot="1">
      <c r="A59" s="211" t="s">
        <v>278</v>
      </c>
      <c r="B59" s="272" t="s">
        <v>468</v>
      </c>
      <c r="C59" s="151">
        <f aca="true" t="shared" si="7" ref="C59:H59">+C47+C53+C58</f>
        <v>167271288</v>
      </c>
      <c r="D59" s="259">
        <f t="shared" si="7"/>
        <v>1151283</v>
      </c>
      <c r="E59" s="150">
        <f t="shared" si="7"/>
        <v>489300</v>
      </c>
      <c r="F59" s="150">
        <f t="shared" si="7"/>
        <v>4166678</v>
      </c>
      <c r="G59" s="150">
        <f t="shared" si="7"/>
        <v>6665002</v>
      </c>
      <c r="H59" s="152">
        <f t="shared" si="7"/>
        <v>179743551</v>
      </c>
    </row>
    <row r="60" spans="3:8" ht="15" customHeight="1" thickBot="1">
      <c r="C60" s="273"/>
      <c r="G60" s="273"/>
      <c r="H60" s="273"/>
    </row>
    <row r="61" spans="1:8" ht="14.25" customHeight="1" thickBot="1">
      <c r="A61" s="327" t="s">
        <v>435</v>
      </c>
      <c r="B61" s="334"/>
      <c r="C61" s="243">
        <v>24</v>
      </c>
      <c r="D61" s="243"/>
      <c r="E61" s="243"/>
      <c r="F61" s="243"/>
      <c r="G61" s="364"/>
      <c r="H61" s="330">
        <f>C61+D61</f>
        <v>24</v>
      </c>
    </row>
    <row r="62" spans="1:8" ht="13.5" thickBot="1">
      <c r="A62" s="241" t="s">
        <v>436</v>
      </c>
      <c r="B62" s="335"/>
      <c r="C62" s="243">
        <v>0</v>
      </c>
      <c r="D62" s="243"/>
      <c r="E62" s="243"/>
      <c r="F62" s="243"/>
      <c r="G62" s="365"/>
      <c r="H62" s="333">
        <f>C62+D62</f>
        <v>0</v>
      </c>
    </row>
  </sheetData>
  <sheetProtection selectLockedCells="1" selectUnlockedCells="1"/>
  <mergeCells count="4">
    <mergeCell ref="B3:F3"/>
    <mergeCell ref="B4:F4"/>
    <mergeCell ref="A8:H8"/>
    <mergeCell ref="A46:H46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H62"/>
  <sheetViews>
    <sheetView zoomScale="115" zoomScaleNormal="115" zoomScalePageLayoutView="0" workbookViewId="0" topLeftCell="A1">
      <selection activeCell="G56" sqref="G56"/>
    </sheetView>
  </sheetViews>
  <sheetFormatPr defaultColWidth="9.00390625" defaultRowHeight="12.75"/>
  <cols>
    <col min="1" max="1" width="13.875" style="245" customWidth="1"/>
    <col min="2" max="2" width="55.875" style="246" customWidth="1"/>
    <col min="3" max="3" width="15.875" style="246" customWidth="1"/>
    <col min="4" max="4" width="14.125" style="246" customWidth="1"/>
    <col min="5" max="5" width="14.00390625" style="246" customWidth="1"/>
    <col min="6" max="6" width="13.625" style="246" customWidth="1"/>
    <col min="7" max="7" width="13.50390625" style="246" customWidth="1"/>
    <col min="8" max="8" width="15.875" style="246" customWidth="1"/>
    <col min="9" max="16384" width="9.375" style="246" customWidth="1"/>
  </cols>
  <sheetData>
    <row r="1" ht="12.75">
      <c r="H1" s="247" t="s">
        <v>478</v>
      </c>
    </row>
    <row r="2" spans="1:8" s="248" customFormat="1" ht="16.5" thickBot="1">
      <c r="A2" s="194"/>
      <c r="B2" s="195"/>
      <c r="C2" s="196"/>
      <c r="D2" s="196"/>
      <c r="E2" s="196"/>
      <c r="F2" s="196"/>
      <c r="G2" s="196"/>
      <c r="H2" s="197" t="s">
        <v>475</v>
      </c>
    </row>
    <row r="3" spans="1:8" s="251" customFormat="1" ht="25.5" customHeight="1" thickBot="1">
      <c r="A3" s="249" t="s">
        <v>440</v>
      </c>
      <c r="B3" s="434" t="s">
        <v>473</v>
      </c>
      <c r="C3" s="435"/>
      <c r="D3" s="435"/>
      <c r="E3" s="436"/>
      <c r="F3" s="436"/>
      <c r="G3" s="319"/>
      <c r="H3" s="250" t="s">
        <v>442</v>
      </c>
    </row>
    <row r="4" spans="1:8" s="251" customFormat="1" ht="24.75" thickBot="1">
      <c r="A4" s="249" t="s">
        <v>412</v>
      </c>
      <c r="B4" s="434" t="s">
        <v>437</v>
      </c>
      <c r="C4" s="435"/>
      <c r="D4" s="435"/>
      <c r="E4" s="436"/>
      <c r="F4" s="436"/>
      <c r="G4" s="319"/>
      <c r="H4" s="250" t="s">
        <v>411</v>
      </c>
    </row>
    <row r="5" spans="1:8" s="252" customFormat="1" ht="15.75" customHeight="1" thickBot="1">
      <c r="A5" s="204"/>
      <c r="B5" s="204"/>
      <c r="C5" s="205"/>
      <c r="D5" s="206"/>
      <c r="E5" s="206"/>
      <c r="F5" s="206"/>
      <c r="G5" s="206"/>
      <c r="H5" s="205"/>
    </row>
    <row r="6" spans="1:8" ht="36.75" customHeight="1" thickBot="1">
      <c r="A6" s="208" t="s">
        <v>414</v>
      </c>
      <c r="B6" s="209" t="s">
        <v>415</v>
      </c>
      <c r="C6" s="13" t="s">
        <v>43</v>
      </c>
      <c r="D6" s="13" t="s">
        <v>219</v>
      </c>
      <c r="E6" s="13" t="s">
        <v>220</v>
      </c>
      <c r="F6" s="13" t="s">
        <v>486</v>
      </c>
      <c r="G6" s="13" t="s">
        <v>490</v>
      </c>
      <c r="H6" s="210" t="str">
        <f>+CONCATENATE(LEFT(ÖSSZEFÜGGÉSEK!A7,4),"2017.12.31.",CHAR(10),"Módosítás utáni")</f>
        <v>2017.12.31.
Módosítás utáni</v>
      </c>
    </row>
    <row r="7" spans="1:8" s="253" customFormat="1" ht="12.75" customHeight="1" thickBot="1">
      <c r="A7" s="211" t="s">
        <v>46</v>
      </c>
      <c r="B7" s="212" t="s">
        <v>47</v>
      </c>
      <c r="C7" s="212" t="s">
        <v>48</v>
      </c>
      <c r="D7" s="212" t="s">
        <v>49</v>
      </c>
      <c r="E7" s="212" t="s">
        <v>221</v>
      </c>
      <c r="F7" s="212" t="s">
        <v>482</v>
      </c>
      <c r="G7" s="279" t="s">
        <v>319</v>
      </c>
      <c r="H7" s="19" t="s">
        <v>489</v>
      </c>
    </row>
    <row r="8" spans="1:8" s="253" customFormat="1" ht="15.75" customHeight="1" thickBot="1">
      <c r="A8" s="429" t="s">
        <v>316</v>
      </c>
      <c r="B8" s="430"/>
      <c r="C8" s="430"/>
      <c r="D8" s="430"/>
      <c r="E8" s="430"/>
      <c r="F8" s="430"/>
      <c r="G8" s="430"/>
      <c r="H8" s="430"/>
    </row>
    <row r="9" spans="1:8" s="255" customFormat="1" ht="12" customHeight="1" thickBot="1">
      <c r="A9" s="211" t="s">
        <v>50</v>
      </c>
      <c r="B9" s="254" t="s">
        <v>443</v>
      </c>
      <c r="C9" s="151">
        <f>SUM(C10:C20)</f>
        <v>40235428</v>
      </c>
      <c r="D9" s="259">
        <f>SUM(D10:D20)</f>
        <v>0</v>
      </c>
      <c r="E9" s="150"/>
      <c r="F9" s="150">
        <f>SUM(F10:F20)</f>
        <v>0</v>
      </c>
      <c r="G9" s="150">
        <f>SUM(G10:G20)</f>
        <v>1379538</v>
      </c>
      <c r="H9" s="151">
        <f>SUM(H10:H20)</f>
        <v>41614966</v>
      </c>
    </row>
    <row r="10" spans="1:8" s="255" customFormat="1" ht="12" customHeight="1">
      <c r="A10" s="256" t="s">
        <v>52</v>
      </c>
      <c r="B10" s="75" t="s">
        <v>111</v>
      </c>
      <c r="C10" s="274"/>
      <c r="D10" s="166"/>
      <c r="E10" s="166"/>
      <c r="F10" s="166"/>
      <c r="G10" s="166"/>
      <c r="H10" s="167">
        <f>SUM(C10:G10)</f>
        <v>0</v>
      </c>
    </row>
    <row r="11" spans="1:8" s="255" customFormat="1" ht="12" customHeight="1">
      <c r="A11" s="257" t="s">
        <v>54</v>
      </c>
      <c r="B11" s="78" t="s">
        <v>113</v>
      </c>
      <c r="C11" s="140"/>
      <c r="D11" s="139"/>
      <c r="E11" s="139"/>
      <c r="F11" s="139"/>
      <c r="G11" s="139"/>
      <c r="H11" s="169">
        <f aca="true" t="shared" si="0" ref="H11:H20">SUM(C11:G11)</f>
        <v>0</v>
      </c>
    </row>
    <row r="12" spans="1:8" s="255" customFormat="1" ht="12" customHeight="1">
      <c r="A12" s="257" t="s">
        <v>56</v>
      </c>
      <c r="B12" s="78" t="s">
        <v>115</v>
      </c>
      <c r="C12" s="140"/>
      <c r="D12" s="139"/>
      <c r="E12" s="139"/>
      <c r="F12" s="139"/>
      <c r="G12" s="139"/>
      <c r="H12" s="169">
        <f t="shared" si="0"/>
        <v>0</v>
      </c>
    </row>
    <row r="13" spans="1:8" s="255" customFormat="1" ht="12" customHeight="1">
      <c r="A13" s="257" t="s">
        <v>58</v>
      </c>
      <c r="B13" s="78" t="s">
        <v>117</v>
      </c>
      <c r="C13" s="140"/>
      <c r="D13" s="139"/>
      <c r="E13" s="139"/>
      <c r="F13" s="139"/>
      <c r="G13" s="139"/>
      <c r="H13" s="169">
        <f t="shared" si="0"/>
        <v>0</v>
      </c>
    </row>
    <row r="14" spans="1:8" s="255" customFormat="1" ht="12" customHeight="1">
      <c r="A14" s="257" t="s">
        <v>60</v>
      </c>
      <c r="B14" s="78" t="s">
        <v>119</v>
      </c>
      <c r="C14" s="140">
        <v>36670557</v>
      </c>
      <c r="D14" s="139"/>
      <c r="E14" s="139"/>
      <c r="F14" s="139"/>
      <c r="G14" s="139">
        <v>989814</v>
      </c>
      <c r="H14" s="169">
        <f t="shared" si="0"/>
        <v>37660371</v>
      </c>
    </row>
    <row r="15" spans="1:8" s="255" customFormat="1" ht="12" customHeight="1">
      <c r="A15" s="257" t="s">
        <v>62</v>
      </c>
      <c r="B15" s="78" t="s">
        <v>444</v>
      </c>
      <c r="C15" s="140">
        <v>3262871</v>
      </c>
      <c r="D15" s="139"/>
      <c r="E15" s="139"/>
      <c r="F15" s="139"/>
      <c r="G15" s="139">
        <v>-51081</v>
      </c>
      <c r="H15" s="169">
        <f t="shared" si="0"/>
        <v>3211790</v>
      </c>
    </row>
    <row r="16" spans="1:8" s="255" customFormat="1" ht="12" customHeight="1">
      <c r="A16" s="257" t="s">
        <v>230</v>
      </c>
      <c r="B16" s="102" t="s">
        <v>445</v>
      </c>
      <c r="C16" s="140">
        <v>302000</v>
      </c>
      <c r="D16" s="139"/>
      <c r="E16" s="139"/>
      <c r="F16" s="139"/>
      <c r="G16" s="139">
        <v>290000</v>
      </c>
      <c r="H16" s="169">
        <f t="shared" si="0"/>
        <v>592000</v>
      </c>
    </row>
    <row r="17" spans="1:8" s="255" customFormat="1" ht="12" customHeight="1">
      <c r="A17" s="257" t="s">
        <v>232</v>
      </c>
      <c r="B17" s="78" t="s">
        <v>417</v>
      </c>
      <c r="C17" s="155"/>
      <c r="D17" s="156"/>
      <c r="E17" s="156"/>
      <c r="F17" s="139"/>
      <c r="G17" s="139">
        <v>46</v>
      </c>
      <c r="H17" s="169">
        <f t="shared" si="0"/>
        <v>46</v>
      </c>
    </row>
    <row r="18" spans="1:8" s="258" customFormat="1" ht="12" customHeight="1">
      <c r="A18" s="257" t="s">
        <v>234</v>
      </c>
      <c r="B18" s="78" t="s">
        <v>127</v>
      </c>
      <c r="C18" s="140"/>
      <c r="D18" s="139"/>
      <c r="E18" s="139"/>
      <c r="F18" s="139"/>
      <c r="G18" s="139"/>
      <c r="H18" s="169">
        <f t="shared" si="0"/>
        <v>0</v>
      </c>
    </row>
    <row r="19" spans="1:8" s="258" customFormat="1" ht="12" customHeight="1">
      <c r="A19" s="257" t="s">
        <v>236</v>
      </c>
      <c r="B19" s="78" t="s">
        <v>129</v>
      </c>
      <c r="C19" s="147"/>
      <c r="D19" s="146"/>
      <c r="E19" s="146"/>
      <c r="F19" s="139"/>
      <c r="G19" s="139"/>
      <c r="H19" s="169">
        <f t="shared" si="0"/>
        <v>0</v>
      </c>
    </row>
    <row r="20" spans="1:8" s="258" customFormat="1" ht="12" customHeight="1" thickBot="1">
      <c r="A20" s="257" t="s">
        <v>238</v>
      </c>
      <c r="B20" s="102" t="s">
        <v>131</v>
      </c>
      <c r="C20" s="147"/>
      <c r="D20" s="146"/>
      <c r="E20" s="146"/>
      <c r="F20" s="174"/>
      <c r="G20" s="174">
        <v>150759</v>
      </c>
      <c r="H20" s="175">
        <f t="shared" si="0"/>
        <v>150759</v>
      </c>
    </row>
    <row r="21" spans="1:8" s="255" customFormat="1" ht="12" customHeight="1" thickBot="1">
      <c r="A21" s="211" t="s">
        <v>64</v>
      </c>
      <c r="B21" s="254" t="s">
        <v>446</v>
      </c>
      <c r="C21" s="151">
        <f>SUM(C22:C24)</f>
        <v>0</v>
      </c>
      <c r="D21" s="150">
        <f>SUM(D22:D24)</f>
        <v>0</v>
      </c>
      <c r="E21" s="150"/>
      <c r="F21" s="150"/>
      <c r="G21" s="309"/>
      <c r="H21" s="151">
        <f>SUM(H22:H24)</f>
        <v>0</v>
      </c>
    </row>
    <row r="22" spans="1:8" s="258" customFormat="1" ht="12" customHeight="1">
      <c r="A22" s="257" t="s">
        <v>66</v>
      </c>
      <c r="B22" s="101" t="s">
        <v>67</v>
      </c>
      <c r="C22" s="140"/>
      <c r="D22" s="139"/>
      <c r="E22" s="139"/>
      <c r="F22" s="166"/>
      <c r="G22" s="306"/>
      <c r="H22" s="167">
        <f>C22+D22</f>
        <v>0</v>
      </c>
    </row>
    <row r="23" spans="1:8" s="258" customFormat="1" ht="12" customHeight="1">
      <c r="A23" s="257" t="s">
        <v>68</v>
      </c>
      <c r="B23" s="78" t="s">
        <v>447</v>
      </c>
      <c r="C23" s="140"/>
      <c r="D23" s="139"/>
      <c r="E23" s="139"/>
      <c r="F23" s="139"/>
      <c r="G23" s="142"/>
      <c r="H23" s="169">
        <f>C23+D23</f>
        <v>0</v>
      </c>
    </row>
    <row r="24" spans="1:8" s="258" customFormat="1" ht="12" customHeight="1">
      <c r="A24" s="257" t="s">
        <v>70</v>
      </c>
      <c r="B24" s="78" t="s">
        <v>448</v>
      </c>
      <c r="C24" s="140"/>
      <c r="D24" s="139"/>
      <c r="E24" s="139"/>
      <c r="F24" s="139"/>
      <c r="G24" s="142"/>
      <c r="H24" s="169">
        <f>C24+D24</f>
        <v>0</v>
      </c>
    </row>
    <row r="25" spans="1:8" s="258" customFormat="1" ht="12" customHeight="1" thickBot="1">
      <c r="A25" s="257" t="s">
        <v>72</v>
      </c>
      <c r="B25" s="78" t="s">
        <v>449</v>
      </c>
      <c r="C25" s="140"/>
      <c r="D25" s="139"/>
      <c r="E25" s="139"/>
      <c r="F25" s="174"/>
      <c r="G25" s="307"/>
      <c r="H25" s="175">
        <f>C25+D25</f>
        <v>0</v>
      </c>
    </row>
    <row r="26" spans="1:8" s="258" customFormat="1" ht="12" customHeight="1" thickBot="1">
      <c r="A26" s="211" t="s">
        <v>78</v>
      </c>
      <c r="B26" s="22" t="s">
        <v>327</v>
      </c>
      <c r="C26" s="271"/>
      <c r="D26" s="260"/>
      <c r="E26" s="260"/>
      <c r="F26" s="260"/>
      <c r="G26" s="326"/>
      <c r="H26" s="151"/>
    </row>
    <row r="27" spans="1:8" s="258" customFormat="1" ht="18.75" customHeight="1" thickBot="1">
      <c r="A27" s="211" t="s">
        <v>278</v>
      </c>
      <c r="B27" s="22" t="s">
        <v>450</v>
      </c>
      <c r="C27" s="151">
        <f>+C28+C29+C30</f>
        <v>0</v>
      </c>
      <c r="D27" s="150">
        <f>+D28+D29+D30</f>
        <v>0</v>
      </c>
      <c r="E27" s="150"/>
      <c r="F27" s="150"/>
      <c r="G27" s="309"/>
      <c r="H27" s="151">
        <f>+H28+H29+H30</f>
        <v>0</v>
      </c>
    </row>
    <row r="28" spans="1:8" s="258" customFormat="1" ht="12" customHeight="1">
      <c r="A28" s="262" t="s">
        <v>94</v>
      </c>
      <c r="B28" s="101" t="s">
        <v>81</v>
      </c>
      <c r="C28" s="136"/>
      <c r="D28" s="134"/>
      <c r="E28" s="134"/>
      <c r="F28" s="166"/>
      <c r="G28" s="306"/>
      <c r="H28" s="167">
        <f>C28+D28</f>
        <v>0</v>
      </c>
    </row>
    <row r="29" spans="1:8" s="258" customFormat="1" ht="12" customHeight="1">
      <c r="A29" s="262" t="s">
        <v>96</v>
      </c>
      <c r="B29" s="101" t="s">
        <v>447</v>
      </c>
      <c r="C29" s="140"/>
      <c r="D29" s="139"/>
      <c r="E29" s="139"/>
      <c r="F29" s="139"/>
      <c r="G29" s="142"/>
      <c r="H29" s="169">
        <f>C29+D29</f>
        <v>0</v>
      </c>
    </row>
    <row r="30" spans="1:8" s="258" customFormat="1" ht="12" customHeight="1">
      <c r="A30" s="262" t="s">
        <v>98</v>
      </c>
      <c r="B30" s="78" t="s">
        <v>451</v>
      </c>
      <c r="C30" s="140"/>
      <c r="D30" s="139"/>
      <c r="E30" s="139"/>
      <c r="F30" s="139"/>
      <c r="G30" s="142"/>
      <c r="H30" s="169">
        <f>C30+D30</f>
        <v>0</v>
      </c>
    </row>
    <row r="31" spans="1:8" s="258" customFormat="1" ht="12" customHeight="1" thickBot="1">
      <c r="A31" s="257" t="s">
        <v>100</v>
      </c>
      <c r="B31" s="263" t="s">
        <v>452</v>
      </c>
      <c r="C31" s="265"/>
      <c r="D31" s="174"/>
      <c r="E31" s="174"/>
      <c r="F31" s="174"/>
      <c r="G31" s="307"/>
      <c r="H31" s="175">
        <f>C31+D31</f>
        <v>0</v>
      </c>
    </row>
    <row r="32" spans="1:8" s="258" customFormat="1" ht="12" customHeight="1" thickBot="1">
      <c r="A32" s="211" t="s">
        <v>108</v>
      </c>
      <c r="B32" s="22" t="s">
        <v>453</v>
      </c>
      <c r="C32" s="151">
        <f>+C33+C34+C35</f>
        <v>0</v>
      </c>
      <c r="D32" s="150">
        <f>+D33+D34+D35</f>
        <v>0</v>
      </c>
      <c r="E32" s="150"/>
      <c r="F32" s="150"/>
      <c r="G32" s="309"/>
      <c r="H32" s="151">
        <f>+H33+H34+H35</f>
        <v>0</v>
      </c>
    </row>
    <row r="33" spans="1:8" s="258" customFormat="1" ht="12" customHeight="1">
      <c r="A33" s="262" t="s">
        <v>110</v>
      </c>
      <c r="B33" s="101" t="s">
        <v>135</v>
      </c>
      <c r="C33" s="136"/>
      <c r="D33" s="134"/>
      <c r="E33" s="134"/>
      <c r="F33" s="166"/>
      <c r="G33" s="306"/>
      <c r="H33" s="167">
        <f>C33+D33</f>
        <v>0</v>
      </c>
    </row>
    <row r="34" spans="1:8" s="258" customFormat="1" ht="12" customHeight="1">
      <c r="A34" s="262" t="s">
        <v>112</v>
      </c>
      <c r="B34" s="78" t="s">
        <v>137</v>
      </c>
      <c r="C34" s="155"/>
      <c r="D34" s="156"/>
      <c r="E34" s="156"/>
      <c r="F34" s="139"/>
      <c r="G34" s="142"/>
      <c r="H34" s="169">
        <f>C34+D34</f>
        <v>0</v>
      </c>
    </row>
    <row r="35" spans="1:8" s="255" customFormat="1" ht="12" customHeight="1" thickBot="1">
      <c r="A35" s="257" t="s">
        <v>114</v>
      </c>
      <c r="B35" s="263" t="s">
        <v>139</v>
      </c>
      <c r="C35" s="265"/>
      <c r="D35" s="174"/>
      <c r="E35" s="174"/>
      <c r="F35" s="174"/>
      <c r="G35" s="307"/>
      <c r="H35" s="175">
        <f>C35+D35</f>
        <v>0</v>
      </c>
    </row>
    <row r="36" spans="1:8" s="255" customFormat="1" ht="12" customHeight="1" thickBot="1">
      <c r="A36" s="211" t="s">
        <v>132</v>
      </c>
      <c r="B36" s="22" t="s">
        <v>329</v>
      </c>
      <c r="C36" s="271"/>
      <c r="D36" s="260"/>
      <c r="E36" s="260"/>
      <c r="F36" s="260"/>
      <c r="G36" s="326"/>
      <c r="H36" s="151">
        <f>C36+D36</f>
        <v>0</v>
      </c>
    </row>
    <row r="37" spans="1:8" s="255" customFormat="1" ht="12" customHeight="1" thickBot="1">
      <c r="A37" s="211" t="s">
        <v>295</v>
      </c>
      <c r="B37" s="22" t="s">
        <v>454</v>
      </c>
      <c r="C37" s="275"/>
      <c r="D37" s="260"/>
      <c r="E37" s="260"/>
      <c r="F37" s="260"/>
      <c r="G37" s="326"/>
      <c r="H37" s="151">
        <f>C37+D37</f>
        <v>0</v>
      </c>
    </row>
    <row r="38" spans="1:8" s="255" customFormat="1" ht="12" customHeight="1" thickBot="1">
      <c r="A38" s="211" t="s">
        <v>154</v>
      </c>
      <c r="B38" s="22" t="s">
        <v>455</v>
      </c>
      <c r="C38" s="152">
        <f>+C9+C21+C26+C27+C32+C36+C37</f>
        <v>40235428</v>
      </c>
      <c r="D38" s="150">
        <f>+D9+D21+D26+D27+D32+D36+D37</f>
        <v>0</v>
      </c>
      <c r="E38" s="150"/>
      <c r="F38" s="150">
        <f>+F9+F21+F26+F27+F32+F36+F37</f>
        <v>0</v>
      </c>
      <c r="G38" s="152">
        <f>+G9+G21+G26+G27+G32+G36+G37</f>
        <v>1379538</v>
      </c>
      <c r="H38" s="151">
        <f>+H9+H21+H26+H27+H32+H36+H37</f>
        <v>41614966</v>
      </c>
    </row>
    <row r="39" spans="1:8" s="255" customFormat="1" ht="12" customHeight="1" thickBot="1">
      <c r="A39" s="264" t="s">
        <v>304</v>
      </c>
      <c r="B39" s="22" t="s">
        <v>456</v>
      </c>
      <c r="C39" s="152">
        <f aca="true" t="shared" si="1" ref="C39:H39">+C40+C41+C42</f>
        <v>109467298</v>
      </c>
      <c r="D39" s="150">
        <f t="shared" si="1"/>
        <v>1151283</v>
      </c>
      <c r="E39" s="150">
        <f t="shared" si="1"/>
        <v>247744</v>
      </c>
      <c r="F39" s="150">
        <f t="shared" si="1"/>
        <v>3954211</v>
      </c>
      <c r="G39" s="150">
        <f t="shared" si="1"/>
        <v>4321226</v>
      </c>
      <c r="H39" s="151">
        <f t="shared" si="1"/>
        <v>119141762</v>
      </c>
    </row>
    <row r="40" spans="1:8" s="255" customFormat="1" ht="12" customHeight="1">
      <c r="A40" s="262" t="s">
        <v>457</v>
      </c>
      <c r="B40" s="101" t="s">
        <v>384</v>
      </c>
      <c r="C40" s="136"/>
      <c r="D40" s="134">
        <v>249413</v>
      </c>
      <c r="E40" s="134"/>
      <c r="F40" s="166"/>
      <c r="G40" s="306"/>
      <c r="H40" s="169">
        <f>SUM(C40:G40)</f>
        <v>249413</v>
      </c>
    </row>
    <row r="41" spans="1:8" s="258" customFormat="1" ht="12" customHeight="1">
      <c r="A41" s="262" t="s">
        <v>458</v>
      </c>
      <c r="B41" s="78" t="s">
        <v>459</v>
      </c>
      <c r="C41" s="155"/>
      <c r="D41" s="156"/>
      <c r="E41" s="156"/>
      <c r="F41" s="139"/>
      <c r="G41" s="142"/>
      <c r="H41" s="169">
        <f>SUM(C41:G41)</f>
        <v>0</v>
      </c>
    </row>
    <row r="42" spans="1:8" s="258" customFormat="1" ht="15" customHeight="1" thickBot="1">
      <c r="A42" s="257" t="s">
        <v>460</v>
      </c>
      <c r="B42" s="263" t="s">
        <v>461</v>
      </c>
      <c r="C42" s="265">
        <v>109467298</v>
      </c>
      <c r="D42" s="174">
        <v>901870</v>
      </c>
      <c r="E42" s="174">
        <v>247744</v>
      </c>
      <c r="F42" s="174">
        <v>3954211</v>
      </c>
      <c r="G42" s="307">
        <v>4321226</v>
      </c>
      <c r="H42" s="169">
        <f>SUM(C42:G42)</f>
        <v>118892349</v>
      </c>
    </row>
    <row r="43" spans="1:8" s="258" customFormat="1" ht="15" customHeight="1" thickBot="1">
      <c r="A43" s="264" t="s">
        <v>306</v>
      </c>
      <c r="B43" s="266" t="s">
        <v>462</v>
      </c>
      <c r="C43" s="152">
        <f aca="true" t="shared" si="2" ref="C43:H43">+C38+C39</f>
        <v>149702726</v>
      </c>
      <c r="D43" s="150">
        <f t="shared" si="2"/>
        <v>1151283</v>
      </c>
      <c r="E43" s="150">
        <f t="shared" si="2"/>
        <v>247744</v>
      </c>
      <c r="F43" s="150">
        <f t="shared" si="2"/>
        <v>3954211</v>
      </c>
      <c r="G43" s="150">
        <f t="shared" si="2"/>
        <v>5700764</v>
      </c>
      <c r="H43" s="151">
        <f t="shared" si="2"/>
        <v>160756728</v>
      </c>
    </row>
    <row r="44" spans="1:3" s="258" customFormat="1" ht="15" customHeight="1">
      <c r="A44" s="232"/>
      <c r="B44" s="233"/>
      <c r="C44" s="234"/>
    </row>
    <row r="45" spans="1:3" ht="12.75">
      <c r="A45" s="267"/>
      <c r="B45" s="268"/>
      <c r="C45" s="269"/>
    </row>
    <row r="46" spans="1:8" s="253" customFormat="1" ht="16.5" customHeight="1" thickBot="1">
      <c r="A46" s="432" t="s">
        <v>317</v>
      </c>
      <c r="B46" s="433"/>
      <c r="C46" s="433"/>
      <c r="D46" s="433"/>
      <c r="E46" s="433"/>
      <c r="F46" s="433"/>
      <c r="G46" s="433"/>
      <c r="H46" s="433"/>
    </row>
    <row r="47" spans="1:8" s="270" customFormat="1" ht="12" customHeight="1" thickBot="1">
      <c r="A47" s="211" t="s">
        <v>50</v>
      </c>
      <c r="B47" s="22" t="s">
        <v>463</v>
      </c>
      <c r="C47" s="151">
        <f aca="true" t="shared" si="3" ref="C47:H47">SUM(C48:C52)</f>
        <v>149702726</v>
      </c>
      <c r="D47" s="159">
        <f t="shared" si="3"/>
        <v>1151283</v>
      </c>
      <c r="E47" s="159">
        <f t="shared" si="3"/>
        <v>49705</v>
      </c>
      <c r="F47" s="150">
        <f t="shared" si="3"/>
        <v>3841768</v>
      </c>
      <c r="G47" s="150">
        <f t="shared" si="3"/>
        <v>1517411</v>
      </c>
      <c r="H47" s="151">
        <f t="shared" si="3"/>
        <v>156262893</v>
      </c>
    </row>
    <row r="48" spans="1:8" ht="12" customHeight="1">
      <c r="A48" s="257" t="s">
        <v>52</v>
      </c>
      <c r="B48" s="101" t="s">
        <v>223</v>
      </c>
      <c r="C48" s="136">
        <v>52915580</v>
      </c>
      <c r="D48" s="165">
        <v>729076</v>
      </c>
      <c r="E48" s="166">
        <v>1299938</v>
      </c>
      <c r="F48" s="166">
        <v>1164501</v>
      </c>
      <c r="G48" s="306">
        <v>6946560</v>
      </c>
      <c r="H48" s="169">
        <f>SUM(C48:G48)</f>
        <v>63055655</v>
      </c>
    </row>
    <row r="49" spans="1:8" ht="12" customHeight="1">
      <c r="A49" s="257" t="s">
        <v>54</v>
      </c>
      <c r="B49" s="78" t="s">
        <v>224</v>
      </c>
      <c r="C49" s="140">
        <v>12551973</v>
      </c>
      <c r="D49" s="168">
        <v>172794</v>
      </c>
      <c r="E49" s="139">
        <v>285406</v>
      </c>
      <c r="F49" s="139">
        <v>256197</v>
      </c>
      <c r="G49" s="142">
        <v>1336484</v>
      </c>
      <c r="H49" s="169">
        <f>SUM(C49:G49)</f>
        <v>14602854</v>
      </c>
    </row>
    <row r="50" spans="1:8" ht="12" customHeight="1">
      <c r="A50" s="257" t="s">
        <v>56</v>
      </c>
      <c r="B50" s="78" t="s">
        <v>225</v>
      </c>
      <c r="C50" s="140">
        <v>84235173</v>
      </c>
      <c r="D50" s="168">
        <v>249413</v>
      </c>
      <c r="E50" s="139">
        <v>-1535639</v>
      </c>
      <c r="F50" s="139">
        <v>2421070</v>
      </c>
      <c r="G50" s="142">
        <v>-6765633</v>
      </c>
      <c r="H50" s="169">
        <f>SUM(C50:G50)</f>
        <v>78604384</v>
      </c>
    </row>
    <row r="51" spans="1:8" ht="12" customHeight="1">
      <c r="A51" s="257" t="s">
        <v>58</v>
      </c>
      <c r="B51" s="78" t="s">
        <v>226</v>
      </c>
      <c r="C51" s="140"/>
      <c r="D51" s="168"/>
      <c r="E51" s="139"/>
      <c r="F51" s="139"/>
      <c r="G51" s="142"/>
      <c r="H51" s="169">
        <f>SUM(C51:G51)</f>
        <v>0</v>
      </c>
    </row>
    <row r="52" spans="1:8" ht="12" customHeight="1" thickBot="1">
      <c r="A52" s="257" t="s">
        <v>60</v>
      </c>
      <c r="B52" s="78" t="s">
        <v>228</v>
      </c>
      <c r="C52" s="140"/>
      <c r="D52" s="173"/>
      <c r="E52" s="174"/>
      <c r="F52" s="174"/>
      <c r="G52" s="307"/>
      <c r="H52" s="169">
        <f>SUM(C52:G52)</f>
        <v>0</v>
      </c>
    </row>
    <row r="53" spans="1:8" ht="12" customHeight="1" thickBot="1">
      <c r="A53" s="211" t="s">
        <v>64</v>
      </c>
      <c r="B53" s="22" t="s">
        <v>464</v>
      </c>
      <c r="C53" s="151">
        <f aca="true" t="shared" si="4" ref="C53:H53">SUM(C54:C56)</f>
        <v>0</v>
      </c>
      <c r="D53" s="159">
        <f t="shared" si="4"/>
        <v>0</v>
      </c>
      <c r="E53" s="159">
        <f t="shared" si="4"/>
        <v>198039</v>
      </c>
      <c r="F53" s="150">
        <f t="shared" si="4"/>
        <v>112443</v>
      </c>
      <c r="G53" s="150">
        <f t="shared" si="4"/>
        <v>4183353</v>
      </c>
      <c r="H53" s="151">
        <f t="shared" si="4"/>
        <v>4493835</v>
      </c>
    </row>
    <row r="54" spans="1:8" s="270" customFormat="1" ht="12" customHeight="1">
      <c r="A54" s="257" t="s">
        <v>66</v>
      </c>
      <c r="B54" s="101" t="s">
        <v>259</v>
      </c>
      <c r="C54" s="136"/>
      <c r="D54" s="276"/>
      <c r="E54" s="276">
        <v>198039</v>
      </c>
      <c r="F54" s="166">
        <v>112443</v>
      </c>
      <c r="G54" s="306">
        <v>2518353</v>
      </c>
      <c r="H54" s="169">
        <f>SUM(C54:G54)</f>
        <v>2828835</v>
      </c>
    </row>
    <row r="55" spans="1:8" ht="12" customHeight="1">
      <c r="A55" s="257" t="s">
        <v>68</v>
      </c>
      <c r="B55" s="78" t="s">
        <v>261</v>
      </c>
      <c r="C55" s="140"/>
      <c r="D55" s="277"/>
      <c r="E55" s="277"/>
      <c r="F55" s="139"/>
      <c r="G55" s="142">
        <v>1665000</v>
      </c>
      <c r="H55" s="169">
        <f>SUM(C55:G55)</f>
        <v>1665000</v>
      </c>
    </row>
    <row r="56" spans="1:8" ht="12" customHeight="1">
      <c r="A56" s="257" t="s">
        <v>70</v>
      </c>
      <c r="B56" s="78" t="s">
        <v>465</v>
      </c>
      <c r="C56" s="140"/>
      <c r="D56" s="277"/>
      <c r="E56" s="277"/>
      <c r="F56" s="139"/>
      <c r="G56" s="142"/>
      <c r="H56" s="169">
        <f>SUM(C56:G56)</f>
        <v>0</v>
      </c>
    </row>
    <row r="57" spans="1:8" ht="12" customHeight="1" thickBot="1">
      <c r="A57" s="257" t="s">
        <v>72</v>
      </c>
      <c r="B57" s="78" t="s">
        <v>466</v>
      </c>
      <c r="C57" s="140"/>
      <c r="D57" s="277"/>
      <c r="E57" s="277"/>
      <c r="F57" s="174"/>
      <c r="G57" s="307"/>
      <c r="H57" s="169">
        <f>SUM(C57:G57)</f>
        <v>0</v>
      </c>
    </row>
    <row r="58" spans="1:8" ht="15" customHeight="1" thickBot="1">
      <c r="A58" s="211" t="s">
        <v>78</v>
      </c>
      <c r="B58" s="22" t="s">
        <v>467</v>
      </c>
      <c r="C58" s="271"/>
      <c r="D58" s="278"/>
      <c r="E58" s="278"/>
      <c r="F58" s="260"/>
      <c r="G58" s="326"/>
      <c r="H58" s="151">
        <f>C58+D58</f>
        <v>0</v>
      </c>
    </row>
    <row r="59" spans="1:8" ht="13.5" thickBot="1">
      <c r="A59" s="211" t="s">
        <v>278</v>
      </c>
      <c r="B59" s="272" t="s">
        <v>468</v>
      </c>
      <c r="C59" s="151">
        <f aca="true" t="shared" si="5" ref="C59:H59">+C47+C53+C58</f>
        <v>149702726</v>
      </c>
      <c r="D59" s="159">
        <f t="shared" si="5"/>
        <v>1151283</v>
      </c>
      <c r="E59" s="159">
        <f t="shared" si="5"/>
        <v>247744</v>
      </c>
      <c r="F59" s="150">
        <f t="shared" si="5"/>
        <v>3954211</v>
      </c>
      <c r="G59" s="150">
        <f t="shared" si="5"/>
        <v>5700764</v>
      </c>
      <c r="H59" s="152">
        <f t="shared" si="5"/>
        <v>160756728</v>
      </c>
    </row>
    <row r="60" spans="3:8" ht="15" customHeight="1" thickBot="1">
      <c r="C60" s="273"/>
      <c r="G60" s="273"/>
      <c r="H60" s="273"/>
    </row>
    <row r="61" spans="1:8" ht="14.25" customHeight="1" thickBot="1">
      <c r="A61" s="241" t="s">
        <v>435</v>
      </c>
      <c r="B61" s="242"/>
      <c r="C61" s="243">
        <v>20</v>
      </c>
      <c r="D61" s="243"/>
      <c r="E61" s="243"/>
      <c r="F61" s="325"/>
      <c r="G61" s="364"/>
      <c r="H61" s="330">
        <f>C61+D61</f>
        <v>20</v>
      </c>
    </row>
    <row r="62" spans="1:8" ht="13.5" thickBot="1">
      <c r="A62" s="241" t="s">
        <v>436</v>
      </c>
      <c r="B62" s="242"/>
      <c r="C62" s="243"/>
      <c r="D62" s="243"/>
      <c r="E62" s="243"/>
      <c r="F62" s="325"/>
      <c r="G62" s="365"/>
      <c r="H62" s="333">
        <f>C62+D62</f>
        <v>0</v>
      </c>
    </row>
  </sheetData>
  <sheetProtection selectLockedCells="1" selectUnlockedCells="1"/>
  <mergeCells count="4">
    <mergeCell ref="B3:F3"/>
    <mergeCell ref="B4:F4"/>
    <mergeCell ref="A8:H8"/>
    <mergeCell ref="A46:H46"/>
  </mergeCells>
  <printOptions horizontalCentered="1"/>
  <pageMargins left="0.25" right="0.25" top="0.75" bottom="0.75" header="0.3" footer="0.3"/>
  <pageSetup horizontalDpi="300" verticalDpi="3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1"/>
  </sheetPr>
  <dimension ref="A1:H64"/>
  <sheetViews>
    <sheetView zoomScale="115" zoomScaleNormal="115" zoomScalePageLayoutView="0" workbookViewId="0" topLeftCell="A1">
      <selection activeCell="F63" sqref="F63"/>
    </sheetView>
  </sheetViews>
  <sheetFormatPr defaultColWidth="12.875" defaultRowHeight="12.75"/>
  <cols>
    <col min="1" max="1" width="12.875" style="0" customWidth="1"/>
    <col min="2" max="2" width="55.875" style="0" customWidth="1"/>
    <col min="3" max="3" width="12.875" style="0" customWidth="1"/>
    <col min="4" max="4" width="11.625" style="0" customWidth="1"/>
    <col min="5" max="6" width="14.50390625" style="0" customWidth="1"/>
    <col min="7" max="7" width="14.125" style="246" customWidth="1"/>
    <col min="8" max="8" width="15.875" style="246" customWidth="1"/>
  </cols>
  <sheetData>
    <row r="1" spans="1:8" ht="12.75">
      <c r="A1" s="245"/>
      <c r="B1" s="246"/>
      <c r="C1" s="246"/>
      <c r="D1" s="246"/>
      <c r="E1" s="246"/>
      <c r="F1" s="246"/>
      <c r="H1" s="247" t="s">
        <v>498</v>
      </c>
    </row>
    <row r="2" spans="1:8" ht="16.5" thickBot="1">
      <c r="A2" s="194"/>
      <c r="B2" s="195"/>
      <c r="C2" s="196"/>
      <c r="D2" s="196"/>
      <c r="E2" s="196"/>
      <c r="F2" s="196"/>
      <c r="G2" s="196"/>
      <c r="H2" s="197" t="s">
        <v>477</v>
      </c>
    </row>
    <row r="3" spans="1:8" ht="24.75" thickBot="1">
      <c r="A3" s="249" t="s">
        <v>440</v>
      </c>
      <c r="B3" s="434" t="s">
        <v>473</v>
      </c>
      <c r="C3" s="435"/>
      <c r="D3" s="435"/>
      <c r="E3" s="436"/>
      <c r="F3" s="436"/>
      <c r="G3" s="319"/>
      <c r="H3" s="250" t="s">
        <v>442</v>
      </c>
    </row>
    <row r="4" spans="1:8" ht="24.75" thickBot="1">
      <c r="A4" s="249" t="s">
        <v>412</v>
      </c>
      <c r="B4" s="434" t="s">
        <v>438</v>
      </c>
      <c r="C4" s="435"/>
      <c r="D4" s="435"/>
      <c r="E4" s="436"/>
      <c r="F4" s="436"/>
      <c r="G4" s="319"/>
      <c r="H4" s="250" t="s">
        <v>411</v>
      </c>
    </row>
    <row r="5" spans="1:8" ht="14.25" thickBot="1">
      <c r="A5" s="204"/>
      <c r="B5" s="204"/>
      <c r="C5" s="205"/>
      <c r="D5" s="206"/>
      <c r="E5" s="206"/>
      <c r="F5" s="206"/>
      <c r="G5" s="206"/>
      <c r="H5" s="205"/>
    </row>
    <row r="6" spans="1:8" ht="36" customHeight="1" thickBot="1">
      <c r="A6" s="208" t="s">
        <v>414</v>
      </c>
      <c r="B6" s="209" t="s">
        <v>415</v>
      </c>
      <c r="C6" s="13" t="s">
        <v>43</v>
      </c>
      <c r="D6" s="13" t="s">
        <v>219</v>
      </c>
      <c r="E6" s="13" t="s">
        <v>220</v>
      </c>
      <c r="F6" s="13" t="s">
        <v>486</v>
      </c>
      <c r="G6" s="13" t="s">
        <v>490</v>
      </c>
      <c r="H6" s="210" t="str">
        <f>+CONCATENATE(LEFT(ÖSSZEFÜGGÉSEK!A7,4),"2017.12.31.",CHAR(10),"Módosítás utáni")</f>
        <v>2017.12.31.
Módosítás utáni</v>
      </c>
    </row>
    <row r="7" spans="1:8" ht="13.5" thickBot="1">
      <c r="A7" s="211" t="s">
        <v>46</v>
      </c>
      <c r="B7" s="212" t="s">
        <v>47</v>
      </c>
      <c r="C7" s="212" t="s">
        <v>48</v>
      </c>
      <c r="D7" s="212" t="s">
        <v>49</v>
      </c>
      <c r="E7" s="212" t="s">
        <v>221</v>
      </c>
      <c r="F7" s="212" t="s">
        <v>482</v>
      </c>
      <c r="G7" s="279" t="s">
        <v>319</v>
      </c>
      <c r="H7" s="19" t="s">
        <v>489</v>
      </c>
    </row>
    <row r="8" spans="1:8" ht="12.75" customHeight="1" thickBot="1">
      <c r="A8" s="429" t="s">
        <v>316</v>
      </c>
      <c r="B8" s="430"/>
      <c r="C8" s="430"/>
      <c r="D8" s="430"/>
      <c r="E8" s="430"/>
      <c r="F8" s="430"/>
      <c r="G8" s="430"/>
      <c r="H8" s="430"/>
    </row>
    <row r="9" spans="1:8" ht="11.25" customHeight="1" thickBot="1">
      <c r="A9" s="211" t="s">
        <v>50</v>
      </c>
      <c r="B9" s="254" t="s">
        <v>443</v>
      </c>
      <c r="C9" s="151">
        <f aca="true" t="shared" si="0" ref="C9:H9">SUM(C10:C20)</f>
        <v>16919943</v>
      </c>
      <c r="D9" s="150">
        <f t="shared" si="0"/>
        <v>0</v>
      </c>
      <c r="E9" s="150">
        <f t="shared" si="0"/>
        <v>0</v>
      </c>
      <c r="F9" s="150">
        <f t="shared" si="0"/>
        <v>0</v>
      </c>
      <c r="G9" s="150">
        <f t="shared" si="0"/>
        <v>783005</v>
      </c>
      <c r="H9" s="151">
        <f t="shared" si="0"/>
        <v>17702948</v>
      </c>
    </row>
    <row r="10" spans="1:8" ht="11.25" customHeight="1">
      <c r="A10" s="256" t="s">
        <v>52</v>
      </c>
      <c r="B10" s="75" t="s">
        <v>111</v>
      </c>
      <c r="C10" s="274">
        <v>13322790</v>
      </c>
      <c r="D10" s="166"/>
      <c r="E10" s="166"/>
      <c r="F10" s="166"/>
      <c r="G10" s="166">
        <v>616838</v>
      </c>
      <c r="H10" s="167">
        <f>SUM(C10:G10)</f>
        <v>13939628</v>
      </c>
    </row>
    <row r="11" spans="1:8" ht="11.25" customHeight="1">
      <c r="A11" s="257" t="s">
        <v>54</v>
      </c>
      <c r="B11" s="78" t="s">
        <v>113</v>
      </c>
      <c r="C11" s="140"/>
      <c r="D11" s="139"/>
      <c r="E11" s="139"/>
      <c r="F11" s="139"/>
      <c r="G11" s="139"/>
      <c r="H11" s="169">
        <f aca="true" t="shared" si="1" ref="H11:H20">SUM(C11:G11)</f>
        <v>0</v>
      </c>
    </row>
    <row r="12" spans="1:8" ht="11.25" customHeight="1">
      <c r="A12" s="257" t="s">
        <v>56</v>
      </c>
      <c r="B12" s="78" t="s">
        <v>115</v>
      </c>
      <c r="C12" s="140"/>
      <c r="D12" s="139"/>
      <c r="E12" s="139"/>
      <c r="F12" s="139"/>
      <c r="G12" s="139"/>
      <c r="H12" s="169">
        <f t="shared" si="1"/>
        <v>0</v>
      </c>
    </row>
    <row r="13" spans="1:8" ht="11.25" customHeight="1">
      <c r="A13" s="257" t="s">
        <v>58</v>
      </c>
      <c r="B13" s="78" t="s">
        <v>117</v>
      </c>
      <c r="C13" s="140"/>
      <c r="D13" s="139"/>
      <c r="E13" s="139"/>
      <c r="F13" s="139"/>
      <c r="G13" s="139"/>
      <c r="H13" s="169">
        <f t="shared" si="1"/>
        <v>0</v>
      </c>
    </row>
    <row r="14" spans="1:8" ht="11.25" customHeight="1">
      <c r="A14" s="257" t="s">
        <v>60</v>
      </c>
      <c r="B14" s="78" t="s">
        <v>119</v>
      </c>
      <c r="C14" s="140"/>
      <c r="D14" s="139"/>
      <c r="E14" s="139"/>
      <c r="F14" s="139"/>
      <c r="G14" s="139"/>
      <c r="H14" s="169">
        <f t="shared" si="1"/>
        <v>0</v>
      </c>
    </row>
    <row r="15" spans="1:8" ht="11.25" customHeight="1">
      <c r="A15" s="257" t="s">
        <v>62</v>
      </c>
      <c r="B15" s="78" t="s">
        <v>444</v>
      </c>
      <c r="C15" s="140">
        <v>3597153</v>
      </c>
      <c r="D15" s="139"/>
      <c r="E15" s="139"/>
      <c r="F15" s="139"/>
      <c r="G15" s="139">
        <v>166167</v>
      </c>
      <c r="H15" s="169">
        <f t="shared" si="1"/>
        <v>3763320</v>
      </c>
    </row>
    <row r="16" spans="1:8" ht="11.25" customHeight="1">
      <c r="A16" s="257" t="s">
        <v>230</v>
      </c>
      <c r="B16" s="102" t="s">
        <v>445</v>
      </c>
      <c r="C16" s="140"/>
      <c r="D16" s="139"/>
      <c r="E16" s="139"/>
      <c r="F16" s="139"/>
      <c r="G16" s="139"/>
      <c r="H16" s="169">
        <f t="shared" si="1"/>
        <v>0</v>
      </c>
    </row>
    <row r="17" spans="1:8" ht="11.25" customHeight="1">
      <c r="A17" s="257" t="s">
        <v>232</v>
      </c>
      <c r="B17" s="78" t="s">
        <v>417</v>
      </c>
      <c r="C17" s="155"/>
      <c r="D17" s="156"/>
      <c r="E17" s="156"/>
      <c r="F17" s="139"/>
      <c r="G17" s="139"/>
      <c r="H17" s="169">
        <f t="shared" si="1"/>
        <v>0</v>
      </c>
    </row>
    <row r="18" spans="1:8" ht="11.25" customHeight="1">
      <c r="A18" s="257" t="s">
        <v>234</v>
      </c>
      <c r="B18" s="78" t="s">
        <v>127</v>
      </c>
      <c r="C18" s="140"/>
      <c r="D18" s="139"/>
      <c r="E18" s="139"/>
      <c r="F18" s="139"/>
      <c r="G18" s="139"/>
      <c r="H18" s="169">
        <f t="shared" si="1"/>
        <v>0</v>
      </c>
    </row>
    <row r="19" spans="1:8" ht="11.25" customHeight="1">
      <c r="A19" s="257" t="s">
        <v>236</v>
      </c>
      <c r="B19" s="78" t="s">
        <v>129</v>
      </c>
      <c r="C19" s="147"/>
      <c r="D19" s="146"/>
      <c r="E19" s="146"/>
      <c r="F19" s="139"/>
      <c r="G19" s="139"/>
      <c r="H19" s="169">
        <f t="shared" si="1"/>
        <v>0</v>
      </c>
    </row>
    <row r="20" spans="1:8" ht="11.25" customHeight="1" thickBot="1">
      <c r="A20" s="257" t="s">
        <v>238</v>
      </c>
      <c r="B20" s="102" t="s">
        <v>131</v>
      </c>
      <c r="C20" s="147"/>
      <c r="D20" s="146"/>
      <c r="E20" s="146"/>
      <c r="F20" s="174"/>
      <c r="G20" s="174"/>
      <c r="H20" s="175">
        <f t="shared" si="1"/>
        <v>0</v>
      </c>
    </row>
    <row r="21" spans="1:8" ht="11.25" customHeight="1" thickBot="1">
      <c r="A21" s="211" t="s">
        <v>64</v>
      </c>
      <c r="B21" s="254" t="s">
        <v>446</v>
      </c>
      <c r="C21" s="151">
        <f>SUM(C22:C24)</f>
        <v>0</v>
      </c>
      <c r="D21" s="150">
        <f>SUM(D22:D24)</f>
        <v>0</v>
      </c>
      <c r="E21" s="150"/>
      <c r="F21" s="150"/>
      <c r="G21" s="309"/>
      <c r="H21" s="151">
        <f>SUM(H22:H24)</f>
        <v>0</v>
      </c>
    </row>
    <row r="22" spans="1:8" ht="11.25" customHeight="1">
      <c r="A22" s="257" t="s">
        <v>66</v>
      </c>
      <c r="B22" s="101" t="s">
        <v>67</v>
      </c>
      <c r="C22" s="140"/>
      <c r="D22" s="139"/>
      <c r="E22" s="139"/>
      <c r="F22" s="166"/>
      <c r="G22" s="306"/>
      <c r="H22" s="167">
        <f>C22+D22</f>
        <v>0</v>
      </c>
    </row>
    <row r="23" spans="1:8" ht="11.25" customHeight="1">
      <c r="A23" s="257" t="s">
        <v>68</v>
      </c>
      <c r="B23" s="78" t="s">
        <v>447</v>
      </c>
      <c r="C23" s="140"/>
      <c r="D23" s="139"/>
      <c r="E23" s="139"/>
      <c r="F23" s="139"/>
      <c r="G23" s="142"/>
      <c r="H23" s="169">
        <f>C23+D23</f>
        <v>0</v>
      </c>
    </row>
    <row r="24" spans="1:8" ht="11.25" customHeight="1">
      <c r="A24" s="257" t="s">
        <v>70</v>
      </c>
      <c r="B24" s="78" t="s">
        <v>448</v>
      </c>
      <c r="C24" s="140"/>
      <c r="D24" s="139"/>
      <c r="E24" s="139"/>
      <c r="F24" s="139"/>
      <c r="G24" s="142"/>
      <c r="H24" s="169">
        <f>C24+D24</f>
        <v>0</v>
      </c>
    </row>
    <row r="25" spans="1:8" ht="11.25" customHeight="1" thickBot="1">
      <c r="A25" s="257" t="s">
        <v>72</v>
      </c>
      <c r="B25" s="78" t="s">
        <v>449</v>
      </c>
      <c r="C25" s="140"/>
      <c r="D25" s="139"/>
      <c r="E25" s="139"/>
      <c r="F25" s="174"/>
      <c r="G25" s="307"/>
      <c r="H25" s="175">
        <f>C25+D25</f>
        <v>0</v>
      </c>
    </row>
    <row r="26" spans="1:8" ht="11.25" customHeight="1" thickBot="1">
      <c r="A26" s="211" t="s">
        <v>78</v>
      </c>
      <c r="B26" s="22" t="s">
        <v>327</v>
      </c>
      <c r="C26" s="271"/>
      <c r="D26" s="260"/>
      <c r="E26" s="260"/>
      <c r="F26" s="260"/>
      <c r="G26" s="326"/>
      <c r="H26" s="151"/>
    </row>
    <row r="27" spans="1:8" ht="22.5" customHeight="1" thickBot="1">
      <c r="A27" s="211" t="s">
        <v>278</v>
      </c>
      <c r="B27" s="22" t="s">
        <v>450</v>
      </c>
      <c r="C27" s="151">
        <f>+C28+C29+C30</f>
        <v>0</v>
      </c>
      <c r="D27" s="150">
        <f>+D28+D29+D30</f>
        <v>0</v>
      </c>
      <c r="E27" s="150"/>
      <c r="F27" s="150"/>
      <c r="G27" s="309"/>
      <c r="H27" s="151">
        <f>+H28+H29+H30</f>
        <v>0</v>
      </c>
    </row>
    <row r="28" spans="1:8" ht="11.25" customHeight="1">
      <c r="A28" s="262" t="s">
        <v>94</v>
      </c>
      <c r="B28" s="101" t="s">
        <v>81</v>
      </c>
      <c r="C28" s="136"/>
      <c r="D28" s="134"/>
      <c r="E28" s="134"/>
      <c r="F28" s="166"/>
      <c r="G28" s="306"/>
      <c r="H28" s="167">
        <f>C28+D28</f>
        <v>0</v>
      </c>
    </row>
    <row r="29" spans="1:8" ht="11.25" customHeight="1">
      <c r="A29" s="262" t="s">
        <v>96</v>
      </c>
      <c r="B29" s="101" t="s">
        <v>447</v>
      </c>
      <c r="C29" s="140"/>
      <c r="D29" s="139"/>
      <c r="E29" s="139"/>
      <c r="F29" s="139"/>
      <c r="G29" s="142"/>
      <c r="H29" s="169">
        <f>C29+D29</f>
        <v>0</v>
      </c>
    </row>
    <row r="30" spans="1:8" ht="11.25" customHeight="1">
      <c r="A30" s="262" t="s">
        <v>98</v>
      </c>
      <c r="B30" s="78" t="s">
        <v>451</v>
      </c>
      <c r="C30" s="140"/>
      <c r="D30" s="139"/>
      <c r="E30" s="139"/>
      <c r="F30" s="139"/>
      <c r="G30" s="142"/>
      <c r="H30" s="169">
        <f>C30+D30</f>
        <v>0</v>
      </c>
    </row>
    <row r="31" spans="1:8" ht="11.25" customHeight="1" thickBot="1">
      <c r="A31" s="257" t="s">
        <v>100</v>
      </c>
      <c r="B31" s="263" t="s">
        <v>452</v>
      </c>
      <c r="C31" s="265"/>
      <c r="D31" s="174"/>
      <c r="E31" s="174"/>
      <c r="F31" s="174"/>
      <c r="G31" s="307"/>
      <c r="H31" s="175">
        <f>C31+D31</f>
        <v>0</v>
      </c>
    </row>
    <row r="32" spans="1:8" ht="11.25" customHeight="1" thickBot="1">
      <c r="A32" s="211" t="s">
        <v>108</v>
      </c>
      <c r="B32" s="22" t="s">
        <v>453</v>
      </c>
      <c r="C32" s="151">
        <f>+C33+C34+C35</f>
        <v>0</v>
      </c>
      <c r="D32" s="150">
        <f>+D33+D34+D35</f>
        <v>0</v>
      </c>
      <c r="E32" s="150"/>
      <c r="F32" s="150"/>
      <c r="G32" s="309"/>
      <c r="H32" s="151">
        <f>+H33+H34+H35</f>
        <v>0</v>
      </c>
    </row>
    <row r="33" spans="1:8" ht="11.25" customHeight="1">
      <c r="A33" s="262" t="s">
        <v>110</v>
      </c>
      <c r="B33" s="101" t="s">
        <v>135</v>
      </c>
      <c r="C33" s="136"/>
      <c r="D33" s="134"/>
      <c r="E33" s="134"/>
      <c r="F33" s="166"/>
      <c r="G33" s="306"/>
      <c r="H33" s="167">
        <f>C33+D33</f>
        <v>0</v>
      </c>
    </row>
    <row r="34" spans="1:8" ht="11.25" customHeight="1">
      <c r="A34" s="262" t="s">
        <v>112</v>
      </c>
      <c r="B34" s="78" t="s">
        <v>137</v>
      </c>
      <c r="C34" s="155"/>
      <c r="D34" s="156"/>
      <c r="E34" s="156"/>
      <c r="F34" s="139"/>
      <c r="G34" s="142"/>
      <c r="H34" s="169">
        <f>C34+D34</f>
        <v>0</v>
      </c>
    </row>
    <row r="35" spans="1:8" ht="11.25" customHeight="1" thickBot="1">
      <c r="A35" s="257" t="s">
        <v>114</v>
      </c>
      <c r="B35" s="263" t="s">
        <v>139</v>
      </c>
      <c r="C35" s="265"/>
      <c r="D35" s="174"/>
      <c r="E35" s="174"/>
      <c r="F35" s="174"/>
      <c r="G35" s="307"/>
      <c r="H35" s="175">
        <f>C35+D35</f>
        <v>0</v>
      </c>
    </row>
    <row r="36" spans="1:8" ht="11.25" customHeight="1" thickBot="1">
      <c r="A36" s="211" t="s">
        <v>132</v>
      </c>
      <c r="B36" s="22" t="s">
        <v>329</v>
      </c>
      <c r="C36" s="271"/>
      <c r="D36" s="260"/>
      <c r="E36" s="260"/>
      <c r="F36" s="260"/>
      <c r="G36" s="326"/>
      <c r="H36" s="151">
        <f>C36+D36</f>
        <v>0</v>
      </c>
    </row>
    <row r="37" spans="1:8" ht="11.25" customHeight="1" thickBot="1">
      <c r="A37" s="211" t="s">
        <v>295</v>
      </c>
      <c r="B37" s="22" t="s">
        <v>454</v>
      </c>
      <c r="C37" s="275"/>
      <c r="D37" s="260"/>
      <c r="E37" s="260"/>
      <c r="F37" s="260"/>
      <c r="G37" s="326"/>
      <c r="H37" s="151">
        <f>C37+D37</f>
        <v>0</v>
      </c>
    </row>
    <row r="38" spans="1:8" ht="11.25" customHeight="1" thickBot="1">
      <c r="A38" s="211" t="s">
        <v>154</v>
      </c>
      <c r="B38" s="22" t="s">
        <v>455</v>
      </c>
      <c r="C38" s="152">
        <f>+C9+C21+C26+C27+C32+C36+C37</f>
        <v>16919943</v>
      </c>
      <c r="D38" s="150">
        <f>+D9+D21+D26+D27+D32+D36+D37</f>
        <v>0</v>
      </c>
      <c r="E38" s="150"/>
      <c r="F38" s="150">
        <f>+F9+F21+F26+F27+F32+F36+F37</f>
        <v>0</v>
      </c>
      <c r="G38" s="152">
        <f>+G9+G21+G26+G27+G32+G36+G37</f>
        <v>783005</v>
      </c>
      <c r="H38" s="151">
        <f>+H9+H21+H26+H27+H32+H36+H37</f>
        <v>17702948</v>
      </c>
    </row>
    <row r="39" spans="1:8" ht="11.25" customHeight="1" thickBot="1">
      <c r="A39" s="264" t="s">
        <v>304</v>
      </c>
      <c r="B39" s="22" t="s">
        <v>456</v>
      </c>
      <c r="C39" s="152">
        <f aca="true" t="shared" si="2" ref="C39:H39">+C40+C41+C42</f>
        <v>648619</v>
      </c>
      <c r="D39" s="150">
        <f t="shared" si="2"/>
        <v>0</v>
      </c>
      <c r="E39" s="152">
        <f t="shared" si="2"/>
        <v>241556</v>
      </c>
      <c r="F39" s="150">
        <f t="shared" si="2"/>
        <v>212467</v>
      </c>
      <c r="G39" s="150">
        <f t="shared" si="2"/>
        <v>181233</v>
      </c>
      <c r="H39" s="151">
        <f t="shared" si="2"/>
        <v>1283875</v>
      </c>
    </row>
    <row r="40" spans="1:8" ht="11.25" customHeight="1">
      <c r="A40" s="262" t="s">
        <v>457</v>
      </c>
      <c r="B40" s="101" t="s">
        <v>384</v>
      </c>
      <c r="C40" s="136"/>
      <c r="D40" s="134"/>
      <c r="E40" s="134"/>
      <c r="F40" s="166"/>
      <c r="G40" s="306"/>
      <c r="H40" s="169">
        <f>SUM(C40:G40)</f>
        <v>0</v>
      </c>
    </row>
    <row r="41" spans="1:8" ht="11.25" customHeight="1">
      <c r="A41" s="262" t="s">
        <v>458</v>
      </c>
      <c r="B41" s="78" t="s">
        <v>459</v>
      </c>
      <c r="C41" s="155"/>
      <c r="D41" s="156"/>
      <c r="E41" s="156"/>
      <c r="F41" s="139"/>
      <c r="G41" s="142"/>
      <c r="H41" s="169">
        <f>SUM(C41:G41)</f>
        <v>0</v>
      </c>
    </row>
    <row r="42" spans="1:8" ht="20.25" customHeight="1" thickBot="1">
      <c r="A42" s="257" t="s">
        <v>460</v>
      </c>
      <c r="B42" s="263" t="s">
        <v>461</v>
      </c>
      <c r="C42" s="265">
        <v>648619</v>
      </c>
      <c r="D42" s="174"/>
      <c r="E42" s="174">
        <v>241556</v>
      </c>
      <c r="F42" s="174">
        <v>212467</v>
      </c>
      <c r="G42" s="307">
        <v>181233</v>
      </c>
      <c r="H42" s="169">
        <f>SUM(C42:G42)</f>
        <v>1283875</v>
      </c>
    </row>
    <row r="43" spans="1:8" ht="14.25" customHeight="1" thickBot="1">
      <c r="A43" s="264" t="s">
        <v>306</v>
      </c>
      <c r="B43" s="266" t="s">
        <v>462</v>
      </c>
      <c r="C43" s="152">
        <f aca="true" t="shared" si="3" ref="C43:H43">+C38+C39</f>
        <v>17568562</v>
      </c>
      <c r="D43" s="150">
        <f t="shared" si="3"/>
        <v>0</v>
      </c>
      <c r="E43" s="152">
        <f t="shared" si="3"/>
        <v>241556</v>
      </c>
      <c r="F43" s="152">
        <f t="shared" si="3"/>
        <v>212467</v>
      </c>
      <c r="G43" s="152">
        <f t="shared" si="3"/>
        <v>964238</v>
      </c>
      <c r="H43" s="151">
        <f t="shared" si="3"/>
        <v>18986823</v>
      </c>
    </row>
    <row r="44" spans="1:8" ht="11.25" customHeight="1">
      <c r="A44" s="232"/>
      <c r="B44" s="233"/>
      <c r="C44" s="234"/>
      <c r="D44" s="258"/>
      <c r="E44" s="258"/>
      <c r="F44" s="258"/>
      <c r="G44" s="258"/>
      <c r="H44" s="258"/>
    </row>
    <row r="45" spans="1:6" ht="11.25" customHeight="1">
      <c r="A45" s="267"/>
      <c r="B45" s="268"/>
      <c r="C45" s="269"/>
      <c r="D45" s="246"/>
      <c r="E45" s="246"/>
      <c r="F45" s="246"/>
    </row>
    <row r="46" spans="1:8" ht="11.25" customHeight="1" thickBot="1">
      <c r="A46" s="432" t="s">
        <v>317</v>
      </c>
      <c r="B46" s="433"/>
      <c r="C46" s="433"/>
      <c r="D46" s="433"/>
      <c r="E46" s="433"/>
      <c r="F46" s="433"/>
      <c r="G46" s="433"/>
      <c r="H46" s="433"/>
    </row>
    <row r="47" spans="1:8" ht="11.25" customHeight="1" thickBot="1">
      <c r="A47" s="211" t="s">
        <v>50</v>
      </c>
      <c r="B47" s="22" t="s">
        <v>463</v>
      </c>
      <c r="C47" s="151">
        <f aca="true" t="shared" si="4" ref="C47:H47">SUM(C48:C52)</f>
        <v>17568562</v>
      </c>
      <c r="D47" s="259">
        <f t="shared" si="4"/>
        <v>0</v>
      </c>
      <c r="E47" s="150">
        <f t="shared" si="4"/>
        <v>241556</v>
      </c>
      <c r="F47" s="150">
        <f t="shared" si="4"/>
        <v>212467</v>
      </c>
      <c r="G47" s="150">
        <f t="shared" si="4"/>
        <v>172892</v>
      </c>
      <c r="H47" s="151">
        <f t="shared" si="4"/>
        <v>18195477</v>
      </c>
    </row>
    <row r="48" spans="1:8" ht="11.25" customHeight="1">
      <c r="A48" s="257" t="s">
        <v>52</v>
      </c>
      <c r="B48" s="101" t="s">
        <v>223</v>
      </c>
      <c r="C48" s="136">
        <v>3410453</v>
      </c>
      <c r="D48" s="276"/>
      <c r="E48" s="276">
        <v>197516</v>
      </c>
      <c r="F48" s="166">
        <v>174156</v>
      </c>
      <c r="G48" s="306">
        <v>141715</v>
      </c>
      <c r="H48" s="169">
        <f>SUM(C48:G48)</f>
        <v>3923840</v>
      </c>
    </row>
    <row r="49" spans="1:8" ht="11.25" customHeight="1">
      <c r="A49" s="257" t="s">
        <v>54</v>
      </c>
      <c r="B49" s="78" t="s">
        <v>224</v>
      </c>
      <c r="C49" s="140">
        <v>811610</v>
      </c>
      <c r="D49" s="277"/>
      <c r="E49" s="277">
        <v>44040</v>
      </c>
      <c r="F49" s="139">
        <v>38311</v>
      </c>
      <c r="G49" s="142">
        <v>31177</v>
      </c>
      <c r="H49" s="169">
        <f>SUM(C49:G49)</f>
        <v>925138</v>
      </c>
    </row>
    <row r="50" spans="1:8" ht="11.25" customHeight="1">
      <c r="A50" s="257" t="s">
        <v>56</v>
      </c>
      <c r="B50" s="78" t="s">
        <v>225</v>
      </c>
      <c r="C50" s="140">
        <v>13346499</v>
      </c>
      <c r="D50" s="277"/>
      <c r="E50" s="277"/>
      <c r="F50" s="139"/>
      <c r="G50" s="142"/>
      <c r="H50" s="169">
        <f>SUM(C50:G50)</f>
        <v>13346499</v>
      </c>
    </row>
    <row r="51" spans="1:8" ht="11.25" customHeight="1">
      <c r="A51" s="257" t="s">
        <v>58</v>
      </c>
      <c r="B51" s="78" t="s">
        <v>226</v>
      </c>
      <c r="C51" s="140"/>
      <c r="D51" s="277"/>
      <c r="E51" s="277"/>
      <c r="F51" s="139"/>
      <c r="G51" s="142"/>
      <c r="H51" s="169">
        <f>SUM(C51:G51)</f>
        <v>0</v>
      </c>
    </row>
    <row r="52" spans="1:8" ht="11.25" customHeight="1" thickBot="1">
      <c r="A52" s="257" t="s">
        <v>60</v>
      </c>
      <c r="B52" s="78" t="s">
        <v>228</v>
      </c>
      <c r="C52" s="140"/>
      <c r="D52" s="277"/>
      <c r="E52" s="277"/>
      <c r="F52" s="174"/>
      <c r="G52" s="307"/>
      <c r="H52" s="169">
        <f>SUM(C52:G52)</f>
        <v>0</v>
      </c>
    </row>
    <row r="53" spans="1:8" ht="11.25" customHeight="1" thickBot="1">
      <c r="A53" s="211" t="s">
        <v>64</v>
      </c>
      <c r="B53" s="22" t="s">
        <v>464</v>
      </c>
      <c r="C53" s="151">
        <f>SUM(C54:C56)</f>
        <v>0</v>
      </c>
      <c r="D53" s="159">
        <f>SUM(D54:D56)</f>
        <v>0</v>
      </c>
      <c r="E53" s="159"/>
      <c r="F53" s="150">
        <f>SUM(F54:F56)</f>
        <v>0</v>
      </c>
      <c r="G53" s="150">
        <f>SUM(G54:G56)</f>
        <v>791346</v>
      </c>
      <c r="H53" s="151">
        <f>SUM(H54:H56)</f>
        <v>791346</v>
      </c>
    </row>
    <row r="54" spans="1:8" ht="11.25" customHeight="1">
      <c r="A54" s="257" t="s">
        <v>66</v>
      </c>
      <c r="B54" s="101" t="s">
        <v>259</v>
      </c>
      <c r="C54" s="136"/>
      <c r="D54" s="276"/>
      <c r="E54" s="276"/>
      <c r="F54" s="166"/>
      <c r="G54" s="306">
        <v>456346</v>
      </c>
      <c r="H54" s="169">
        <f>SUM(C54:G54)</f>
        <v>456346</v>
      </c>
    </row>
    <row r="55" spans="1:8" ht="11.25" customHeight="1">
      <c r="A55" s="257" t="s">
        <v>68</v>
      </c>
      <c r="B55" s="78" t="s">
        <v>261</v>
      </c>
      <c r="C55" s="140"/>
      <c r="D55" s="277"/>
      <c r="E55" s="277"/>
      <c r="F55" s="139"/>
      <c r="G55" s="142">
        <v>335000</v>
      </c>
      <c r="H55" s="169">
        <f>SUM(C55:G55)</f>
        <v>335000</v>
      </c>
    </row>
    <row r="56" spans="1:8" ht="11.25" customHeight="1">
      <c r="A56" s="257" t="s">
        <v>70</v>
      </c>
      <c r="B56" s="78" t="s">
        <v>465</v>
      </c>
      <c r="C56" s="140"/>
      <c r="D56" s="277"/>
      <c r="E56" s="277"/>
      <c r="F56" s="139"/>
      <c r="G56" s="142"/>
      <c r="H56" s="169">
        <f>SUM(C56:G56)</f>
        <v>0</v>
      </c>
    </row>
    <row r="57" spans="1:8" ht="19.5" customHeight="1" thickBot="1">
      <c r="A57" s="257" t="s">
        <v>72</v>
      </c>
      <c r="B57" s="78" t="s">
        <v>466</v>
      </c>
      <c r="C57" s="140"/>
      <c r="D57" s="277"/>
      <c r="E57" s="277"/>
      <c r="F57" s="174"/>
      <c r="G57" s="307"/>
      <c r="H57" s="169">
        <f>SUM(C57:G57)</f>
        <v>0</v>
      </c>
    </row>
    <row r="58" spans="1:8" ht="11.25" customHeight="1" thickBot="1">
      <c r="A58" s="211" t="s">
        <v>78</v>
      </c>
      <c r="B58" s="22" t="s">
        <v>467</v>
      </c>
      <c r="C58" s="271"/>
      <c r="D58" s="278"/>
      <c r="E58" s="278"/>
      <c r="F58" s="260"/>
      <c r="G58" s="326"/>
      <c r="H58" s="151">
        <f>C58+D58</f>
        <v>0</v>
      </c>
    </row>
    <row r="59" spans="1:8" ht="11.25" customHeight="1" thickBot="1">
      <c r="A59" s="211" t="s">
        <v>278</v>
      </c>
      <c r="B59" s="272" t="s">
        <v>468</v>
      </c>
      <c r="C59" s="151">
        <f aca="true" t="shared" si="5" ref="C59:H59">+C47+C53+C58</f>
        <v>17568562</v>
      </c>
      <c r="D59" s="259">
        <f t="shared" si="5"/>
        <v>0</v>
      </c>
      <c r="E59" s="150">
        <f t="shared" si="5"/>
        <v>241556</v>
      </c>
      <c r="F59" s="150">
        <f t="shared" si="5"/>
        <v>212467</v>
      </c>
      <c r="G59" s="150">
        <f t="shared" si="5"/>
        <v>964238</v>
      </c>
      <c r="H59" s="152">
        <f t="shared" si="5"/>
        <v>18986823</v>
      </c>
    </row>
    <row r="60" spans="1:8" ht="13.5" thickBot="1">
      <c r="A60" s="245"/>
      <c r="B60" s="246"/>
      <c r="C60" s="273"/>
      <c r="D60" s="246"/>
      <c r="E60" s="246"/>
      <c r="F60" s="246"/>
      <c r="G60" s="273"/>
      <c r="H60" s="273"/>
    </row>
    <row r="61" spans="1:8" ht="13.5" thickBot="1">
      <c r="A61" s="241" t="s">
        <v>435</v>
      </c>
      <c r="B61" s="335"/>
      <c r="C61" s="243">
        <v>4</v>
      </c>
      <c r="D61" s="243"/>
      <c r="E61" s="243"/>
      <c r="F61" s="243"/>
      <c r="G61" s="364"/>
      <c r="H61" s="330">
        <f>C61+D61</f>
        <v>4</v>
      </c>
    </row>
    <row r="62" spans="1:8" ht="13.5" thickBot="1">
      <c r="A62" s="241" t="s">
        <v>436</v>
      </c>
      <c r="B62" s="335"/>
      <c r="C62" s="243"/>
      <c r="D62" s="243"/>
      <c r="E62" s="243"/>
      <c r="F62" s="243"/>
      <c r="G62" s="365"/>
      <c r="H62" s="333">
        <f>C62+D62</f>
        <v>0</v>
      </c>
    </row>
    <row r="64" ht="12.75">
      <c r="G64" s="370"/>
    </row>
  </sheetData>
  <sheetProtection selectLockedCells="1" selectUnlockedCells="1"/>
  <mergeCells count="4">
    <mergeCell ref="B3:F3"/>
    <mergeCell ref="B4:F4"/>
    <mergeCell ref="A8:H8"/>
    <mergeCell ref="A46:H46"/>
  </mergeCells>
  <printOptions/>
  <pageMargins left="0.25" right="0.25" top="0.75" bottom="0.75" header="0.3" footer="0.3"/>
  <pageSetup horizontalDpi="300" verticalDpi="300" orientation="portrait" paperSize="9" scale="70" r:id="rId1"/>
  <headerFooter alignWithMargins="0">
    <oddFooter>&amp;C&amp;"Times New Roman,Normál"&amp;12Oldal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H62"/>
  <sheetViews>
    <sheetView zoomScale="115" zoomScaleNormal="115" zoomScalePageLayoutView="0" workbookViewId="0" topLeftCell="A1">
      <selection activeCell="D6" sqref="D6"/>
    </sheetView>
  </sheetViews>
  <sheetFormatPr defaultColWidth="9.00390625" defaultRowHeight="12.75"/>
  <cols>
    <col min="1" max="1" width="13.875" style="245" customWidth="1"/>
    <col min="2" max="2" width="54.50390625" style="246" customWidth="1"/>
    <col min="3" max="3" width="15.875" style="246" customWidth="1"/>
    <col min="4" max="5" width="13.875" style="246" customWidth="1"/>
    <col min="6" max="6" width="13.625" style="246" customWidth="1"/>
    <col min="7" max="7" width="14.125" style="246" customWidth="1"/>
    <col min="8" max="8" width="15.875" style="246" customWidth="1"/>
    <col min="9" max="16384" width="9.375" style="246" customWidth="1"/>
  </cols>
  <sheetData>
    <row r="1" ht="12.75">
      <c r="H1" s="247" t="s">
        <v>499</v>
      </c>
    </row>
    <row r="2" spans="1:8" s="248" customFormat="1" ht="16.5" thickBot="1">
      <c r="A2" s="194"/>
      <c r="B2" s="195"/>
      <c r="C2" s="196"/>
      <c r="D2" s="196"/>
      <c r="E2" s="196"/>
      <c r="F2" s="196"/>
      <c r="G2" s="196"/>
      <c r="H2" s="197" t="s">
        <v>479</v>
      </c>
    </row>
    <row r="3" spans="1:8" s="251" customFormat="1" ht="25.5" customHeight="1" thickBot="1">
      <c r="A3" s="249" t="s">
        <v>440</v>
      </c>
      <c r="B3" s="434" t="s">
        <v>480</v>
      </c>
      <c r="C3" s="435"/>
      <c r="D3" s="435"/>
      <c r="E3" s="436"/>
      <c r="F3" s="436"/>
      <c r="G3" s="319"/>
      <c r="H3" s="250" t="s">
        <v>442</v>
      </c>
    </row>
    <row r="4" spans="1:8" s="251" customFormat="1" ht="24.75" thickBot="1">
      <c r="A4" s="249" t="s">
        <v>412</v>
      </c>
      <c r="B4" s="434" t="s">
        <v>413</v>
      </c>
      <c r="C4" s="435"/>
      <c r="D4" s="435"/>
      <c r="E4" s="436"/>
      <c r="F4" s="436"/>
      <c r="G4" s="319"/>
      <c r="H4" s="250" t="s">
        <v>411</v>
      </c>
    </row>
    <row r="5" spans="1:8" s="252" customFormat="1" ht="15.75" customHeight="1" thickBot="1">
      <c r="A5" s="204"/>
      <c r="B5" s="204"/>
      <c r="C5" s="205"/>
      <c r="D5" s="206"/>
      <c r="E5" s="206"/>
      <c r="F5" s="206"/>
      <c r="G5" s="206"/>
      <c r="H5" s="205"/>
    </row>
    <row r="6" spans="1:8" ht="40.5" thickBot="1">
      <c r="A6" s="208" t="s">
        <v>414</v>
      </c>
      <c r="B6" s="209" t="s">
        <v>415</v>
      </c>
      <c r="C6" s="13" t="s">
        <v>43</v>
      </c>
      <c r="D6" s="13" t="s">
        <v>219</v>
      </c>
      <c r="E6" s="13" t="s">
        <v>220</v>
      </c>
      <c r="F6" s="13" t="s">
        <v>486</v>
      </c>
      <c r="G6" s="13" t="s">
        <v>490</v>
      </c>
      <c r="H6" s="210" t="str">
        <f>+CONCATENATE(LEFT(ÖSSZEFÜGGÉSEK!A7,4),"2017.12.31.",CHAR(10),"Módosítás utáni")</f>
        <v>2017.12.31.
Módosítás utáni</v>
      </c>
    </row>
    <row r="7" spans="1:8" s="253" customFormat="1" ht="12.75" customHeight="1" thickBot="1">
      <c r="A7" s="211" t="s">
        <v>46</v>
      </c>
      <c r="B7" s="212" t="s">
        <v>47</v>
      </c>
      <c r="C7" s="212" t="s">
        <v>48</v>
      </c>
      <c r="D7" s="212" t="s">
        <v>49</v>
      </c>
      <c r="E7" s="212" t="s">
        <v>221</v>
      </c>
      <c r="F7" s="212" t="s">
        <v>482</v>
      </c>
      <c r="G7" s="279" t="s">
        <v>319</v>
      </c>
      <c r="H7" s="19" t="s">
        <v>489</v>
      </c>
    </row>
    <row r="8" spans="1:8" s="253" customFormat="1" ht="15.75" customHeight="1" thickBot="1">
      <c r="A8" s="429" t="s">
        <v>316</v>
      </c>
      <c r="B8" s="430"/>
      <c r="C8" s="430"/>
      <c r="D8" s="430"/>
      <c r="E8" s="430"/>
      <c r="F8" s="430"/>
      <c r="G8" s="430"/>
      <c r="H8" s="430"/>
    </row>
    <row r="9" spans="1:8" s="255" customFormat="1" ht="12" customHeight="1" thickBot="1">
      <c r="A9" s="211" t="s">
        <v>50</v>
      </c>
      <c r="B9" s="254" t="s">
        <v>443</v>
      </c>
      <c r="C9" s="151">
        <f aca="true" t="shared" si="0" ref="C9:H9">SUM(C10:C20)</f>
        <v>590000</v>
      </c>
      <c r="D9" s="150">
        <f t="shared" si="0"/>
        <v>0</v>
      </c>
      <c r="E9" s="150">
        <f t="shared" si="0"/>
        <v>0</v>
      </c>
      <c r="F9" s="150">
        <f t="shared" si="0"/>
        <v>0</v>
      </c>
      <c r="G9" s="150">
        <f t="shared" si="0"/>
        <v>333566</v>
      </c>
      <c r="H9" s="151">
        <f t="shared" si="0"/>
        <v>923566</v>
      </c>
    </row>
    <row r="10" spans="1:8" s="255" customFormat="1" ht="12" customHeight="1">
      <c r="A10" s="256" t="s">
        <v>52</v>
      </c>
      <c r="B10" s="75" t="s">
        <v>111</v>
      </c>
      <c r="C10" s="274"/>
      <c r="D10" s="165"/>
      <c r="E10" s="166"/>
      <c r="F10" s="166"/>
      <c r="G10" s="166"/>
      <c r="H10" s="167">
        <f>SUM(C10:G10)</f>
        <v>0</v>
      </c>
    </row>
    <row r="11" spans="1:8" s="255" customFormat="1" ht="12" customHeight="1">
      <c r="A11" s="257" t="s">
        <v>54</v>
      </c>
      <c r="B11" s="78" t="s">
        <v>113</v>
      </c>
      <c r="C11" s="140">
        <v>190000</v>
      </c>
      <c r="D11" s="168"/>
      <c r="E11" s="139"/>
      <c r="F11" s="139"/>
      <c r="G11" s="139">
        <v>210770</v>
      </c>
      <c r="H11" s="169">
        <f aca="true" t="shared" si="1" ref="H11:H20">SUM(C11:G11)</f>
        <v>400770</v>
      </c>
    </row>
    <row r="12" spans="1:8" s="255" customFormat="1" ht="12" customHeight="1">
      <c r="A12" s="257" t="s">
        <v>56</v>
      </c>
      <c r="B12" s="78" t="s">
        <v>115</v>
      </c>
      <c r="C12" s="140">
        <v>400000</v>
      </c>
      <c r="D12" s="168"/>
      <c r="E12" s="139"/>
      <c r="F12" s="139"/>
      <c r="G12" s="139">
        <v>53335</v>
      </c>
      <c r="H12" s="169">
        <f t="shared" si="1"/>
        <v>453335</v>
      </c>
    </row>
    <row r="13" spans="1:8" s="255" customFormat="1" ht="12" customHeight="1">
      <c r="A13" s="257" t="s">
        <v>58</v>
      </c>
      <c r="B13" s="78" t="s">
        <v>117</v>
      </c>
      <c r="C13" s="139"/>
      <c r="D13" s="168"/>
      <c r="E13" s="139"/>
      <c r="F13" s="139"/>
      <c r="G13" s="139">
        <v>12000</v>
      </c>
      <c r="H13" s="169">
        <f t="shared" si="1"/>
        <v>12000</v>
      </c>
    </row>
    <row r="14" spans="1:8" s="255" customFormat="1" ht="12" customHeight="1">
      <c r="A14" s="257" t="s">
        <v>60</v>
      </c>
      <c r="B14" s="78" t="s">
        <v>119</v>
      </c>
      <c r="C14" s="139"/>
      <c r="D14" s="168"/>
      <c r="E14" s="139"/>
      <c r="F14" s="139"/>
      <c r="G14" s="139"/>
      <c r="H14" s="169">
        <f t="shared" si="1"/>
        <v>0</v>
      </c>
    </row>
    <row r="15" spans="1:8" s="255" customFormat="1" ht="12" customHeight="1">
      <c r="A15" s="257" t="s">
        <v>62</v>
      </c>
      <c r="B15" s="78" t="s">
        <v>444</v>
      </c>
      <c r="C15" s="139"/>
      <c r="D15" s="168"/>
      <c r="E15" s="139"/>
      <c r="F15" s="139"/>
      <c r="G15" s="139"/>
      <c r="H15" s="169">
        <f t="shared" si="1"/>
        <v>0</v>
      </c>
    </row>
    <row r="16" spans="1:8" s="255" customFormat="1" ht="12" customHeight="1">
      <c r="A16" s="257" t="s">
        <v>230</v>
      </c>
      <c r="B16" s="102" t="s">
        <v>445</v>
      </c>
      <c r="C16" s="139"/>
      <c r="D16" s="168"/>
      <c r="E16" s="139"/>
      <c r="F16" s="139"/>
      <c r="G16" s="139"/>
      <c r="H16" s="169">
        <f t="shared" si="1"/>
        <v>0</v>
      </c>
    </row>
    <row r="17" spans="1:8" s="255" customFormat="1" ht="12" customHeight="1">
      <c r="A17" s="257" t="s">
        <v>232</v>
      </c>
      <c r="B17" s="78" t="s">
        <v>417</v>
      </c>
      <c r="C17" s="156"/>
      <c r="D17" s="168"/>
      <c r="E17" s="139"/>
      <c r="F17" s="139"/>
      <c r="G17" s="139">
        <v>3</v>
      </c>
      <c r="H17" s="169">
        <f t="shared" si="1"/>
        <v>3</v>
      </c>
    </row>
    <row r="18" spans="1:8" s="258" customFormat="1" ht="12" customHeight="1">
      <c r="A18" s="257" t="s">
        <v>234</v>
      </c>
      <c r="B18" s="78" t="s">
        <v>127</v>
      </c>
      <c r="C18" s="139"/>
      <c r="D18" s="168"/>
      <c r="E18" s="139"/>
      <c r="F18" s="139"/>
      <c r="G18" s="139">
        <v>57458</v>
      </c>
      <c r="H18" s="169">
        <f t="shared" si="1"/>
        <v>57458</v>
      </c>
    </row>
    <row r="19" spans="1:8" s="258" customFormat="1" ht="12" customHeight="1">
      <c r="A19" s="257" t="s">
        <v>236</v>
      </c>
      <c r="B19" s="78" t="s">
        <v>129</v>
      </c>
      <c r="C19" s="146"/>
      <c r="D19" s="168"/>
      <c r="E19" s="139"/>
      <c r="F19" s="139"/>
      <c r="G19" s="139"/>
      <c r="H19" s="169">
        <f t="shared" si="1"/>
        <v>0</v>
      </c>
    </row>
    <row r="20" spans="1:8" s="258" customFormat="1" ht="12" customHeight="1" thickBot="1">
      <c r="A20" s="257" t="s">
        <v>238</v>
      </c>
      <c r="B20" s="102" t="s">
        <v>131</v>
      </c>
      <c r="C20" s="146"/>
      <c r="D20" s="173"/>
      <c r="E20" s="174"/>
      <c r="F20" s="174"/>
      <c r="G20" s="174"/>
      <c r="H20" s="175">
        <f t="shared" si="1"/>
        <v>0</v>
      </c>
    </row>
    <row r="21" spans="1:8" s="255" customFormat="1" ht="12" customHeight="1" thickBot="1">
      <c r="A21" s="211" t="s">
        <v>64</v>
      </c>
      <c r="B21" s="254" t="s">
        <v>446</v>
      </c>
      <c r="C21" s="150">
        <f>SUM(C22:C24)</f>
        <v>0</v>
      </c>
      <c r="D21" s="259">
        <f>SUM(D22:D24)</f>
        <v>0</v>
      </c>
      <c r="E21" s="150"/>
      <c r="F21" s="150"/>
      <c r="G21" s="309"/>
      <c r="H21" s="151">
        <f>SUM(H22:H24)</f>
        <v>0</v>
      </c>
    </row>
    <row r="22" spans="1:8" s="258" customFormat="1" ht="12" customHeight="1">
      <c r="A22" s="257" t="s">
        <v>66</v>
      </c>
      <c r="B22" s="101" t="s">
        <v>67</v>
      </c>
      <c r="C22" s="139"/>
      <c r="D22" s="165"/>
      <c r="E22" s="166"/>
      <c r="F22" s="166"/>
      <c r="G22" s="306"/>
      <c r="H22" s="167">
        <f>C22+D22</f>
        <v>0</v>
      </c>
    </row>
    <row r="23" spans="1:8" s="258" customFormat="1" ht="12" customHeight="1">
      <c r="A23" s="257" t="s">
        <v>68</v>
      </c>
      <c r="B23" s="78" t="s">
        <v>447</v>
      </c>
      <c r="C23" s="139"/>
      <c r="D23" s="168"/>
      <c r="E23" s="139"/>
      <c r="F23" s="139"/>
      <c r="G23" s="142"/>
      <c r="H23" s="169">
        <f>C23+D23</f>
        <v>0</v>
      </c>
    </row>
    <row r="24" spans="1:8" s="258" customFormat="1" ht="12" customHeight="1">
      <c r="A24" s="257" t="s">
        <v>70</v>
      </c>
      <c r="B24" s="78" t="s">
        <v>448</v>
      </c>
      <c r="C24" s="139"/>
      <c r="D24" s="168"/>
      <c r="E24" s="139"/>
      <c r="F24" s="139"/>
      <c r="G24" s="142"/>
      <c r="H24" s="169">
        <f>C24+D24</f>
        <v>0</v>
      </c>
    </row>
    <row r="25" spans="1:8" s="258" customFormat="1" ht="12" customHeight="1" thickBot="1">
      <c r="A25" s="257" t="s">
        <v>72</v>
      </c>
      <c r="B25" s="78" t="s">
        <v>449</v>
      </c>
      <c r="C25" s="139"/>
      <c r="D25" s="173"/>
      <c r="E25" s="174"/>
      <c r="F25" s="174"/>
      <c r="G25" s="307"/>
      <c r="H25" s="175">
        <f>C25+D25</f>
        <v>0</v>
      </c>
    </row>
    <row r="26" spans="1:8" s="258" customFormat="1" ht="12" customHeight="1" thickBot="1">
      <c r="A26" s="211" t="s">
        <v>78</v>
      </c>
      <c r="B26" s="22" t="s">
        <v>327</v>
      </c>
      <c r="C26" s="260"/>
      <c r="D26" s="261"/>
      <c r="E26" s="260"/>
      <c r="F26" s="260"/>
      <c r="G26" s="326"/>
      <c r="H26" s="151"/>
    </row>
    <row r="27" spans="1:8" s="258" customFormat="1" ht="21.75" customHeight="1" thickBot="1">
      <c r="A27" s="211" t="s">
        <v>278</v>
      </c>
      <c r="B27" s="22" t="s">
        <v>450</v>
      </c>
      <c r="C27" s="150">
        <f>+C28+C29+C30</f>
        <v>0</v>
      </c>
      <c r="D27" s="259">
        <f>+D28+D29+D30</f>
        <v>0</v>
      </c>
      <c r="E27" s="150"/>
      <c r="F27" s="150"/>
      <c r="G27" s="309"/>
      <c r="H27" s="151">
        <f>+H28+H29+H30</f>
        <v>0</v>
      </c>
    </row>
    <row r="28" spans="1:8" s="258" customFormat="1" ht="21.75" customHeight="1">
      <c r="A28" s="262" t="s">
        <v>94</v>
      </c>
      <c r="B28" s="101" t="s">
        <v>81</v>
      </c>
      <c r="C28" s="134"/>
      <c r="D28" s="165"/>
      <c r="E28" s="166"/>
      <c r="F28" s="166"/>
      <c r="G28" s="306"/>
      <c r="H28" s="167">
        <f>C28+D28</f>
        <v>0</v>
      </c>
    </row>
    <row r="29" spans="1:8" s="258" customFormat="1" ht="12" customHeight="1">
      <c r="A29" s="262" t="s">
        <v>96</v>
      </c>
      <c r="B29" s="101" t="s">
        <v>447</v>
      </c>
      <c r="C29" s="139"/>
      <c r="D29" s="168"/>
      <c r="E29" s="139"/>
      <c r="F29" s="139"/>
      <c r="G29" s="142"/>
      <c r="H29" s="169">
        <f>C29+D29</f>
        <v>0</v>
      </c>
    </row>
    <row r="30" spans="1:8" s="258" customFormat="1" ht="12" customHeight="1">
      <c r="A30" s="262" t="s">
        <v>98</v>
      </c>
      <c r="B30" s="78" t="s">
        <v>451</v>
      </c>
      <c r="C30" s="139"/>
      <c r="D30" s="168"/>
      <c r="E30" s="139"/>
      <c r="F30" s="139"/>
      <c r="G30" s="142"/>
      <c r="H30" s="169">
        <f>C30+D30</f>
        <v>0</v>
      </c>
    </row>
    <row r="31" spans="1:8" s="258" customFormat="1" ht="12" customHeight="1" thickBot="1">
      <c r="A31" s="257" t="s">
        <v>100</v>
      </c>
      <c r="B31" s="263" t="s">
        <v>452</v>
      </c>
      <c r="C31" s="174"/>
      <c r="D31" s="173"/>
      <c r="E31" s="174"/>
      <c r="F31" s="174"/>
      <c r="G31" s="307"/>
      <c r="H31" s="175">
        <f>C31+D31</f>
        <v>0</v>
      </c>
    </row>
    <row r="32" spans="1:8" s="258" customFormat="1" ht="12" customHeight="1" thickBot="1">
      <c r="A32" s="211" t="s">
        <v>108</v>
      </c>
      <c r="B32" s="22" t="s">
        <v>453</v>
      </c>
      <c r="C32" s="150">
        <f>+C33+C34+C35</f>
        <v>0</v>
      </c>
      <c r="D32" s="259">
        <f>+D33+D34+D35</f>
        <v>0</v>
      </c>
      <c r="E32" s="150"/>
      <c r="F32" s="150"/>
      <c r="G32" s="309"/>
      <c r="H32" s="151">
        <f>+H33+H34+H35</f>
        <v>0</v>
      </c>
    </row>
    <row r="33" spans="1:8" s="258" customFormat="1" ht="12" customHeight="1">
      <c r="A33" s="262" t="s">
        <v>110</v>
      </c>
      <c r="B33" s="101" t="s">
        <v>135</v>
      </c>
      <c r="C33" s="134"/>
      <c r="D33" s="165"/>
      <c r="E33" s="166"/>
      <c r="F33" s="166"/>
      <c r="G33" s="306"/>
      <c r="H33" s="167">
        <f>C33+D33</f>
        <v>0</v>
      </c>
    </row>
    <row r="34" spans="1:8" s="258" customFormat="1" ht="12" customHeight="1">
      <c r="A34" s="262" t="s">
        <v>112</v>
      </c>
      <c r="B34" s="78" t="s">
        <v>137</v>
      </c>
      <c r="C34" s="156"/>
      <c r="D34" s="168"/>
      <c r="E34" s="139"/>
      <c r="F34" s="139"/>
      <c r="G34" s="142"/>
      <c r="H34" s="169">
        <f>C34+D34</f>
        <v>0</v>
      </c>
    </row>
    <row r="35" spans="1:8" s="255" customFormat="1" ht="12" customHeight="1" thickBot="1">
      <c r="A35" s="257" t="s">
        <v>114</v>
      </c>
      <c r="B35" s="263" t="s">
        <v>139</v>
      </c>
      <c r="C35" s="174"/>
      <c r="D35" s="173"/>
      <c r="E35" s="174"/>
      <c r="F35" s="174"/>
      <c r="G35" s="307"/>
      <c r="H35" s="175">
        <f>C35+D35</f>
        <v>0</v>
      </c>
    </row>
    <row r="36" spans="1:8" s="255" customFormat="1" ht="12" customHeight="1" thickBot="1">
      <c r="A36" s="211" t="s">
        <v>132</v>
      </c>
      <c r="B36" s="22" t="s">
        <v>329</v>
      </c>
      <c r="C36" s="260"/>
      <c r="D36" s="261"/>
      <c r="E36" s="260"/>
      <c r="F36" s="260"/>
      <c r="G36" s="326"/>
      <c r="H36" s="151">
        <f>C36+D36</f>
        <v>0</v>
      </c>
    </row>
    <row r="37" spans="1:8" s="255" customFormat="1" ht="12" customHeight="1" thickBot="1">
      <c r="A37" s="211" t="s">
        <v>295</v>
      </c>
      <c r="B37" s="22" t="s">
        <v>454</v>
      </c>
      <c r="C37" s="260"/>
      <c r="D37" s="261"/>
      <c r="E37" s="260"/>
      <c r="F37" s="260"/>
      <c r="G37" s="326"/>
      <c r="H37" s="151">
        <f>C37+D37</f>
        <v>0</v>
      </c>
    </row>
    <row r="38" spans="1:8" s="255" customFormat="1" ht="12" customHeight="1" thickBot="1">
      <c r="A38" s="211" t="s">
        <v>154</v>
      </c>
      <c r="B38" s="22" t="s">
        <v>455</v>
      </c>
      <c r="C38" s="150">
        <f>+C9+C21+C26+C27+C32+C36+C37</f>
        <v>590000</v>
      </c>
      <c r="D38" s="259">
        <f>+D9+D21+D26+D27+D32+D36+D37</f>
        <v>0</v>
      </c>
      <c r="E38" s="150"/>
      <c r="F38" s="150">
        <f>+F9+F21+F26+F27+F32+F36+F37</f>
        <v>0</v>
      </c>
      <c r="G38" s="150">
        <f>+G9+G21+G26+G27+G32+G36+G37</f>
        <v>333566</v>
      </c>
      <c r="H38" s="151">
        <f>+H9+H21+H26+H27+H32+H36+H37</f>
        <v>923566</v>
      </c>
    </row>
    <row r="39" spans="1:8" s="255" customFormat="1" ht="12" customHeight="1" thickBot="1">
      <c r="A39" s="264" t="s">
        <v>304</v>
      </c>
      <c r="B39" s="22" t="s">
        <v>456</v>
      </c>
      <c r="C39" s="150">
        <f aca="true" t="shared" si="2" ref="C39:H39">+C40+C41+C42</f>
        <v>104612162</v>
      </c>
      <c r="D39" s="259">
        <f t="shared" si="2"/>
        <v>1433055</v>
      </c>
      <c r="E39" s="150">
        <f t="shared" si="2"/>
        <v>4113360</v>
      </c>
      <c r="F39" s="150">
        <f t="shared" si="2"/>
        <v>251320</v>
      </c>
      <c r="G39" s="150">
        <f t="shared" si="2"/>
        <v>243146</v>
      </c>
      <c r="H39" s="151">
        <f t="shared" si="2"/>
        <v>110653043</v>
      </c>
    </row>
    <row r="40" spans="1:8" s="255" customFormat="1" ht="12" customHeight="1">
      <c r="A40" s="262" t="s">
        <v>457</v>
      </c>
      <c r="B40" s="101" t="s">
        <v>384</v>
      </c>
      <c r="C40" s="134"/>
      <c r="D40" s="165">
        <v>1296276</v>
      </c>
      <c r="E40" s="166"/>
      <c r="F40" s="166"/>
      <c r="G40" s="306"/>
      <c r="H40" s="169">
        <f>SUM(C40:G40)</f>
        <v>1296276</v>
      </c>
    </row>
    <row r="41" spans="1:8" s="258" customFormat="1" ht="12" customHeight="1">
      <c r="A41" s="262" t="s">
        <v>458</v>
      </c>
      <c r="B41" s="78" t="s">
        <v>459</v>
      </c>
      <c r="C41" s="156"/>
      <c r="D41" s="168"/>
      <c r="E41" s="139"/>
      <c r="F41" s="139"/>
      <c r="G41" s="142"/>
      <c r="H41" s="169">
        <f>SUM(C41:G41)</f>
        <v>0</v>
      </c>
    </row>
    <row r="42" spans="1:8" s="258" customFormat="1" ht="15" customHeight="1" thickBot="1">
      <c r="A42" s="257" t="s">
        <v>460</v>
      </c>
      <c r="B42" s="263" t="s">
        <v>461</v>
      </c>
      <c r="C42" s="265">
        <v>104612162</v>
      </c>
      <c r="D42" s="173">
        <v>136779</v>
      </c>
      <c r="E42" s="174">
        <v>4113360</v>
      </c>
      <c r="F42" s="174">
        <v>251320</v>
      </c>
      <c r="G42" s="307">
        <v>243146</v>
      </c>
      <c r="H42" s="169">
        <f>SUM(C42:G42)</f>
        <v>109356767</v>
      </c>
    </row>
    <row r="43" spans="1:8" s="258" customFormat="1" ht="15" customHeight="1" thickBot="1">
      <c r="A43" s="264" t="s">
        <v>306</v>
      </c>
      <c r="B43" s="266" t="s">
        <v>462</v>
      </c>
      <c r="C43" s="150">
        <f aca="true" t="shared" si="3" ref="C43:H43">+C38+C39</f>
        <v>105202162</v>
      </c>
      <c r="D43" s="259">
        <f t="shared" si="3"/>
        <v>1433055</v>
      </c>
      <c r="E43" s="150">
        <f t="shared" si="3"/>
        <v>4113360</v>
      </c>
      <c r="F43" s="150">
        <f t="shared" si="3"/>
        <v>251320</v>
      </c>
      <c r="G43" s="150">
        <f t="shared" si="3"/>
        <v>576712</v>
      </c>
      <c r="H43" s="151">
        <f t="shared" si="3"/>
        <v>111576609</v>
      </c>
    </row>
    <row r="44" spans="1:3" s="258" customFormat="1" ht="15" customHeight="1">
      <c r="A44" s="232"/>
      <c r="B44" s="233"/>
      <c r="C44" s="234"/>
    </row>
    <row r="45" spans="1:3" ht="12.75">
      <c r="A45" s="267"/>
      <c r="B45" s="268"/>
      <c r="C45" s="269"/>
    </row>
    <row r="46" spans="1:8" s="253" customFormat="1" ht="16.5" customHeight="1" thickBot="1">
      <c r="A46" s="432" t="s">
        <v>317</v>
      </c>
      <c r="B46" s="433"/>
      <c r="C46" s="433"/>
      <c r="D46" s="433"/>
      <c r="E46" s="433"/>
      <c r="F46" s="433"/>
      <c r="G46" s="433"/>
      <c r="H46" s="433"/>
    </row>
    <row r="47" spans="1:8" s="270" customFormat="1" ht="12" customHeight="1" thickBot="1">
      <c r="A47" s="211" t="s">
        <v>50</v>
      </c>
      <c r="B47" s="22" t="s">
        <v>463</v>
      </c>
      <c r="C47" s="150">
        <f aca="true" t="shared" si="4" ref="C47:H47">SUM(C48:C52)</f>
        <v>105202162</v>
      </c>
      <c r="D47" s="259">
        <f t="shared" si="4"/>
        <v>1433055</v>
      </c>
      <c r="E47" s="150">
        <f t="shared" si="4"/>
        <v>4054427</v>
      </c>
      <c r="F47" s="150">
        <f t="shared" si="4"/>
        <v>209535</v>
      </c>
      <c r="G47" s="150">
        <f t="shared" si="4"/>
        <v>495405</v>
      </c>
      <c r="H47" s="151">
        <f t="shared" si="4"/>
        <v>111394584</v>
      </c>
    </row>
    <row r="48" spans="1:8" ht="12" customHeight="1">
      <c r="A48" s="257" t="s">
        <v>52</v>
      </c>
      <c r="B48" s="101" t="s">
        <v>223</v>
      </c>
      <c r="C48" s="136">
        <v>70181382</v>
      </c>
      <c r="D48" s="165">
        <v>107700</v>
      </c>
      <c r="E48" s="166">
        <v>3371608</v>
      </c>
      <c r="F48" s="166">
        <v>206000</v>
      </c>
      <c r="G48" s="306">
        <v>199300</v>
      </c>
      <c r="H48" s="169">
        <f>SUM(C48:G48)</f>
        <v>74065990</v>
      </c>
    </row>
    <row r="49" spans="1:8" ht="12" customHeight="1">
      <c r="A49" s="257" t="s">
        <v>54</v>
      </c>
      <c r="B49" s="78" t="s">
        <v>224</v>
      </c>
      <c r="C49" s="140">
        <v>16001780</v>
      </c>
      <c r="D49" s="168">
        <v>29079</v>
      </c>
      <c r="E49" s="139">
        <v>741752</v>
      </c>
      <c r="F49" s="139">
        <v>45320</v>
      </c>
      <c r="G49" s="142">
        <v>43846</v>
      </c>
      <c r="H49" s="169">
        <f>SUM(C49:G49)</f>
        <v>16861777</v>
      </c>
    </row>
    <row r="50" spans="1:8" ht="12" customHeight="1">
      <c r="A50" s="257" t="s">
        <v>56</v>
      </c>
      <c r="B50" s="78" t="s">
        <v>225</v>
      </c>
      <c r="C50" s="140">
        <v>19019000</v>
      </c>
      <c r="D50" s="168">
        <v>1296276</v>
      </c>
      <c r="E50" s="139">
        <v>-58933</v>
      </c>
      <c r="F50" s="139">
        <v>-41785</v>
      </c>
      <c r="G50" s="142">
        <v>252259</v>
      </c>
      <c r="H50" s="169">
        <f>SUM(C50:G50)</f>
        <v>20466817</v>
      </c>
    </row>
    <row r="51" spans="1:8" ht="12" customHeight="1">
      <c r="A51" s="257" t="s">
        <v>58</v>
      </c>
      <c r="B51" s="78" t="s">
        <v>226</v>
      </c>
      <c r="C51" s="139"/>
      <c r="D51" s="168"/>
      <c r="E51" s="139"/>
      <c r="F51" s="139"/>
      <c r="G51" s="142"/>
      <c r="H51" s="169">
        <f>SUM(C51:G51)</f>
        <v>0</v>
      </c>
    </row>
    <row r="52" spans="1:8" ht="12" customHeight="1" thickBot="1">
      <c r="A52" s="257" t="s">
        <v>60</v>
      </c>
      <c r="B52" s="78" t="s">
        <v>228</v>
      </c>
      <c r="C52" s="139"/>
      <c r="D52" s="173"/>
      <c r="E52" s="174"/>
      <c r="F52" s="174"/>
      <c r="G52" s="307"/>
      <c r="H52" s="169">
        <f>SUM(C52:G52)</f>
        <v>0</v>
      </c>
    </row>
    <row r="53" spans="1:8" ht="12" customHeight="1" thickBot="1">
      <c r="A53" s="211" t="s">
        <v>64</v>
      </c>
      <c r="B53" s="22" t="s">
        <v>464</v>
      </c>
      <c r="C53" s="150">
        <f aca="true" t="shared" si="5" ref="C53:H53">SUM(C54:C56)</f>
        <v>0</v>
      </c>
      <c r="D53" s="259">
        <f t="shared" si="5"/>
        <v>0</v>
      </c>
      <c r="E53" s="259">
        <f t="shared" si="5"/>
        <v>58933</v>
      </c>
      <c r="F53" s="150">
        <f t="shared" si="5"/>
        <v>41785</v>
      </c>
      <c r="G53" s="150">
        <f t="shared" si="5"/>
        <v>81307</v>
      </c>
      <c r="H53" s="151">
        <f t="shared" si="5"/>
        <v>182025</v>
      </c>
    </row>
    <row r="54" spans="1:8" s="270" customFormat="1" ht="12" customHeight="1">
      <c r="A54" s="257" t="s">
        <v>66</v>
      </c>
      <c r="B54" s="101" t="s">
        <v>259</v>
      </c>
      <c r="C54" s="134"/>
      <c r="D54" s="165"/>
      <c r="E54" s="166">
        <v>58933</v>
      </c>
      <c r="F54" s="166">
        <v>41785</v>
      </c>
      <c r="G54" s="306">
        <v>81307</v>
      </c>
      <c r="H54" s="169">
        <f>SUM(C54:G54)</f>
        <v>182025</v>
      </c>
    </row>
    <row r="55" spans="1:8" ht="12" customHeight="1">
      <c r="A55" s="257" t="s">
        <v>68</v>
      </c>
      <c r="B55" s="78" t="s">
        <v>261</v>
      </c>
      <c r="C55" s="139"/>
      <c r="D55" s="168"/>
      <c r="E55" s="139"/>
      <c r="F55" s="139"/>
      <c r="G55" s="142"/>
      <c r="H55" s="169">
        <f>SUM(C55:G55)</f>
        <v>0</v>
      </c>
    </row>
    <row r="56" spans="1:8" ht="12" customHeight="1">
      <c r="A56" s="257" t="s">
        <v>70</v>
      </c>
      <c r="B56" s="78" t="s">
        <v>465</v>
      </c>
      <c r="C56" s="139"/>
      <c r="D56" s="168"/>
      <c r="E56" s="139"/>
      <c r="F56" s="139"/>
      <c r="G56" s="142"/>
      <c r="H56" s="169">
        <f>SUM(C56:G56)</f>
        <v>0</v>
      </c>
    </row>
    <row r="57" spans="1:8" ht="12" customHeight="1" thickBot="1">
      <c r="A57" s="257" t="s">
        <v>72</v>
      </c>
      <c r="B57" s="78" t="s">
        <v>466</v>
      </c>
      <c r="C57" s="139"/>
      <c r="D57" s="173"/>
      <c r="E57" s="174"/>
      <c r="F57" s="174"/>
      <c r="G57" s="307"/>
      <c r="H57" s="169">
        <f>SUM(C57:G57)</f>
        <v>0</v>
      </c>
    </row>
    <row r="58" spans="1:8" ht="15" customHeight="1" thickBot="1">
      <c r="A58" s="211" t="s">
        <v>78</v>
      </c>
      <c r="B58" s="22" t="s">
        <v>467</v>
      </c>
      <c r="C58" s="260"/>
      <c r="D58" s="261"/>
      <c r="E58" s="260"/>
      <c r="F58" s="260"/>
      <c r="G58" s="326"/>
      <c r="H58" s="151">
        <f>C58+D58</f>
        <v>0</v>
      </c>
    </row>
    <row r="59" spans="1:8" ht="13.5" thickBot="1">
      <c r="A59" s="211" t="s">
        <v>278</v>
      </c>
      <c r="B59" s="272" t="s">
        <v>468</v>
      </c>
      <c r="C59" s="150">
        <f aca="true" t="shared" si="6" ref="C59:H59">+C47+C53+C58</f>
        <v>105202162</v>
      </c>
      <c r="D59" s="259">
        <f t="shared" si="6"/>
        <v>1433055</v>
      </c>
      <c r="E59" s="259">
        <f t="shared" si="6"/>
        <v>4113360</v>
      </c>
      <c r="F59" s="150">
        <f t="shared" si="6"/>
        <v>251320</v>
      </c>
      <c r="G59" s="150">
        <f t="shared" si="6"/>
        <v>576712</v>
      </c>
      <c r="H59" s="152">
        <f t="shared" si="6"/>
        <v>111576609</v>
      </c>
    </row>
    <row r="60" spans="3:8" ht="15" customHeight="1" thickBot="1">
      <c r="C60" s="273"/>
      <c r="G60" s="273"/>
      <c r="H60" s="273"/>
    </row>
    <row r="61" spans="1:8" ht="14.25" customHeight="1" thickBot="1">
      <c r="A61" s="327" t="s">
        <v>435</v>
      </c>
      <c r="B61" s="328"/>
      <c r="C61" s="329">
        <v>23</v>
      </c>
      <c r="D61" s="329"/>
      <c r="E61" s="329"/>
      <c r="F61" s="329"/>
      <c r="G61" s="329"/>
      <c r="H61" s="330">
        <f>C61+D61</f>
        <v>23</v>
      </c>
    </row>
    <row r="62" spans="1:8" ht="13.5" thickBot="1">
      <c r="A62" s="327" t="s">
        <v>436</v>
      </c>
      <c r="B62" s="331"/>
      <c r="C62" s="332">
        <v>0</v>
      </c>
      <c r="D62" s="332"/>
      <c r="E62" s="332"/>
      <c r="F62" s="332"/>
      <c r="G62" s="332"/>
      <c r="H62" s="333">
        <f>C62+D62</f>
        <v>0</v>
      </c>
    </row>
  </sheetData>
  <sheetProtection selectLockedCells="1" selectUnlockedCells="1"/>
  <mergeCells count="4">
    <mergeCell ref="B3:F3"/>
    <mergeCell ref="B4:F4"/>
    <mergeCell ref="A8:H8"/>
    <mergeCell ref="A46:H46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E6" sqref="E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L161"/>
  <sheetViews>
    <sheetView zoomScale="99" zoomScaleNormal="99" zoomScalePageLayoutView="0" workbookViewId="0" topLeftCell="A1">
      <selection activeCell="A1" sqref="A1:H1"/>
    </sheetView>
  </sheetViews>
  <sheetFormatPr defaultColWidth="9.00390625" defaultRowHeight="12.75"/>
  <cols>
    <col min="1" max="1" width="9.50390625" style="9" customWidth="1"/>
    <col min="2" max="2" width="58.875" style="9" customWidth="1"/>
    <col min="3" max="3" width="17.375" style="10" customWidth="1"/>
    <col min="4" max="7" width="15.00390625" style="11" bestFit="1" customWidth="1"/>
    <col min="8" max="8" width="15.50390625" style="11" bestFit="1" customWidth="1"/>
    <col min="9" max="9" width="9.375" style="11" customWidth="1"/>
    <col min="10" max="10" width="14.875" style="11" bestFit="1" customWidth="1"/>
    <col min="11" max="16384" width="9.375" style="11" customWidth="1"/>
  </cols>
  <sheetData>
    <row r="1" spans="1:8" ht="15.75" customHeight="1">
      <c r="A1" s="403" t="s">
        <v>38</v>
      </c>
      <c r="B1" s="403"/>
      <c r="C1" s="403"/>
      <c r="D1" s="403"/>
      <c r="E1" s="403"/>
      <c r="F1" s="403"/>
      <c r="G1" s="403"/>
      <c r="H1" s="403"/>
    </row>
    <row r="2" spans="1:8" ht="15.75" customHeight="1">
      <c r="A2" s="402" t="s">
        <v>39</v>
      </c>
      <c r="B2" s="402"/>
      <c r="C2" s="12"/>
      <c r="H2" s="12" t="s">
        <v>40</v>
      </c>
    </row>
    <row r="3" spans="1:8" ht="12.75" customHeight="1">
      <c r="A3" s="404" t="s">
        <v>41</v>
      </c>
      <c r="B3" s="405" t="s">
        <v>42</v>
      </c>
      <c r="C3" s="406" t="str">
        <f>+CONCATENATE(LEFT(ÖSSZEFÜGGÉSEK!A6,4),". évi")</f>
        <v>2017. évi</v>
      </c>
      <c r="D3" s="406"/>
      <c r="E3" s="406"/>
      <c r="F3" s="406"/>
      <c r="G3" s="406"/>
      <c r="H3" s="406"/>
    </row>
    <row r="4" spans="1:8" ht="27.75">
      <c r="A4" s="404"/>
      <c r="B4" s="405"/>
      <c r="C4" s="14" t="s">
        <v>43</v>
      </c>
      <c r="D4" s="15" t="s">
        <v>44</v>
      </c>
      <c r="E4" s="15" t="s">
        <v>45</v>
      </c>
      <c r="F4" s="15" t="s">
        <v>481</v>
      </c>
      <c r="G4" s="15" t="s">
        <v>490</v>
      </c>
      <c r="H4" s="16" t="str">
        <f>+CONCATENATE(LEFT(ÖSSZEFÜGGÉSEK!A6,4),".12.31.",CHAR(10),"Módosítás utáni")</f>
        <v>2017.12.31.
Módosítás utáni</v>
      </c>
    </row>
    <row r="5" spans="1:8" s="20" customFormat="1" ht="12" customHeight="1">
      <c r="A5" s="17" t="s">
        <v>46</v>
      </c>
      <c r="B5" s="18" t="s">
        <v>47</v>
      </c>
      <c r="C5" s="18" t="s">
        <v>48</v>
      </c>
      <c r="D5" s="18" t="s">
        <v>49</v>
      </c>
      <c r="E5" s="18" t="s">
        <v>221</v>
      </c>
      <c r="F5" s="279" t="s">
        <v>482</v>
      </c>
      <c r="G5" s="279" t="s">
        <v>319</v>
      </c>
      <c r="H5" s="19" t="s">
        <v>489</v>
      </c>
    </row>
    <row r="6" spans="1:8" s="25" customFormat="1" ht="12" customHeight="1" thickBot="1">
      <c r="A6" s="21" t="s">
        <v>50</v>
      </c>
      <c r="B6" s="22" t="s">
        <v>51</v>
      </c>
      <c r="C6" s="23">
        <f aca="true" t="shared" si="0" ref="C6:H6">+C7+C8+C9+C10+C11+C12</f>
        <v>406399386</v>
      </c>
      <c r="D6" s="117">
        <f t="shared" si="0"/>
        <v>1547919</v>
      </c>
      <c r="E6" s="24">
        <f t="shared" si="0"/>
        <v>3106999</v>
      </c>
      <c r="F6" s="24">
        <f t="shared" si="0"/>
        <v>9884527</v>
      </c>
      <c r="G6" s="24">
        <f t="shared" si="0"/>
        <v>27887087</v>
      </c>
      <c r="H6" s="23">
        <f t="shared" si="0"/>
        <v>448825918</v>
      </c>
    </row>
    <row r="7" spans="1:8" s="25" customFormat="1" ht="12" customHeight="1">
      <c r="A7" s="26" t="s">
        <v>52</v>
      </c>
      <c r="B7" s="27" t="s">
        <v>53</v>
      </c>
      <c r="C7" s="28">
        <v>168076061</v>
      </c>
      <c r="D7" s="77">
        <v>360680</v>
      </c>
      <c r="E7" s="47"/>
      <c r="F7" s="47"/>
      <c r="G7" s="47">
        <v>1000000</v>
      </c>
      <c r="H7" s="48">
        <f>C7+D7+E7+F7+G7</f>
        <v>169436741</v>
      </c>
    </row>
    <row r="8" spans="1:8" s="25" customFormat="1" ht="12" customHeight="1">
      <c r="A8" s="30" t="s">
        <v>54</v>
      </c>
      <c r="B8" s="31" t="s">
        <v>55</v>
      </c>
      <c r="C8" s="32">
        <v>82715372</v>
      </c>
      <c r="D8" s="79"/>
      <c r="E8" s="33">
        <v>1119489</v>
      </c>
      <c r="F8" s="33">
        <v>3002728</v>
      </c>
      <c r="G8" s="33">
        <v>-599979</v>
      </c>
      <c r="H8" s="80">
        <f>C8+D8+E8+F8+G8</f>
        <v>86237610</v>
      </c>
    </row>
    <row r="9" spans="1:8" s="25" customFormat="1" ht="12" customHeight="1">
      <c r="A9" s="30" t="s">
        <v>56</v>
      </c>
      <c r="B9" s="31" t="s">
        <v>57</v>
      </c>
      <c r="C9" s="32">
        <v>150078953</v>
      </c>
      <c r="D9" s="79">
        <v>1187239</v>
      </c>
      <c r="E9" s="33">
        <v>-500656</v>
      </c>
      <c r="F9" s="33">
        <v>3746754</v>
      </c>
      <c r="G9" s="33">
        <v>1991943</v>
      </c>
      <c r="H9" s="80">
        <f>C9+D9+E9+F9+G9</f>
        <v>156504233</v>
      </c>
    </row>
    <row r="10" spans="1:8" s="25" customFormat="1" ht="12" customHeight="1">
      <c r="A10" s="30" t="s">
        <v>58</v>
      </c>
      <c r="B10" s="31" t="s">
        <v>59</v>
      </c>
      <c r="C10" s="32">
        <v>5529000</v>
      </c>
      <c r="D10" s="79"/>
      <c r="E10" s="33">
        <v>307440</v>
      </c>
      <c r="F10" s="33">
        <v>218480</v>
      </c>
      <c r="G10" s="33">
        <v>37719</v>
      </c>
      <c r="H10" s="80">
        <f>C10+D10+E10+F10+G10</f>
        <v>6092639</v>
      </c>
    </row>
    <row r="11" spans="1:8" s="25" customFormat="1" ht="12" customHeight="1">
      <c r="A11" s="30" t="s">
        <v>60</v>
      </c>
      <c r="B11" s="34" t="s">
        <v>61</v>
      </c>
      <c r="C11" s="32"/>
      <c r="D11" s="79"/>
      <c r="E11" s="33">
        <v>2180726</v>
      </c>
      <c r="F11" s="33">
        <v>2916565</v>
      </c>
      <c r="G11" s="33">
        <v>25457404</v>
      </c>
      <c r="H11" s="80">
        <f>C11+D11+E11+F11+G11</f>
        <v>30554695</v>
      </c>
    </row>
    <row r="12" spans="1:8" s="25" customFormat="1" ht="12" customHeight="1" thickBot="1">
      <c r="A12" s="35" t="s">
        <v>62</v>
      </c>
      <c r="B12" s="36" t="s">
        <v>63</v>
      </c>
      <c r="C12" s="32"/>
      <c r="D12" s="89"/>
      <c r="E12" s="51"/>
      <c r="F12" s="51"/>
      <c r="G12" s="51"/>
      <c r="H12" s="52">
        <f>C12+D12+E12+F12+SUM(C12:G12)</f>
        <v>0</v>
      </c>
    </row>
    <row r="13" spans="1:8" s="25" customFormat="1" ht="24.75" customHeight="1" thickBot="1">
      <c r="A13" s="21" t="s">
        <v>64</v>
      </c>
      <c r="B13" s="37" t="s">
        <v>65</v>
      </c>
      <c r="C13" s="23">
        <f aca="true" t="shared" si="1" ref="C13:H13">+C14+C15+C16+C17+C18</f>
        <v>303600</v>
      </c>
      <c r="D13" s="117">
        <f t="shared" si="1"/>
        <v>328572408</v>
      </c>
      <c r="E13" s="24">
        <f t="shared" si="1"/>
        <v>4665346</v>
      </c>
      <c r="F13" s="24">
        <f t="shared" si="1"/>
        <v>0</v>
      </c>
      <c r="G13" s="24">
        <f t="shared" si="1"/>
        <v>16803700</v>
      </c>
      <c r="H13" s="23">
        <f t="shared" si="1"/>
        <v>350345054</v>
      </c>
    </row>
    <row r="14" spans="1:8" s="25" customFormat="1" ht="12" customHeight="1">
      <c r="A14" s="26" t="s">
        <v>66</v>
      </c>
      <c r="B14" s="27" t="s">
        <v>67</v>
      </c>
      <c r="C14" s="28"/>
      <c r="D14" s="77"/>
      <c r="E14" s="47"/>
      <c r="F14" s="47"/>
      <c r="G14" s="282"/>
      <c r="H14" s="48">
        <f aca="true" t="shared" si="2" ref="H14:H19">C14+D14+E14+F14</f>
        <v>0</v>
      </c>
    </row>
    <row r="15" spans="1:8" s="25" customFormat="1" ht="12" customHeight="1">
      <c r="A15" s="30" t="s">
        <v>68</v>
      </c>
      <c r="B15" s="31" t="s">
        <v>69</v>
      </c>
      <c r="C15" s="32"/>
      <c r="D15" s="79"/>
      <c r="E15" s="33"/>
      <c r="F15" s="33"/>
      <c r="G15" s="287"/>
      <c r="H15" s="80">
        <f t="shared" si="2"/>
        <v>0</v>
      </c>
    </row>
    <row r="16" spans="1:8" s="25" customFormat="1" ht="12" customHeight="1">
      <c r="A16" s="30" t="s">
        <v>70</v>
      </c>
      <c r="B16" s="31" t="s">
        <v>71</v>
      </c>
      <c r="C16" s="32"/>
      <c r="D16" s="79"/>
      <c r="E16" s="33"/>
      <c r="F16" s="33"/>
      <c r="G16" s="287"/>
      <c r="H16" s="80">
        <f t="shared" si="2"/>
        <v>0</v>
      </c>
    </row>
    <row r="17" spans="1:8" s="25" customFormat="1" ht="12" customHeight="1">
      <c r="A17" s="30" t="s">
        <v>72</v>
      </c>
      <c r="B17" s="31" t="s">
        <v>73</v>
      </c>
      <c r="C17" s="32"/>
      <c r="D17" s="79"/>
      <c r="E17" s="33"/>
      <c r="F17" s="33"/>
      <c r="G17" s="287"/>
      <c r="H17" s="80">
        <f t="shared" si="2"/>
        <v>0</v>
      </c>
    </row>
    <row r="18" spans="1:8" s="25" customFormat="1" ht="12" customHeight="1">
      <c r="A18" s="30" t="s">
        <v>74</v>
      </c>
      <c r="B18" s="31" t="s">
        <v>75</v>
      </c>
      <c r="C18" s="32">
        <v>303600</v>
      </c>
      <c r="D18" s="79">
        <v>328572408</v>
      </c>
      <c r="E18" s="33">
        <v>4665346</v>
      </c>
      <c r="F18" s="33"/>
      <c r="G18" s="287">
        <v>16803700</v>
      </c>
      <c r="H18" s="80">
        <f>C18+D18+E18+F18+G18</f>
        <v>350345054</v>
      </c>
    </row>
    <row r="19" spans="1:8" s="25" customFormat="1" ht="12" customHeight="1" thickBot="1">
      <c r="A19" s="35" t="s">
        <v>76</v>
      </c>
      <c r="B19" s="36" t="s">
        <v>77</v>
      </c>
      <c r="C19" s="38"/>
      <c r="D19" s="89"/>
      <c r="E19" s="51"/>
      <c r="F19" s="51"/>
      <c r="G19" s="283"/>
      <c r="H19" s="52">
        <f t="shared" si="2"/>
        <v>0</v>
      </c>
    </row>
    <row r="20" spans="1:8" s="25" customFormat="1" ht="24" customHeight="1" thickBot="1">
      <c r="A20" s="21" t="s">
        <v>78</v>
      </c>
      <c r="B20" s="22" t="s">
        <v>79</v>
      </c>
      <c r="C20" s="23">
        <f aca="true" t="shared" si="3" ref="C20:H20">+C21+C22+C23+C24+C25</f>
        <v>0</v>
      </c>
      <c r="D20" s="117">
        <f t="shared" si="3"/>
        <v>0</v>
      </c>
      <c r="E20" s="24">
        <f t="shared" si="3"/>
        <v>101294942</v>
      </c>
      <c r="F20" s="24">
        <f t="shared" si="3"/>
        <v>0</v>
      </c>
      <c r="G20" s="24">
        <f t="shared" si="3"/>
        <v>10081500</v>
      </c>
      <c r="H20" s="23">
        <f t="shared" si="3"/>
        <v>111376442</v>
      </c>
    </row>
    <row r="21" spans="1:8" s="25" customFormat="1" ht="12" customHeight="1">
      <c r="A21" s="26" t="s">
        <v>80</v>
      </c>
      <c r="B21" s="27" t="s">
        <v>81</v>
      </c>
      <c r="C21" s="28"/>
      <c r="D21" s="77"/>
      <c r="E21" s="47"/>
      <c r="F21" s="47"/>
      <c r="G21" s="282">
        <v>10081500</v>
      </c>
      <c r="H21" s="80">
        <f>C21+D21+E21+F21+G21</f>
        <v>10081500</v>
      </c>
    </row>
    <row r="22" spans="1:8" s="25" customFormat="1" ht="12" customHeight="1">
      <c r="A22" s="30" t="s">
        <v>82</v>
      </c>
      <c r="B22" s="31" t="s">
        <v>83</v>
      </c>
      <c r="C22" s="32"/>
      <c r="D22" s="79"/>
      <c r="E22" s="33"/>
      <c r="F22" s="33"/>
      <c r="G22" s="287"/>
      <c r="H22" s="80">
        <f>C22+D22+E22+F22</f>
        <v>0</v>
      </c>
    </row>
    <row r="23" spans="1:8" s="25" customFormat="1" ht="12" customHeight="1">
      <c r="A23" s="30" t="s">
        <v>84</v>
      </c>
      <c r="B23" s="31" t="s">
        <v>85</v>
      </c>
      <c r="C23" s="32"/>
      <c r="D23" s="79"/>
      <c r="E23" s="33"/>
      <c r="F23" s="33"/>
      <c r="G23" s="287"/>
      <c r="H23" s="80">
        <f>C23+D23+E23+F23</f>
        <v>0</v>
      </c>
    </row>
    <row r="24" spans="1:8" s="25" customFormat="1" ht="12" customHeight="1">
      <c r="A24" s="30" t="s">
        <v>86</v>
      </c>
      <c r="B24" s="31" t="s">
        <v>87</v>
      </c>
      <c r="C24" s="32"/>
      <c r="D24" s="79"/>
      <c r="E24" s="33"/>
      <c r="F24" s="33"/>
      <c r="G24" s="287"/>
      <c r="H24" s="80">
        <f>C24+D24+E24+F24</f>
        <v>0</v>
      </c>
    </row>
    <row r="25" spans="1:8" s="25" customFormat="1" ht="12" customHeight="1">
      <c r="A25" s="30" t="s">
        <v>88</v>
      </c>
      <c r="B25" s="31" t="s">
        <v>89</v>
      </c>
      <c r="C25" s="32"/>
      <c r="D25" s="79"/>
      <c r="E25" s="33">
        <v>101294942</v>
      </c>
      <c r="F25" s="33"/>
      <c r="G25" s="287"/>
      <c r="H25" s="80">
        <f>C25+D25+E25+F25+G25</f>
        <v>101294942</v>
      </c>
    </row>
    <row r="26" spans="1:8" s="25" customFormat="1" ht="12" customHeight="1" thickBot="1">
      <c r="A26" s="35" t="s">
        <v>90</v>
      </c>
      <c r="B26" s="40" t="s">
        <v>91</v>
      </c>
      <c r="C26" s="38"/>
      <c r="D26" s="89"/>
      <c r="E26" s="51">
        <v>101294942</v>
      </c>
      <c r="F26" s="51"/>
      <c r="G26" s="283"/>
      <c r="H26" s="80">
        <f>C26+D26+E26+F26+G26</f>
        <v>101294942</v>
      </c>
    </row>
    <row r="27" spans="1:8" s="25" customFormat="1" ht="12" customHeight="1" thickBot="1">
      <c r="A27" s="21" t="s">
        <v>92</v>
      </c>
      <c r="B27" s="22" t="s">
        <v>93</v>
      </c>
      <c r="C27" s="23">
        <f>SUM(C28:C34)</f>
        <v>55000000</v>
      </c>
      <c r="D27" s="117">
        <f>+D28+D29+D30+D31+D32+D33+D34</f>
        <v>0</v>
      </c>
      <c r="E27" s="24">
        <f>+E28+E29+E30+E31+E32+E33+E34</f>
        <v>0</v>
      </c>
      <c r="F27" s="24"/>
      <c r="G27" s="24">
        <f>+G28+G29+G30+G31+G32+G33+G34</f>
        <v>4946711</v>
      </c>
      <c r="H27" s="23">
        <f>+H28+H29+H30+H31+H32+H33+H34</f>
        <v>59946711</v>
      </c>
    </row>
    <row r="28" spans="1:8" s="25" customFormat="1" ht="12" customHeight="1">
      <c r="A28" s="26" t="s">
        <v>94</v>
      </c>
      <c r="B28" s="27" t="s">
        <v>95</v>
      </c>
      <c r="C28" s="28">
        <v>5000000</v>
      </c>
      <c r="D28" s="291"/>
      <c r="E28" s="292"/>
      <c r="F28" s="292"/>
      <c r="G28" s="324">
        <v>356465</v>
      </c>
      <c r="H28" s="80">
        <f aca="true" t="shared" si="4" ref="H28:H34">C28+D28+E28+F28+G28</f>
        <v>5356465</v>
      </c>
    </row>
    <row r="29" spans="1:8" s="25" customFormat="1" ht="12" customHeight="1">
      <c r="A29" s="30" t="s">
        <v>96</v>
      </c>
      <c r="B29" s="31" t="s">
        <v>97</v>
      </c>
      <c r="C29" s="32"/>
      <c r="D29" s="79"/>
      <c r="E29" s="33"/>
      <c r="F29" s="33"/>
      <c r="G29" s="287"/>
      <c r="H29" s="80">
        <f t="shared" si="4"/>
        <v>0</v>
      </c>
    </row>
    <row r="30" spans="1:8" s="25" customFormat="1" ht="12" customHeight="1">
      <c r="A30" s="30" t="s">
        <v>98</v>
      </c>
      <c r="B30" s="31" t="s">
        <v>99</v>
      </c>
      <c r="C30" s="32">
        <v>43000000</v>
      </c>
      <c r="D30" s="79"/>
      <c r="E30" s="33"/>
      <c r="F30" s="33"/>
      <c r="G30" s="287">
        <v>1599845</v>
      </c>
      <c r="H30" s="80">
        <f t="shared" si="4"/>
        <v>44599845</v>
      </c>
    </row>
    <row r="31" spans="1:8" s="25" customFormat="1" ht="12" customHeight="1">
      <c r="A31" s="30" t="s">
        <v>100</v>
      </c>
      <c r="B31" s="31" t="s">
        <v>101</v>
      </c>
      <c r="C31" s="32"/>
      <c r="D31" s="79"/>
      <c r="E31" s="33"/>
      <c r="F31" s="33"/>
      <c r="G31" s="287"/>
      <c r="H31" s="80">
        <f t="shared" si="4"/>
        <v>0</v>
      </c>
    </row>
    <row r="32" spans="1:8" s="25" customFormat="1" ht="12" customHeight="1">
      <c r="A32" s="30" t="s">
        <v>102</v>
      </c>
      <c r="B32" s="31" t="s">
        <v>103</v>
      </c>
      <c r="C32" s="32">
        <v>7000000</v>
      </c>
      <c r="D32" s="79"/>
      <c r="E32" s="33"/>
      <c r="F32" s="33"/>
      <c r="G32" s="287">
        <v>1775845</v>
      </c>
      <c r="H32" s="80">
        <f t="shared" si="4"/>
        <v>8775845</v>
      </c>
    </row>
    <row r="33" spans="1:8" s="25" customFormat="1" ht="12" customHeight="1">
      <c r="A33" s="30" t="s">
        <v>104</v>
      </c>
      <c r="B33" s="31" t="s">
        <v>105</v>
      </c>
      <c r="C33" s="32"/>
      <c r="D33" s="79"/>
      <c r="E33" s="33"/>
      <c r="F33" s="33"/>
      <c r="G33" s="287"/>
      <c r="H33" s="80">
        <f t="shared" si="4"/>
        <v>0</v>
      </c>
    </row>
    <row r="34" spans="1:8" s="25" customFormat="1" ht="12" customHeight="1" thickBot="1">
      <c r="A34" s="35" t="s">
        <v>106</v>
      </c>
      <c r="B34" s="40" t="s">
        <v>107</v>
      </c>
      <c r="C34" s="38"/>
      <c r="D34" s="89"/>
      <c r="E34" s="51"/>
      <c r="F34" s="51"/>
      <c r="G34" s="283">
        <v>1214556</v>
      </c>
      <c r="H34" s="80">
        <f t="shared" si="4"/>
        <v>1214556</v>
      </c>
    </row>
    <row r="35" spans="1:8" s="25" customFormat="1" ht="12" customHeight="1" thickBot="1">
      <c r="A35" s="21" t="s">
        <v>108</v>
      </c>
      <c r="B35" s="22" t="s">
        <v>109</v>
      </c>
      <c r="C35" s="23">
        <f>SUM(C36:C46)</f>
        <v>86771371</v>
      </c>
      <c r="D35" s="117">
        <f>SUM(D36:D46)</f>
        <v>0</v>
      </c>
      <c r="E35" s="24">
        <f>SUM(E36:E46)</f>
        <v>0</v>
      </c>
      <c r="F35" s="24"/>
      <c r="G35" s="23">
        <f>SUM(G36:G46)</f>
        <v>22679428</v>
      </c>
      <c r="H35" s="23">
        <f>SUM(H36:H46)</f>
        <v>109450799</v>
      </c>
    </row>
    <row r="36" spans="1:8" s="25" customFormat="1" ht="12" customHeight="1">
      <c r="A36" s="26" t="s">
        <v>110</v>
      </c>
      <c r="B36" s="27" t="s">
        <v>111</v>
      </c>
      <c r="C36" s="28">
        <v>15322790</v>
      </c>
      <c r="D36" s="77"/>
      <c r="E36" s="47"/>
      <c r="F36" s="47"/>
      <c r="G36" s="282">
        <v>3056935</v>
      </c>
      <c r="H36" s="80">
        <f aca="true" t="shared" si="5" ref="H36:H46">C36+D36+E36+F36+G36</f>
        <v>18379725</v>
      </c>
    </row>
    <row r="37" spans="1:8" s="25" customFormat="1" ht="12" customHeight="1">
      <c r="A37" s="30" t="s">
        <v>112</v>
      </c>
      <c r="B37" s="31" t="s">
        <v>113</v>
      </c>
      <c r="C37" s="32">
        <v>5720000</v>
      </c>
      <c r="D37" s="79"/>
      <c r="E37" s="33"/>
      <c r="F37" s="33"/>
      <c r="G37" s="287">
        <v>662495</v>
      </c>
      <c r="H37" s="80">
        <f t="shared" si="5"/>
        <v>6382495</v>
      </c>
    </row>
    <row r="38" spans="1:8" s="25" customFormat="1" ht="12" customHeight="1">
      <c r="A38" s="30" t="s">
        <v>114</v>
      </c>
      <c r="B38" s="31" t="s">
        <v>115</v>
      </c>
      <c r="C38" s="32">
        <v>4200000</v>
      </c>
      <c r="D38" s="79"/>
      <c r="E38" s="33"/>
      <c r="F38" s="33"/>
      <c r="G38" s="287">
        <v>5159785</v>
      </c>
      <c r="H38" s="80">
        <f t="shared" si="5"/>
        <v>9359785</v>
      </c>
    </row>
    <row r="39" spans="1:8" s="25" customFormat="1" ht="12" customHeight="1">
      <c r="A39" s="30" t="s">
        <v>116</v>
      </c>
      <c r="B39" s="31" t="s">
        <v>117</v>
      </c>
      <c r="C39" s="32">
        <v>13465000</v>
      </c>
      <c r="D39" s="79"/>
      <c r="E39" s="33"/>
      <c r="F39" s="33"/>
      <c r="G39" s="287">
        <v>1303921</v>
      </c>
      <c r="H39" s="80">
        <f t="shared" si="5"/>
        <v>14768921</v>
      </c>
    </row>
    <row r="40" spans="1:8" s="25" customFormat="1" ht="12" customHeight="1">
      <c r="A40" s="30" t="s">
        <v>118</v>
      </c>
      <c r="B40" s="31" t="s">
        <v>119</v>
      </c>
      <c r="C40" s="32">
        <v>36670557</v>
      </c>
      <c r="D40" s="79"/>
      <c r="E40" s="33"/>
      <c r="F40" s="33"/>
      <c r="G40" s="287">
        <v>989814</v>
      </c>
      <c r="H40" s="80">
        <f t="shared" si="5"/>
        <v>37660371</v>
      </c>
    </row>
    <row r="41" spans="1:8" s="25" customFormat="1" ht="12" customHeight="1">
      <c r="A41" s="30" t="s">
        <v>120</v>
      </c>
      <c r="B41" s="31" t="s">
        <v>121</v>
      </c>
      <c r="C41" s="32">
        <v>10391024</v>
      </c>
      <c r="D41" s="79"/>
      <c r="E41" s="33"/>
      <c r="F41" s="33"/>
      <c r="G41" s="287">
        <v>2653900</v>
      </c>
      <c r="H41" s="80">
        <f t="shared" si="5"/>
        <v>13044924</v>
      </c>
    </row>
    <row r="42" spans="1:8" s="25" customFormat="1" ht="12" customHeight="1">
      <c r="A42" s="30" t="s">
        <v>122</v>
      </c>
      <c r="B42" s="31" t="s">
        <v>123</v>
      </c>
      <c r="C42" s="32">
        <v>302000</v>
      </c>
      <c r="D42" s="79"/>
      <c r="E42" s="33"/>
      <c r="F42" s="33"/>
      <c r="G42" s="287">
        <v>290000</v>
      </c>
      <c r="H42" s="80">
        <f t="shared" si="5"/>
        <v>592000</v>
      </c>
    </row>
    <row r="43" spans="1:8" s="25" customFormat="1" ht="12" customHeight="1">
      <c r="A43" s="30" t="s">
        <v>124</v>
      </c>
      <c r="B43" s="31" t="s">
        <v>125</v>
      </c>
      <c r="C43" s="32"/>
      <c r="D43" s="79"/>
      <c r="E43" s="33"/>
      <c r="F43" s="33"/>
      <c r="G43" s="287">
        <v>7632</v>
      </c>
      <c r="H43" s="80">
        <f t="shared" si="5"/>
        <v>7632</v>
      </c>
    </row>
    <row r="44" spans="1:8" s="25" customFormat="1" ht="12" customHeight="1">
      <c r="A44" s="30" t="s">
        <v>126</v>
      </c>
      <c r="B44" s="31" t="s">
        <v>127</v>
      </c>
      <c r="C44" s="32"/>
      <c r="D44" s="79"/>
      <c r="E44" s="33"/>
      <c r="F44" s="33"/>
      <c r="G44" s="287">
        <v>57458</v>
      </c>
      <c r="H44" s="80">
        <f t="shared" si="5"/>
        <v>57458</v>
      </c>
    </row>
    <row r="45" spans="1:8" s="25" customFormat="1" ht="12" customHeight="1">
      <c r="A45" s="35" t="s">
        <v>128</v>
      </c>
      <c r="B45" s="40" t="s">
        <v>129</v>
      </c>
      <c r="C45" s="38"/>
      <c r="D45" s="79"/>
      <c r="E45" s="33"/>
      <c r="F45" s="33"/>
      <c r="G45" s="287">
        <v>686990</v>
      </c>
      <c r="H45" s="80">
        <f t="shared" si="5"/>
        <v>686990</v>
      </c>
    </row>
    <row r="46" spans="1:8" s="25" customFormat="1" ht="12" customHeight="1" thickBot="1">
      <c r="A46" s="35" t="s">
        <v>130</v>
      </c>
      <c r="B46" s="36" t="s">
        <v>131</v>
      </c>
      <c r="C46" s="38">
        <v>700000</v>
      </c>
      <c r="D46" s="89"/>
      <c r="E46" s="51"/>
      <c r="F46" s="51"/>
      <c r="G46" s="283">
        <v>7810498</v>
      </c>
      <c r="H46" s="80">
        <f t="shared" si="5"/>
        <v>8510498</v>
      </c>
    </row>
    <row r="47" spans="1:8" s="25" customFormat="1" ht="12" customHeight="1" thickBot="1">
      <c r="A47" s="21" t="s">
        <v>132</v>
      </c>
      <c r="B47" s="22" t="s">
        <v>133</v>
      </c>
      <c r="C47" s="23">
        <f aca="true" t="shared" si="6" ref="C47:H47">SUM(C48:C52)</f>
        <v>0</v>
      </c>
      <c r="D47" s="117">
        <f t="shared" si="6"/>
        <v>0</v>
      </c>
      <c r="E47" s="24">
        <f t="shared" si="6"/>
        <v>0</v>
      </c>
      <c r="F47" s="24">
        <f t="shared" si="6"/>
        <v>0</v>
      </c>
      <c r="G47" s="24">
        <f t="shared" si="6"/>
        <v>1530000</v>
      </c>
      <c r="H47" s="23">
        <f t="shared" si="6"/>
        <v>1530000</v>
      </c>
    </row>
    <row r="48" spans="1:8" s="25" customFormat="1" ht="12" customHeight="1">
      <c r="A48" s="26" t="s">
        <v>134</v>
      </c>
      <c r="B48" s="27" t="s">
        <v>135</v>
      </c>
      <c r="C48" s="28"/>
      <c r="D48" s="77"/>
      <c r="E48" s="47"/>
      <c r="F48" s="47"/>
      <c r="G48" s="47"/>
      <c r="H48" s="76"/>
    </row>
    <row r="49" spans="1:8" s="25" customFormat="1" ht="12" customHeight="1">
      <c r="A49" s="30" t="s">
        <v>136</v>
      </c>
      <c r="B49" s="31" t="s">
        <v>137</v>
      </c>
      <c r="C49" s="32"/>
      <c r="D49" s="79"/>
      <c r="E49" s="33"/>
      <c r="F49" s="33"/>
      <c r="G49" s="33"/>
      <c r="H49" s="32"/>
    </row>
    <row r="50" spans="1:8" s="25" customFormat="1" ht="12" customHeight="1">
      <c r="A50" s="30" t="s">
        <v>138</v>
      </c>
      <c r="B50" s="31" t="s">
        <v>139</v>
      </c>
      <c r="C50" s="32"/>
      <c r="D50" s="79"/>
      <c r="E50" s="33"/>
      <c r="F50" s="33"/>
      <c r="G50" s="33">
        <v>1530000</v>
      </c>
      <c r="H50" s="80">
        <f>C50+D50+E50+F50+G50</f>
        <v>1530000</v>
      </c>
    </row>
    <row r="51" spans="1:8" s="25" customFormat="1" ht="12" customHeight="1">
      <c r="A51" s="30" t="s">
        <v>140</v>
      </c>
      <c r="B51" s="31" t="s">
        <v>141</v>
      </c>
      <c r="C51" s="32"/>
      <c r="D51" s="79"/>
      <c r="E51" s="33"/>
      <c r="F51" s="33"/>
      <c r="G51" s="33"/>
      <c r="H51" s="32"/>
    </row>
    <row r="52" spans="1:8" s="25" customFormat="1" ht="12" customHeight="1" thickBot="1">
      <c r="A52" s="35" t="s">
        <v>142</v>
      </c>
      <c r="B52" s="36" t="s">
        <v>143</v>
      </c>
      <c r="C52" s="38"/>
      <c r="D52" s="89"/>
      <c r="E52" s="51"/>
      <c r="F52" s="51"/>
      <c r="G52" s="51"/>
      <c r="H52" s="88"/>
    </row>
    <row r="53" spans="1:8" s="25" customFormat="1" ht="12" customHeight="1" thickBot="1">
      <c r="A53" s="21" t="s">
        <v>144</v>
      </c>
      <c r="B53" s="22" t="s">
        <v>145</v>
      </c>
      <c r="C53" s="23">
        <f>SUM(C54:C56)</f>
        <v>0</v>
      </c>
      <c r="D53" s="117">
        <f>SUM(D54:D56)</f>
        <v>0</v>
      </c>
      <c r="E53" s="24">
        <f>SUM(E54:E56)</f>
        <v>0</v>
      </c>
      <c r="F53" s="24"/>
      <c r="G53" s="116"/>
      <c r="H53" s="23">
        <f>SUM(H54:H56)</f>
        <v>0</v>
      </c>
    </row>
    <row r="54" spans="1:8" s="25" customFormat="1" ht="24.75" customHeight="1">
      <c r="A54" s="26" t="s">
        <v>146</v>
      </c>
      <c r="B54" s="27" t="s">
        <v>147</v>
      </c>
      <c r="C54" s="28"/>
      <c r="D54" s="77"/>
      <c r="E54" s="47"/>
      <c r="F54" s="47"/>
      <c r="G54" s="47"/>
      <c r="H54" s="76"/>
    </row>
    <row r="55" spans="1:8" s="25" customFormat="1" ht="21.75" customHeight="1">
      <c r="A55" s="30" t="s">
        <v>148</v>
      </c>
      <c r="B55" s="31" t="s">
        <v>149</v>
      </c>
      <c r="C55" s="32"/>
      <c r="D55" s="79"/>
      <c r="E55" s="33"/>
      <c r="F55" s="33"/>
      <c r="G55" s="33"/>
      <c r="H55" s="32"/>
    </row>
    <row r="56" spans="1:8" s="25" customFormat="1" ht="12" customHeight="1">
      <c r="A56" s="30" t="s">
        <v>150</v>
      </c>
      <c r="B56" s="31" t="s">
        <v>151</v>
      </c>
      <c r="C56" s="32"/>
      <c r="D56" s="79"/>
      <c r="E56" s="33"/>
      <c r="F56" s="33"/>
      <c r="G56" s="33"/>
      <c r="H56" s="32"/>
    </row>
    <row r="57" spans="1:8" s="25" customFormat="1" ht="12" customHeight="1" thickBot="1">
      <c r="A57" s="35" t="s">
        <v>152</v>
      </c>
      <c r="B57" s="36" t="s">
        <v>153</v>
      </c>
      <c r="C57" s="38"/>
      <c r="D57" s="89"/>
      <c r="E57" s="51"/>
      <c r="F57" s="51"/>
      <c r="G57" s="51"/>
      <c r="H57" s="88"/>
    </row>
    <row r="58" spans="1:8" s="25" customFormat="1" ht="12" customHeight="1" thickBot="1">
      <c r="A58" s="21" t="s">
        <v>154</v>
      </c>
      <c r="B58" s="37" t="s">
        <v>155</v>
      </c>
      <c r="C58" s="23">
        <f>SUM(C59:C61)</f>
        <v>0</v>
      </c>
      <c r="D58" s="117">
        <f>SUM(D59:D61)</f>
        <v>0</v>
      </c>
      <c r="E58" s="24">
        <f>SUM(E59:E61)</f>
        <v>0</v>
      </c>
      <c r="F58" s="24"/>
      <c r="G58" s="24">
        <f>SUM(G59:G61)</f>
        <v>2021052</v>
      </c>
      <c r="H58" s="24">
        <f>SUM(H59:H61)</f>
        <v>2021052</v>
      </c>
    </row>
    <row r="59" spans="1:8" s="25" customFormat="1" ht="12" customHeight="1">
      <c r="A59" s="26" t="s">
        <v>156</v>
      </c>
      <c r="B59" s="27" t="s">
        <v>157</v>
      </c>
      <c r="C59" s="32"/>
      <c r="D59" s="77"/>
      <c r="E59" s="47"/>
      <c r="F59" s="47"/>
      <c r="G59" s="47"/>
      <c r="H59" s="76"/>
    </row>
    <row r="60" spans="1:8" s="25" customFormat="1" ht="23.25" customHeight="1">
      <c r="A60" s="30" t="s">
        <v>158</v>
      </c>
      <c r="B60" s="31" t="s">
        <v>159</v>
      </c>
      <c r="C60" s="32"/>
      <c r="D60" s="79"/>
      <c r="E60" s="33"/>
      <c r="F60" s="33"/>
      <c r="G60" s="33">
        <v>10000</v>
      </c>
      <c r="H60" s="80">
        <f>C60+D60+E60+F60+G60</f>
        <v>10000</v>
      </c>
    </row>
    <row r="61" spans="1:8" s="25" customFormat="1" ht="12" customHeight="1">
      <c r="A61" s="30" t="s">
        <v>160</v>
      </c>
      <c r="B61" s="31" t="s">
        <v>161</v>
      </c>
      <c r="C61" s="32"/>
      <c r="D61" s="79"/>
      <c r="E61" s="33"/>
      <c r="F61" s="33"/>
      <c r="G61" s="33">
        <v>2011052</v>
      </c>
      <c r="H61" s="80">
        <f>C61+D61+E61+F61+G61</f>
        <v>2011052</v>
      </c>
    </row>
    <row r="62" spans="1:8" s="25" customFormat="1" ht="9.75" customHeight="1" thickBot="1">
      <c r="A62" s="35" t="s">
        <v>162</v>
      </c>
      <c r="B62" s="36" t="s">
        <v>163</v>
      </c>
      <c r="C62" s="32"/>
      <c r="D62" s="89"/>
      <c r="E62" s="51"/>
      <c r="F62" s="51"/>
      <c r="G62" s="51"/>
      <c r="H62" s="88"/>
    </row>
    <row r="63" spans="1:8" s="25" customFormat="1" ht="12" customHeight="1" thickBot="1">
      <c r="A63" s="42" t="s">
        <v>164</v>
      </c>
      <c r="B63" s="22" t="s">
        <v>165</v>
      </c>
      <c r="C63" s="23">
        <f aca="true" t="shared" si="7" ref="C63:H63">+C6+C13+C20+C27+C35+C47+C53+C58</f>
        <v>548474357</v>
      </c>
      <c r="D63" s="117">
        <f t="shared" si="7"/>
        <v>330120327</v>
      </c>
      <c r="E63" s="24">
        <f t="shared" si="7"/>
        <v>109067287</v>
      </c>
      <c r="F63" s="24">
        <f t="shared" si="7"/>
        <v>9884527</v>
      </c>
      <c r="G63" s="24">
        <f t="shared" si="7"/>
        <v>85949478</v>
      </c>
      <c r="H63" s="23">
        <f t="shared" si="7"/>
        <v>1083495976</v>
      </c>
    </row>
    <row r="64" spans="1:8" s="25" customFormat="1" ht="12" customHeight="1" thickBot="1">
      <c r="A64" s="43" t="s">
        <v>166</v>
      </c>
      <c r="B64" s="37" t="s">
        <v>167</v>
      </c>
      <c r="C64" s="23">
        <f>SUM(C65:C67)</f>
        <v>0</v>
      </c>
      <c r="D64" s="117">
        <f>SUM(D65:D67)</f>
        <v>0</v>
      </c>
      <c r="E64" s="24"/>
      <c r="F64" s="24"/>
      <c r="G64" s="116"/>
      <c r="H64" s="23">
        <f>SUM(H65:H67)</f>
        <v>0</v>
      </c>
    </row>
    <row r="65" spans="1:8" s="25" customFormat="1" ht="12" customHeight="1">
      <c r="A65" s="26" t="s">
        <v>168</v>
      </c>
      <c r="B65" s="27" t="s">
        <v>169</v>
      </c>
      <c r="C65" s="32"/>
      <c r="D65" s="77"/>
      <c r="E65" s="47"/>
      <c r="F65" s="47"/>
      <c r="G65" s="47"/>
      <c r="H65" s="76"/>
    </row>
    <row r="66" spans="1:8" s="25" customFormat="1" ht="12" customHeight="1">
      <c r="A66" s="30" t="s">
        <v>170</v>
      </c>
      <c r="B66" s="31" t="s">
        <v>171</v>
      </c>
      <c r="C66" s="32"/>
      <c r="D66" s="79"/>
      <c r="E66" s="33"/>
      <c r="F66" s="33"/>
      <c r="G66" s="33"/>
      <c r="H66" s="32"/>
    </row>
    <row r="67" spans="1:8" s="25" customFormat="1" ht="12" customHeight="1" thickBot="1">
      <c r="A67" s="35" t="s">
        <v>172</v>
      </c>
      <c r="B67" s="44" t="s">
        <v>173</v>
      </c>
      <c r="C67" s="32"/>
      <c r="D67" s="89"/>
      <c r="E67" s="51"/>
      <c r="F67" s="51"/>
      <c r="G67" s="51"/>
      <c r="H67" s="88"/>
    </row>
    <row r="68" spans="1:8" s="25" customFormat="1" ht="12" customHeight="1" thickBot="1">
      <c r="A68" s="43" t="s">
        <v>174</v>
      </c>
      <c r="B68" s="37" t="s">
        <v>175</v>
      </c>
      <c r="C68" s="23">
        <f>SUM(C69:C72)</f>
        <v>0</v>
      </c>
      <c r="D68" s="117">
        <f>SUM(D69:D72)</f>
        <v>0</v>
      </c>
      <c r="E68" s="24"/>
      <c r="F68" s="24"/>
      <c r="G68" s="116"/>
      <c r="H68" s="23">
        <f>SUM(H69:H72)</f>
        <v>0</v>
      </c>
    </row>
    <row r="69" spans="1:8" s="25" customFormat="1" ht="12" customHeight="1">
      <c r="A69" s="26" t="s">
        <v>176</v>
      </c>
      <c r="B69" s="27" t="s">
        <v>177</v>
      </c>
      <c r="C69" s="32"/>
      <c r="D69" s="77"/>
      <c r="E69" s="47"/>
      <c r="F69" s="47"/>
      <c r="G69" s="47"/>
      <c r="H69" s="76"/>
    </row>
    <row r="70" spans="1:8" s="25" customFormat="1" ht="12" customHeight="1">
      <c r="A70" s="30" t="s">
        <v>178</v>
      </c>
      <c r="B70" s="31" t="s">
        <v>179</v>
      </c>
      <c r="C70" s="32"/>
      <c r="D70" s="79"/>
      <c r="E70" s="33"/>
      <c r="F70" s="33"/>
      <c r="G70" s="33"/>
      <c r="H70" s="32"/>
    </row>
    <row r="71" spans="1:8" s="25" customFormat="1" ht="12" customHeight="1">
      <c r="A71" s="30" t="s">
        <v>180</v>
      </c>
      <c r="B71" s="31" t="s">
        <v>181</v>
      </c>
      <c r="C71" s="32"/>
      <c r="D71" s="79"/>
      <c r="E71" s="33"/>
      <c r="F71" s="33"/>
      <c r="G71" s="33"/>
      <c r="H71" s="32"/>
    </row>
    <row r="72" spans="1:8" s="25" customFormat="1" ht="12" customHeight="1" thickBot="1">
      <c r="A72" s="35" t="s">
        <v>182</v>
      </c>
      <c r="B72" s="36" t="s">
        <v>183</v>
      </c>
      <c r="C72" s="32"/>
      <c r="D72" s="89"/>
      <c r="E72" s="51"/>
      <c r="F72" s="51"/>
      <c r="G72" s="51"/>
      <c r="H72" s="88"/>
    </row>
    <row r="73" spans="1:8" s="25" customFormat="1" ht="12" customHeight="1" thickBot="1">
      <c r="A73" s="43" t="s">
        <v>184</v>
      </c>
      <c r="B73" s="37" t="s">
        <v>185</v>
      </c>
      <c r="C73" s="23">
        <f>SUM(C74:C75)</f>
        <v>90910504</v>
      </c>
      <c r="D73" s="117">
        <f>SUM(D74:D75)</f>
        <v>211462293</v>
      </c>
      <c r="E73" s="24">
        <f>SUM(E74:E75)</f>
        <v>0</v>
      </c>
      <c r="F73" s="24">
        <f>SUM(F74:F75)</f>
        <v>0</v>
      </c>
      <c r="G73" s="116"/>
      <c r="H73" s="23">
        <f>SUM(H74:H75)</f>
        <v>302372797</v>
      </c>
    </row>
    <row r="74" spans="1:8" s="25" customFormat="1" ht="12" customHeight="1">
      <c r="A74" s="45" t="s">
        <v>186</v>
      </c>
      <c r="B74" s="46" t="s">
        <v>187</v>
      </c>
      <c r="C74" s="282">
        <v>90910504</v>
      </c>
      <c r="D74" s="77">
        <v>211462293</v>
      </c>
      <c r="E74" s="47"/>
      <c r="F74" s="47"/>
      <c r="G74" s="282"/>
      <c r="H74" s="80">
        <f>C74+D74+E74+F74+G74</f>
        <v>302372797</v>
      </c>
    </row>
    <row r="75" spans="1:8" s="25" customFormat="1" ht="12" customHeight="1" thickBot="1">
      <c r="A75" s="49" t="s">
        <v>188</v>
      </c>
      <c r="B75" s="50" t="s">
        <v>189</v>
      </c>
      <c r="C75" s="283"/>
      <c r="D75" s="89"/>
      <c r="E75" s="51"/>
      <c r="F75" s="51"/>
      <c r="G75" s="283"/>
      <c r="H75" s="52">
        <f>C75+D75+E75+F75</f>
        <v>0</v>
      </c>
    </row>
    <row r="76" spans="1:8" s="25" customFormat="1" ht="12" customHeight="1" thickBot="1">
      <c r="A76" s="43" t="s">
        <v>190</v>
      </c>
      <c r="B76" s="37" t="s">
        <v>191</v>
      </c>
      <c r="C76" s="23">
        <f>SUM(C77:C79)</f>
        <v>0</v>
      </c>
      <c r="D76" s="117">
        <f>SUM(D77:D79)</f>
        <v>0</v>
      </c>
      <c r="E76" s="24">
        <f>SUM(E77:E79)</f>
        <v>0</v>
      </c>
      <c r="F76" s="24"/>
      <c r="G76" s="24">
        <f>SUM(G77:G79)</f>
        <v>15138605</v>
      </c>
      <c r="H76" s="23">
        <f>SUM(H77:H79)</f>
        <v>15138605</v>
      </c>
    </row>
    <row r="77" spans="1:8" s="25" customFormat="1" ht="12" customHeight="1">
      <c r="A77" s="26" t="s">
        <v>192</v>
      </c>
      <c r="B77" s="27" t="s">
        <v>193</v>
      </c>
      <c r="C77" s="32"/>
      <c r="D77" s="77"/>
      <c r="E77" s="47"/>
      <c r="F77" s="47"/>
      <c r="G77" s="47">
        <v>15138605</v>
      </c>
      <c r="H77" s="80">
        <f>C77+D77+E77+F77+G77</f>
        <v>15138605</v>
      </c>
    </row>
    <row r="78" spans="1:8" s="25" customFormat="1" ht="12" customHeight="1">
      <c r="A78" s="30" t="s">
        <v>194</v>
      </c>
      <c r="B78" s="31" t="s">
        <v>195</v>
      </c>
      <c r="C78" s="32"/>
      <c r="D78" s="79"/>
      <c r="E78" s="33"/>
      <c r="F78" s="33"/>
      <c r="G78" s="33"/>
      <c r="H78" s="32"/>
    </row>
    <row r="79" spans="1:8" s="25" customFormat="1" ht="12" customHeight="1" thickBot="1">
      <c r="A79" s="35" t="s">
        <v>196</v>
      </c>
      <c r="B79" s="36" t="s">
        <v>197</v>
      </c>
      <c r="C79" s="32"/>
      <c r="D79" s="89"/>
      <c r="E79" s="51"/>
      <c r="F79" s="51"/>
      <c r="G79" s="51"/>
      <c r="H79" s="88"/>
    </row>
    <row r="80" spans="1:8" s="25" customFormat="1" ht="12" customHeight="1" thickBot="1">
      <c r="A80" s="43" t="s">
        <v>198</v>
      </c>
      <c r="B80" s="37" t="s">
        <v>199</v>
      </c>
      <c r="C80" s="23">
        <f>SUM(C81:C84)</f>
        <v>0</v>
      </c>
      <c r="D80" s="117">
        <f>SUM(D81:D84)</f>
        <v>0</v>
      </c>
      <c r="E80" s="24">
        <f>SUM(E81:E84)</f>
        <v>0</v>
      </c>
      <c r="F80" s="24"/>
      <c r="G80" s="116"/>
      <c r="H80" s="23">
        <f>SUM(H81:H84)</f>
        <v>0</v>
      </c>
    </row>
    <row r="81" spans="1:8" s="25" customFormat="1" ht="12" customHeight="1">
      <c r="A81" s="53" t="s">
        <v>200</v>
      </c>
      <c r="B81" s="27" t="s">
        <v>201</v>
      </c>
      <c r="C81" s="32"/>
      <c r="D81" s="77"/>
      <c r="E81" s="47"/>
      <c r="F81" s="47"/>
      <c r="G81" s="47"/>
      <c r="H81" s="76"/>
    </row>
    <row r="82" spans="1:8" s="25" customFormat="1" ht="12" customHeight="1">
      <c r="A82" s="54" t="s">
        <v>202</v>
      </c>
      <c r="B82" s="31" t="s">
        <v>203</v>
      </c>
      <c r="C82" s="32"/>
      <c r="D82" s="79"/>
      <c r="E82" s="33"/>
      <c r="F82" s="33"/>
      <c r="G82" s="33"/>
      <c r="H82" s="32"/>
    </row>
    <row r="83" spans="1:8" s="25" customFormat="1" ht="12" customHeight="1">
      <c r="A83" s="54" t="s">
        <v>204</v>
      </c>
      <c r="B83" s="31" t="s">
        <v>205</v>
      </c>
      <c r="C83" s="32"/>
      <c r="D83" s="79"/>
      <c r="E83" s="33"/>
      <c r="F83" s="33"/>
      <c r="G83" s="33"/>
      <c r="H83" s="32"/>
    </row>
    <row r="84" spans="1:8" s="25" customFormat="1" ht="12" customHeight="1" thickBot="1">
      <c r="A84" s="55" t="s">
        <v>206</v>
      </c>
      <c r="B84" s="36" t="s">
        <v>207</v>
      </c>
      <c r="C84" s="32"/>
      <c r="D84" s="89"/>
      <c r="E84" s="51"/>
      <c r="F84" s="51"/>
      <c r="G84" s="51"/>
      <c r="H84" s="88"/>
    </row>
    <row r="85" spans="1:8" s="25" customFormat="1" ht="12" customHeight="1" thickBot="1">
      <c r="A85" s="43" t="s">
        <v>208</v>
      </c>
      <c r="B85" s="37" t="s">
        <v>209</v>
      </c>
      <c r="C85" s="56"/>
      <c r="D85" s="57"/>
      <c r="E85" s="58"/>
      <c r="F85" s="284"/>
      <c r="G85" s="284"/>
      <c r="H85" s="48">
        <f>C85+D85+E85</f>
        <v>0</v>
      </c>
    </row>
    <row r="86" spans="1:8" s="25" customFormat="1" ht="13.5" customHeight="1">
      <c r="A86" s="43" t="s">
        <v>210</v>
      </c>
      <c r="B86" s="37" t="s">
        <v>211</v>
      </c>
      <c r="C86" s="56"/>
      <c r="D86" s="59"/>
      <c r="E86" s="59"/>
      <c r="F86" s="285"/>
      <c r="G86" s="285"/>
      <c r="H86" s="60">
        <f>C86+D86+E86</f>
        <v>0</v>
      </c>
    </row>
    <row r="87" spans="1:8" s="25" customFormat="1" ht="15.75" customHeight="1">
      <c r="A87" s="43" t="s">
        <v>212</v>
      </c>
      <c r="B87" s="61" t="s">
        <v>213</v>
      </c>
      <c r="C87" s="23">
        <f aca="true" t="shared" si="8" ref="C87:H87">+C64+C68+C73+C76+C80+C86+C85</f>
        <v>90910504</v>
      </c>
      <c r="D87" s="117">
        <f t="shared" si="8"/>
        <v>211462293</v>
      </c>
      <c r="E87" s="24">
        <f t="shared" si="8"/>
        <v>0</v>
      </c>
      <c r="F87" s="24">
        <f t="shared" si="8"/>
        <v>0</v>
      </c>
      <c r="G87" s="24">
        <f t="shared" si="8"/>
        <v>15138605</v>
      </c>
      <c r="H87" s="23">
        <f t="shared" si="8"/>
        <v>317511402</v>
      </c>
    </row>
    <row r="88" spans="1:8" s="25" customFormat="1" ht="25.5" customHeight="1">
      <c r="A88" s="62" t="s">
        <v>214</v>
      </c>
      <c r="B88" s="63" t="s">
        <v>215</v>
      </c>
      <c r="C88" s="23">
        <f aca="true" t="shared" si="9" ref="C88:H88">+C63+C87</f>
        <v>639384861</v>
      </c>
      <c r="D88" s="117">
        <f t="shared" si="9"/>
        <v>541582620</v>
      </c>
      <c r="E88" s="24">
        <f t="shared" si="9"/>
        <v>109067287</v>
      </c>
      <c r="F88" s="24">
        <f t="shared" si="9"/>
        <v>9884527</v>
      </c>
      <c r="G88" s="24">
        <f t="shared" si="9"/>
        <v>101088083</v>
      </c>
      <c r="H88" s="23">
        <f t="shared" si="9"/>
        <v>1401007378</v>
      </c>
    </row>
    <row r="89" spans="1:3" s="25" customFormat="1" ht="30.75" customHeight="1">
      <c r="A89" s="64"/>
      <c r="B89" s="65"/>
      <c r="C89" s="66"/>
    </row>
    <row r="90" spans="1:8" ht="16.5" customHeight="1">
      <c r="A90" s="403" t="s">
        <v>216</v>
      </c>
      <c r="B90" s="403"/>
      <c r="C90" s="403"/>
      <c r="D90" s="403"/>
      <c r="E90" s="403"/>
      <c r="F90" s="403"/>
      <c r="G90" s="403"/>
      <c r="H90" s="403"/>
    </row>
    <row r="91" spans="1:8" s="68" customFormat="1" ht="16.5" customHeight="1">
      <c r="A91" s="407" t="s">
        <v>217</v>
      </c>
      <c r="B91" s="407"/>
      <c r="C91" s="67"/>
      <c r="H91" s="67" t="str">
        <f>H2</f>
        <v>Forintban!</v>
      </c>
    </row>
    <row r="92" spans="1:8" ht="12.75" customHeight="1">
      <c r="A92" s="404" t="s">
        <v>41</v>
      </c>
      <c r="B92" s="405" t="s">
        <v>218</v>
      </c>
      <c r="C92" s="406" t="str">
        <f>+CONCATENATE(LEFT(ÖSSZEFÜGGÉSEK!A6,4),". évi")</f>
        <v>2017. évi</v>
      </c>
      <c r="D92" s="406"/>
      <c r="E92" s="406"/>
      <c r="F92" s="406"/>
      <c r="G92" s="406"/>
      <c r="H92" s="406"/>
    </row>
    <row r="93" spans="1:8" ht="28.5" thickBot="1">
      <c r="A93" s="404"/>
      <c r="B93" s="405"/>
      <c r="C93" s="14" t="s">
        <v>43</v>
      </c>
      <c r="D93" s="15" t="s">
        <v>219</v>
      </c>
      <c r="E93" s="15" t="s">
        <v>220</v>
      </c>
      <c r="F93" s="15" t="s">
        <v>481</v>
      </c>
      <c r="G93" s="15" t="s">
        <v>490</v>
      </c>
      <c r="H93" s="16" t="str">
        <f>+CONCATENATE(LEFT(ÖSSZEFÜGGÉSEK!A6,4),".12.31.",CHAR(10),"Módosítás utáni")</f>
        <v>2017.12.31.
Módosítás utáni</v>
      </c>
    </row>
    <row r="94" spans="1:8" s="20" customFormat="1" ht="12" customHeight="1" thickBot="1">
      <c r="A94" s="69" t="s">
        <v>46</v>
      </c>
      <c r="B94" s="70" t="s">
        <v>47</v>
      </c>
      <c r="C94" s="70" t="s">
        <v>48</v>
      </c>
      <c r="D94" s="70" t="s">
        <v>49</v>
      </c>
      <c r="E94" s="70" t="s">
        <v>221</v>
      </c>
      <c r="F94" s="279" t="s">
        <v>482</v>
      </c>
      <c r="G94" s="279" t="s">
        <v>319</v>
      </c>
      <c r="H94" s="19" t="s">
        <v>489</v>
      </c>
    </row>
    <row r="95" spans="1:8" ht="12" customHeight="1" thickBot="1">
      <c r="A95" s="71" t="s">
        <v>50</v>
      </c>
      <c r="B95" s="72" t="s">
        <v>222</v>
      </c>
      <c r="C95" s="73">
        <f aca="true" t="shared" si="10" ref="C95:H95">C96+C97+C98+C99+C100+C113</f>
        <v>585440513</v>
      </c>
      <c r="D95" s="117">
        <f t="shared" si="10"/>
        <v>541582620</v>
      </c>
      <c r="E95" s="24">
        <f t="shared" si="10"/>
        <v>11214933</v>
      </c>
      <c r="F95" s="24">
        <f t="shared" si="10"/>
        <v>9560528</v>
      </c>
      <c r="G95" s="24">
        <f t="shared" si="10"/>
        <v>71366347</v>
      </c>
      <c r="H95" s="23">
        <f t="shared" si="10"/>
        <v>1219164941</v>
      </c>
    </row>
    <row r="96" spans="1:8" ht="12" customHeight="1">
      <c r="A96" s="45" t="s">
        <v>52</v>
      </c>
      <c r="B96" s="75" t="s">
        <v>223</v>
      </c>
      <c r="C96" s="76">
        <v>275942723</v>
      </c>
      <c r="D96" s="77">
        <v>217186303</v>
      </c>
      <c r="E96" s="47">
        <v>9005899</v>
      </c>
      <c r="F96" s="47">
        <v>4279857</v>
      </c>
      <c r="G96" s="282">
        <v>9445665</v>
      </c>
      <c r="H96" s="80">
        <f>C96+D96+E96+F96+G96</f>
        <v>515860447</v>
      </c>
    </row>
    <row r="97" spans="1:8" ht="12" customHeight="1">
      <c r="A97" s="30" t="s">
        <v>54</v>
      </c>
      <c r="B97" s="78" t="s">
        <v>224</v>
      </c>
      <c r="C97" s="32">
        <v>56678289</v>
      </c>
      <c r="D97" s="79">
        <v>24194678</v>
      </c>
      <c r="E97" s="33">
        <v>1887131</v>
      </c>
      <c r="F97" s="33">
        <v>941880</v>
      </c>
      <c r="G97" s="287">
        <v>1965078</v>
      </c>
      <c r="H97" s="80">
        <f>C97+D97+E97+F97+G97</f>
        <v>85667056</v>
      </c>
    </row>
    <row r="98" spans="1:8" ht="12" customHeight="1">
      <c r="A98" s="30" t="s">
        <v>56</v>
      </c>
      <c r="B98" s="78" t="s">
        <v>225</v>
      </c>
      <c r="C98" s="38">
        <v>199915501</v>
      </c>
      <c r="D98" s="79">
        <v>45210704</v>
      </c>
      <c r="E98" s="33">
        <v>-415523</v>
      </c>
      <c r="F98" s="33">
        <v>2325514</v>
      </c>
      <c r="G98" s="287">
        <v>20167879</v>
      </c>
      <c r="H98" s="80">
        <f aca="true" t="shared" si="11" ref="H98:H112">C98+D98+E98+F98+G98</f>
        <v>267204075</v>
      </c>
    </row>
    <row r="99" spans="1:8" ht="12" customHeight="1">
      <c r="A99" s="30" t="s">
        <v>58</v>
      </c>
      <c r="B99" s="81" t="s">
        <v>226</v>
      </c>
      <c r="C99" s="38">
        <v>18800000</v>
      </c>
      <c r="D99" s="79"/>
      <c r="E99" s="33"/>
      <c r="F99" s="33"/>
      <c r="G99" s="287">
        <v>28882338</v>
      </c>
      <c r="H99" s="80">
        <f t="shared" si="11"/>
        <v>47682338</v>
      </c>
    </row>
    <row r="100" spans="1:8" ht="12" customHeight="1">
      <c r="A100" s="30" t="s">
        <v>227</v>
      </c>
      <c r="B100" s="82" t="s">
        <v>228</v>
      </c>
      <c r="C100" s="38">
        <v>14104000</v>
      </c>
      <c r="D100" s="79">
        <v>-600000</v>
      </c>
      <c r="E100" s="33">
        <v>500000</v>
      </c>
      <c r="F100" s="33"/>
      <c r="G100" s="287">
        <v>489031</v>
      </c>
      <c r="H100" s="80">
        <f t="shared" si="11"/>
        <v>14493031</v>
      </c>
    </row>
    <row r="101" spans="1:8" ht="12" customHeight="1">
      <c r="A101" s="30" t="s">
        <v>62</v>
      </c>
      <c r="B101" s="78" t="s">
        <v>229</v>
      </c>
      <c r="C101" s="38"/>
      <c r="D101" s="79"/>
      <c r="E101" s="33"/>
      <c r="F101" s="33"/>
      <c r="G101" s="287"/>
      <c r="H101" s="80">
        <f t="shared" si="11"/>
        <v>0</v>
      </c>
    </row>
    <row r="102" spans="1:8" ht="12" customHeight="1">
      <c r="A102" s="30" t="s">
        <v>230</v>
      </c>
      <c r="B102" s="83" t="s">
        <v>231</v>
      </c>
      <c r="C102" s="38"/>
      <c r="D102" s="79"/>
      <c r="E102" s="33"/>
      <c r="F102" s="33"/>
      <c r="G102" s="287"/>
      <c r="H102" s="80">
        <f t="shared" si="11"/>
        <v>0</v>
      </c>
    </row>
    <row r="103" spans="1:8" ht="12" customHeight="1">
      <c r="A103" s="30" t="s">
        <v>232</v>
      </c>
      <c r="B103" s="83" t="s">
        <v>233</v>
      </c>
      <c r="C103" s="38">
        <v>3000000</v>
      </c>
      <c r="D103" s="79"/>
      <c r="E103" s="33"/>
      <c r="F103" s="33"/>
      <c r="G103" s="287">
        <v>489031</v>
      </c>
      <c r="H103" s="80">
        <f t="shared" si="11"/>
        <v>3489031</v>
      </c>
    </row>
    <row r="104" spans="1:8" ht="12" customHeight="1">
      <c r="A104" s="30" t="s">
        <v>234</v>
      </c>
      <c r="B104" s="84" t="s">
        <v>235</v>
      </c>
      <c r="C104" s="38"/>
      <c r="D104" s="79"/>
      <c r="E104" s="33"/>
      <c r="F104" s="33"/>
      <c r="G104" s="287"/>
      <c r="H104" s="80">
        <f t="shared" si="11"/>
        <v>0</v>
      </c>
    </row>
    <row r="105" spans="1:8" ht="18.75" customHeight="1">
      <c r="A105" s="30" t="s">
        <v>236</v>
      </c>
      <c r="B105" s="85" t="s">
        <v>237</v>
      </c>
      <c r="C105" s="38"/>
      <c r="D105" s="79"/>
      <c r="E105" s="33"/>
      <c r="F105" s="33"/>
      <c r="G105" s="287"/>
      <c r="H105" s="80">
        <f t="shared" si="11"/>
        <v>0</v>
      </c>
    </row>
    <row r="106" spans="1:8" ht="21" customHeight="1">
      <c r="A106" s="30" t="s">
        <v>238</v>
      </c>
      <c r="B106" s="85" t="s">
        <v>239</v>
      </c>
      <c r="C106" s="38"/>
      <c r="D106" s="79"/>
      <c r="E106" s="33"/>
      <c r="F106" s="33"/>
      <c r="G106" s="287"/>
      <c r="H106" s="80">
        <f t="shared" si="11"/>
        <v>0</v>
      </c>
    </row>
    <row r="107" spans="1:8" ht="12" customHeight="1">
      <c r="A107" s="30" t="s">
        <v>240</v>
      </c>
      <c r="B107" s="84" t="s">
        <v>241</v>
      </c>
      <c r="C107" s="38">
        <v>8654000</v>
      </c>
      <c r="D107" s="79"/>
      <c r="E107" s="33"/>
      <c r="F107" s="33"/>
      <c r="G107" s="287"/>
      <c r="H107" s="80">
        <f t="shared" si="11"/>
        <v>8654000</v>
      </c>
    </row>
    <row r="108" spans="1:8" ht="12" customHeight="1">
      <c r="A108" s="30" t="s">
        <v>242</v>
      </c>
      <c r="B108" s="84" t="s">
        <v>243</v>
      </c>
      <c r="C108" s="38"/>
      <c r="D108" s="79"/>
      <c r="E108" s="33"/>
      <c r="F108" s="33"/>
      <c r="G108" s="287"/>
      <c r="H108" s="80">
        <f t="shared" si="11"/>
        <v>0</v>
      </c>
    </row>
    <row r="109" spans="1:8" ht="18" customHeight="1">
      <c r="A109" s="30" t="s">
        <v>244</v>
      </c>
      <c r="B109" s="85" t="s">
        <v>245</v>
      </c>
      <c r="C109" s="38"/>
      <c r="D109" s="79"/>
      <c r="E109" s="33"/>
      <c r="F109" s="33"/>
      <c r="G109" s="287"/>
      <c r="H109" s="80">
        <f t="shared" si="11"/>
        <v>0</v>
      </c>
    </row>
    <row r="110" spans="1:8" ht="12" customHeight="1">
      <c r="A110" s="86" t="s">
        <v>246</v>
      </c>
      <c r="B110" s="83" t="s">
        <v>247</v>
      </c>
      <c r="C110" s="38"/>
      <c r="D110" s="79"/>
      <c r="E110" s="33"/>
      <c r="F110" s="33"/>
      <c r="G110" s="287"/>
      <c r="H110" s="80">
        <f t="shared" si="11"/>
        <v>0</v>
      </c>
    </row>
    <row r="111" spans="1:8" ht="12" customHeight="1">
      <c r="A111" s="30" t="s">
        <v>248</v>
      </c>
      <c r="B111" s="83" t="s">
        <v>249</v>
      </c>
      <c r="C111" s="38"/>
      <c r="D111" s="79"/>
      <c r="E111" s="33"/>
      <c r="F111" s="33"/>
      <c r="G111" s="287"/>
      <c r="H111" s="80">
        <f t="shared" si="11"/>
        <v>0</v>
      </c>
    </row>
    <row r="112" spans="1:8" ht="12" customHeight="1">
      <c r="A112" s="35" t="s">
        <v>250</v>
      </c>
      <c r="B112" s="83" t="s">
        <v>251</v>
      </c>
      <c r="C112" s="38">
        <v>2450000</v>
      </c>
      <c r="D112" s="79">
        <v>-600000</v>
      </c>
      <c r="E112" s="33">
        <v>500000</v>
      </c>
      <c r="F112" s="33"/>
      <c r="G112" s="287"/>
      <c r="H112" s="80">
        <f t="shared" si="11"/>
        <v>2350000</v>
      </c>
    </row>
    <row r="113" spans="1:8" ht="12" customHeight="1">
      <c r="A113" s="30" t="s">
        <v>252</v>
      </c>
      <c r="B113" s="81" t="s">
        <v>253</v>
      </c>
      <c r="C113" s="32">
        <f aca="true" t="shared" si="12" ref="C113:H113">SUM(C114:C115)</f>
        <v>20000000</v>
      </c>
      <c r="D113" s="79">
        <f t="shared" si="12"/>
        <v>255590935</v>
      </c>
      <c r="E113" s="33">
        <f t="shared" si="12"/>
        <v>237426</v>
      </c>
      <c r="F113" s="33">
        <f t="shared" si="12"/>
        <v>2013277</v>
      </c>
      <c r="G113" s="33">
        <f t="shared" si="12"/>
        <v>10416356</v>
      </c>
      <c r="H113" s="33">
        <f t="shared" si="12"/>
        <v>288257994</v>
      </c>
    </row>
    <row r="114" spans="1:8" ht="12" customHeight="1">
      <c r="A114" s="30" t="s">
        <v>254</v>
      </c>
      <c r="B114" s="78" t="s">
        <v>255</v>
      </c>
      <c r="C114" s="32">
        <v>20000000</v>
      </c>
      <c r="D114" s="79">
        <v>255590935</v>
      </c>
      <c r="E114" s="33">
        <v>237426</v>
      </c>
      <c r="F114" s="33">
        <v>2013277</v>
      </c>
      <c r="G114" s="287">
        <v>10416356</v>
      </c>
      <c r="H114" s="80">
        <f>C114+D114+E114+F114+G114</f>
        <v>288257994</v>
      </c>
    </row>
    <row r="115" spans="1:8" ht="12" customHeight="1" thickBot="1">
      <c r="A115" s="49" t="s">
        <v>256</v>
      </c>
      <c r="B115" s="87" t="s">
        <v>257</v>
      </c>
      <c r="C115" s="88"/>
      <c r="D115" s="89"/>
      <c r="E115" s="51"/>
      <c r="F115" s="51"/>
      <c r="G115" s="283"/>
      <c r="H115" s="52">
        <f>C115+D115+E115+E115</f>
        <v>0</v>
      </c>
    </row>
    <row r="116" spans="1:8" ht="12" customHeight="1" thickBot="1">
      <c r="A116" s="90" t="s">
        <v>64</v>
      </c>
      <c r="B116" s="91" t="s">
        <v>258</v>
      </c>
      <c r="C116" s="92">
        <f aca="true" t="shared" si="13" ref="C116:H116">+C117+C119+C121</f>
        <v>38795000</v>
      </c>
      <c r="D116" s="117">
        <f t="shared" si="13"/>
        <v>0</v>
      </c>
      <c r="E116" s="24">
        <f t="shared" si="13"/>
        <v>97852354</v>
      </c>
      <c r="F116" s="24">
        <f t="shared" si="13"/>
        <v>323999</v>
      </c>
      <c r="G116" s="24">
        <f t="shared" si="13"/>
        <v>29721736</v>
      </c>
      <c r="H116" s="23">
        <f t="shared" si="13"/>
        <v>166693089</v>
      </c>
    </row>
    <row r="117" spans="1:8" ht="12" customHeight="1">
      <c r="A117" s="26" t="s">
        <v>66</v>
      </c>
      <c r="B117" s="78" t="s">
        <v>259</v>
      </c>
      <c r="C117" s="28">
        <v>29671000</v>
      </c>
      <c r="D117" s="77"/>
      <c r="E117" s="47">
        <v>3557412</v>
      </c>
      <c r="F117" s="47">
        <v>323999</v>
      </c>
      <c r="G117" s="47">
        <v>17246470</v>
      </c>
      <c r="H117" s="48">
        <f aca="true" t="shared" si="14" ref="H117:H129">C117+D117+E117+F117+G117</f>
        <v>50798881</v>
      </c>
    </row>
    <row r="118" spans="1:8" ht="12" customHeight="1">
      <c r="A118" s="26" t="s">
        <v>68</v>
      </c>
      <c r="B118" s="94" t="s">
        <v>260</v>
      </c>
      <c r="C118" s="28"/>
      <c r="D118" s="79"/>
      <c r="E118" s="33">
        <v>3150000</v>
      </c>
      <c r="F118" s="33"/>
      <c r="G118" s="33">
        <v>3146810</v>
      </c>
      <c r="H118" s="80">
        <f t="shared" si="14"/>
        <v>6296810</v>
      </c>
    </row>
    <row r="119" spans="1:8" ht="12" customHeight="1">
      <c r="A119" s="26" t="s">
        <v>70</v>
      </c>
      <c r="B119" s="94" t="s">
        <v>261</v>
      </c>
      <c r="C119" s="32">
        <v>6270000</v>
      </c>
      <c r="D119" s="79"/>
      <c r="E119" s="33">
        <v>94294942</v>
      </c>
      <c r="F119" s="33"/>
      <c r="G119" s="33">
        <v>12475266</v>
      </c>
      <c r="H119" s="80">
        <f t="shared" si="14"/>
        <v>113040208</v>
      </c>
    </row>
    <row r="120" spans="1:8" ht="12" customHeight="1">
      <c r="A120" s="26" t="s">
        <v>72</v>
      </c>
      <c r="B120" s="94" t="s">
        <v>262</v>
      </c>
      <c r="C120" s="96"/>
      <c r="D120" s="79"/>
      <c r="E120" s="33">
        <v>94294942</v>
      </c>
      <c r="F120" s="33"/>
      <c r="G120" s="33">
        <v>2095500</v>
      </c>
      <c r="H120" s="80">
        <f t="shared" si="14"/>
        <v>96390442</v>
      </c>
    </row>
    <row r="121" spans="1:8" ht="12" customHeight="1">
      <c r="A121" s="26" t="s">
        <v>74</v>
      </c>
      <c r="B121" s="36" t="s">
        <v>263</v>
      </c>
      <c r="C121" s="96">
        <v>2854000</v>
      </c>
      <c r="D121" s="79"/>
      <c r="E121" s="33"/>
      <c r="F121" s="33"/>
      <c r="G121" s="33"/>
      <c r="H121" s="80">
        <f t="shared" si="14"/>
        <v>2854000</v>
      </c>
    </row>
    <row r="122" spans="1:8" ht="12" customHeight="1">
      <c r="A122" s="26" t="s">
        <v>76</v>
      </c>
      <c r="B122" s="34" t="s">
        <v>264</v>
      </c>
      <c r="C122" s="96"/>
      <c r="D122" s="79"/>
      <c r="E122" s="33"/>
      <c r="F122" s="33"/>
      <c r="G122" s="33"/>
      <c r="H122" s="80">
        <f t="shared" si="14"/>
        <v>0</v>
      </c>
    </row>
    <row r="123" spans="1:8" ht="21.75" customHeight="1">
      <c r="A123" s="26" t="s">
        <v>265</v>
      </c>
      <c r="B123" s="97" t="s">
        <v>266</v>
      </c>
      <c r="C123" s="96"/>
      <c r="D123" s="79"/>
      <c r="E123" s="33"/>
      <c r="F123" s="33"/>
      <c r="G123" s="33"/>
      <c r="H123" s="80">
        <f t="shared" si="14"/>
        <v>0</v>
      </c>
    </row>
    <row r="124" spans="1:8" ht="22.5">
      <c r="A124" s="26" t="s">
        <v>267</v>
      </c>
      <c r="B124" s="85" t="s">
        <v>239</v>
      </c>
      <c r="C124" s="96"/>
      <c r="D124" s="79"/>
      <c r="E124" s="33"/>
      <c r="F124" s="33"/>
      <c r="G124" s="33"/>
      <c r="H124" s="80">
        <f t="shared" si="14"/>
        <v>0</v>
      </c>
    </row>
    <row r="125" spans="1:8" ht="12" customHeight="1">
      <c r="A125" s="26" t="s">
        <v>268</v>
      </c>
      <c r="B125" s="85" t="s">
        <v>269</v>
      </c>
      <c r="C125" s="96"/>
      <c r="D125" s="79"/>
      <c r="E125" s="33"/>
      <c r="F125" s="33"/>
      <c r="G125" s="33"/>
      <c r="H125" s="80">
        <f t="shared" si="14"/>
        <v>0</v>
      </c>
    </row>
    <row r="126" spans="1:8" ht="12" customHeight="1">
      <c r="A126" s="26" t="s">
        <v>270</v>
      </c>
      <c r="B126" s="85" t="s">
        <v>271</v>
      </c>
      <c r="C126" s="96"/>
      <c r="D126" s="79"/>
      <c r="E126" s="33"/>
      <c r="F126" s="33"/>
      <c r="G126" s="33"/>
      <c r="H126" s="80">
        <f t="shared" si="14"/>
        <v>0</v>
      </c>
    </row>
    <row r="127" spans="1:8" ht="21.75" customHeight="1">
      <c r="A127" s="26" t="s">
        <v>272</v>
      </c>
      <c r="B127" s="85" t="s">
        <v>245</v>
      </c>
      <c r="C127" s="96"/>
      <c r="D127" s="79"/>
      <c r="E127" s="33"/>
      <c r="F127" s="33"/>
      <c r="G127" s="33"/>
      <c r="H127" s="80">
        <f t="shared" si="14"/>
        <v>0</v>
      </c>
    </row>
    <row r="128" spans="1:8" ht="12" customHeight="1">
      <c r="A128" s="26" t="s">
        <v>273</v>
      </c>
      <c r="B128" s="85" t="s">
        <v>274</v>
      </c>
      <c r="C128" s="96"/>
      <c r="D128" s="79"/>
      <c r="E128" s="33"/>
      <c r="F128" s="33"/>
      <c r="G128" s="33"/>
      <c r="H128" s="80">
        <f t="shared" si="14"/>
        <v>0</v>
      </c>
    </row>
    <row r="129" spans="1:8" ht="23.25" thickBot="1">
      <c r="A129" s="86" t="s">
        <v>275</v>
      </c>
      <c r="B129" s="85" t="s">
        <v>276</v>
      </c>
      <c r="C129" s="98">
        <v>2854000</v>
      </c>
      <c r="D129" s="89"/>
      <c r="E129" s="51"/>
      <c r="F129" s="51"/>
      <c r="G129" s="51"/>
      <c r="H129" s="52">
        <f t="shared" si="14"/>
        <v>2854000</v>
      </c>
    </row>
    <row r="130" spans="1:8" ht="12" customHeight="1" thickBot="1">
      <c r="A130" s="21" t="s">
        <v>78</v>
      </c>
      <c r="B130" s="22" t="s">
        <v>277</v>
      </c>
      <c r="C130" s="23">
        <f aca="true" t="shared" si="15" ref="C130:H130">+C95+C116</f>
        <v>624235513</v>
      </c>
      <c r="D130" s="117">
        <f t="shared" si="15"/>
        <v>541582620</v>
      </c>
      <c r="E130" s="24">
        <f t="shared" si="15"/>
        <v>109067287</v>
      </c>
      <c r="F130" s="24">
        <f t="shared" si="15"/>
        <v>9884527</v>
      </c>
      <c r="G130" s="24">
        <f t="shared" si="15"/>
        <v>101088083</v>
      </c>
      <c r="H130" s="23">
        <f t="shared" si="15"/>
        <v>1385858030</v>
      </c>
    </row>
    <row r="131" spans="1:8" ht="12" customHeight="1" thickBot="1">
      <c r="A131" s="21" t="s">
        <v>278</v>
      </c>
      <c r="B131" s="22" t="s">
        <v>279</v>
      </c>
      <c r="C131" s="23">
        <f>+C132+C133+C134</f>
        <v>0</v>
      </c>
      <c r="D131" s="117">
        <f>+D132+D133+D134</f>
        <v>0</v>
      </c>
      <c r="E131" s="24"/>
      <c r="F131" s="24"/>
      <c r="G131" s="116"/>
      <c r="H131" s="23">
        <f>+H132+H133+H134</f>
        <v>0</v>
      </c>
    </row>
    <row r="132" spans="1:8" ht="12" customHeight="1">
      <c r="A132" s="26" t="s">
        <v>94</v>
      </c>
      <c r="B132" s="94" t="s">
        <v>280</v>
      </c>
      <c r="C132" s="96"/>
      <c r="D132" s="77"/>
      <c r="E132" s="47"/>
      <c r="F132" s="47"/>
      <c r="G132" s="47"/>
      <c r="H132" s="48">
        <f>C132+D132+E132</f>
        <v>0</v>
      </c>
    </row>
    <row r="133" spans="1:8" ht="12" customHeight="1">
      <c r="A133" s="26" t="s">
        <v>96</v>
      </c>
      <c r="B133" s="94" t="s">
        <v>281</v>
      </c>
      <c r="C133" s="96"/>
      <c r="D133" s="79"/>
      <c r="E133" s="33"/>
      <c r="F133" s="33"/>
      <c r="G133" s="33"/>
      <c r="H133" s="80">
        <f>C133+D133+E133</f>
        <v>0</v>
      </c>
    </row>
    <row r="134" spans="1:8" ht="12" customHeight="1" thickBot="1">
      <c r="A134" s="86" t="s">
        <v>98</v>
      </c>
      <c r="B134" s="94" t="s">
        <v>282</v>
      </c>
      <c r="C134" s="96"/>
      <c r="D134" s="89"/>
      <c r="E134" s="51"/>
      <c r="F134" s="51"/>
      <c r="G134" s="51"/>
      <c r="H134" s="52">
        <f>C134+D134+E134</f>
        <v>0</v>
      </c>
    </row>
    <row r="135" spans="1:8" ht="12" customHeight="1" thickBot="1">
      <c r="A135" s="21" t="s">
        <v>108</v>
      </c>
      <c r="B135" s="22" t="s">
        <v>283</v>
      </c>
      <c r="C135" s="23">
        <f>SUM(C136:C141)</f>
        <v>0</v>
      </c>
      <c r="D135" s="117">
        <f>SUM(D136:D141)</f>
        <v>0</v>
      </c>
      <c r="E135" s="24">
        <f>SUM(E136:E141)</f>
        <v>0</v>
      </c>
      <c r="F135" s="24"/>
      <c r="G135" s="116"/>
      <c r="H135" s="23">
        <f>SUM(H136:H141)</f>
        <v>0</v>
      </c>
    </row>
    <row r="136" spans="1:8" ht="12" customHeight="1">
      <c r="A136" s="26" t="s">
        <v>110</v>
      </c>
      <c r="B136" s="101" t="s">
        <v>284</v>
      </c>
      <c r="C136" s="96"/>
      <c r="D136" s="77"/>
      <c r="E136" s="47"/>
      <c r="F136" s="47"/>
      <c r="G136" s="47"/>
      <c r="H136" s="48">
        <f aca="true" t="shared" si="16" ref="H136:H141">C136+D136+E136</f>
        <v>0</v>
      </c>
    </row>
    <row r="137" spans="1:8" ht="12" customHeight="1">
      <c r="A137" s="26" t="s">
        <v>112</v>
      </c>
      <c r="B137" s="101" t="s">
        <v>285</v>
      </c>
      <c r="C137" s="96"/>
      <c r="D137" s="79"/>
      <c r="E137" s="33"/>
      <c r="F137" s="33"/>
      <c r="G137" s="33"/>
      <c r="H137" s="80">
        <f t="shared" si="16"/>
        <v>0</v>
      </c>
    </row>
    <row r="138" spans="1:8" ht="12" customHeight="1">
      <c r="A138" s="26" t="s">
        <v>114</v>
      </c>
      <c r="B138" s="101" t="s">
        <v>286</v>
      </c>
      <c r="C138" s="96"/>
      <c r="D138" s="79"/>
      <c r="E138" s="33"/>
      <c r="F138" s="33"/>
      <c r="G138" s="33"/>
      <c r="H138" s="80">
        <f t="shared" si="16"/>
        <v>0</v>
      </c>
    </row>
    <row r="139" spans="1:8" ht="12" customHeight="1">
      <c r="A139" s="26" t="s">
        <v>116</v>
      </c>
      <c r="B139" s="101" t="s">
        <v>287</v>
      </c>
      <c r="C139" s="96"/>
      <c r="D139" s="79"/>
      <c r="E139" s="33"/>
      <c r="F139" s="33"/>
      <c r="G139" s="33"/>
      <c r="H139" s="80">
        <f t="shared" si="16"/>
        <v>0</v>
      </c>
    </row>
    <row r="140" spans="1:8" ht="12" customHeight="1">
      <c r="A140" s="26" t="s">
        <v>118</v>
      </c>
      <c r="B140" s="101" t="s">
        <v>288</v>
      </c>
      <c r="C140" s="96"/>
      <c r="D140" s="79"/>
      <c r="E140" s="33"/>
      <c r="F140" s="33"/>
      <c r="G140" s="33"/>
      <c r="H140" s="80">
        <f t="shared" si="16"/>
        <v>0</v>
      </c>
    </row>
    <row r="141" spans="1:8" ht="12" customHeight="1" thickBot="1">
      <c r="A141" s="86" t="s">
        <v>120</v>
      </c>
      <c r="B141" s="101" t="s">
        <v>289</v>
      </c>
      <c r="C141" s="96"/>
      <c r="D141" s="89"/>
      <c r="E141" s="51"/>
      <c r="F141" s="51"/>
      <c r="G141" s="51"/>
      <c r="H141" s="52">
        <f t="shared" si="16"/>
        <v>0</v>
      </c>
    </row>
    <row r="142" spans="1:8" ht="12" customHeight="1" thickBot="1">
      <c r="A142" s="21" t="s">
        <v>132</v>
      </c>
      <c r="B142" s="22" t="s">
        <v>290</v>
      </c>
      <c r="C142" s="23">
        <f>+C143+C144+C145+C146</f>
        <v>15149348</v>
      </c>
      <c r="D142" s="117">
        <f>+D143+D144+D145+D146</f>
        <v>0</v>
      </c>
      <c r="E142" s="24">
        <f>+E143+E144+E145+E146</f>
        <v>0</v>
      </c>
      <c r="F142" s="24"/>
      <c r="G142" s="116"/>
      <c r="H142" s="23">
        <f>+H143+H144+H145+H146</f>
        <v>15149348</v>
      </c>
    </row>
    <row r="143" spans="1:8" ht="12" customHeight="1">
      <c r="A143" s="26" t="s">
        <v>134</v>
      </c>
      <c r="B143" s="101" t="s">
        <v>291</v>
      </c>
      <c r="C143" s="96"/>
      <c r="D143" s="77"/>
      <c r="E143" s="47"/>
      <c r="F143" s="47"/>
      <c r="G143" s="47"/>
      <c r="H143" s="48">
        <f>C143+D143+E143</f>
        <v>0</v>
      </c>
    </row>
    <row r="144" spans="1:8" ht="12" customHeight="1">
      <c r="A144" s="26" t="s">
        <v>136</v>
      </c>
      <c r="B144" s="101" t="s">
        <v>292</v>
      </c>
      <c r="C144" s="96">
        <v>15149348</v>
      </c>
      <c r="D144" s="79"/>
      <c r="E144" s="33"/>
      <c r="F144" s="33"/>
      <c r="G144" s="33"/>
      <c r="H144" s="80">
        <f>C144+D144+E144+F144</f>
        <v>15149348</v>
      </c>
    </row>
    <row r="145" spans="1:8" ht="12" customHeight="1">
      <c r="A145" s="26" t="s">
        <v>138</v>
      </c>
      <c r="B145" s="101" t="s">
        <v>293</v>
      </c>
      <c r="C145" s="96"/>
      <c r="D145" s="79"/>
      <c r="E145" s="33"/>
      <c r="F145" s="33"/>
      <c r="G145" s="33"/>
      <c r="H145" s="80">
        <f>C145+D145+E145</f>
        <v>0</v>
      </c>
    </row>
    <row r="146" spans="1:8" ht="12" customHeight="1" thickBot="1">
      <c r="A146" s="86" t="s">
        <v>140</v>
      </c>
      <c r="B146" s="102" t="s">
        <v>294</v>
      </c>
      <c r="C146" s="96"/>
      <c r="D146" s="89"/>
      <c r="E146" s="51"/>
      <c r="F146" s="51"/>
      <c r="G146" s="51"/>
      <c r="H146" s="52">
        <f>C146+D146+E146</f>
        <v>0</v>
      </c>
    </row>
    <row r="147" spans="1:8" ht="12" customHeight="1" thickBot="1">
      <c r="A147" s="21" t="s">
        <v>295</v>
      </c>
      <c r="B147" s="22" t="s">
        <v>296</v>
      </c>
      <c r="C147" s="103">
        <f>SUM(C148:C152)</f>
        <v>0</v>
      </c>
      <c r="D147" s="297">
        <f>SUM(D148:D152)</f>
        <v>0</v>
      </c>
      <c r="E147" s="298">
        <f>SUM(E148:E152)</f>
        <v>0</v>
      </c>
      <c r="F147" s="298"/>
      <c r="G147" s="337"/>
      <c r="H147" s="103">
        <f>SUM(H148:H152)</f>
        <v>0</v>
      </c>
    </row>
    <row r="148" spans="1:8" ht="12" customHeight="1">
      <c r="A148" s="26" t="s">
        <v>146</v>
      </c>
      <c r="B148" s="101" t="s">
        <v>297</v>
      </c>
      <c r="C148" s="96"/>
      <c r="D148" s="77"/>
      <c r="E148" s="47"/>
      <c r="F148" s="47"/>
      <c r="G148" s="47"/>
      <c r="H148" s="48">
        <f>C148+D148+E148</f>
        <v>0</v>
      </c>
    </row>
    <row r="149" spans="1:8" ht="12" customHeight="1">
      <c r="A149" s="26" t="s">
        <v>148</v>
      </c>
      <c r="B149" s="101" t="s">
        <v>298</v>
      </c>
      <c r="C149" s="96"/>
      <c r="D149" s="79"/>
      <c r="E149" s="33"/>
      <c r="F149" s="33"/>
      <c r="G149" s="33"/>
      <c r="H149" s="80">
        <f>C149+D149+E149</f>
        <v>0</v>
      </c>
    </row>
    <row r="150" spans="1:8" ht="12" customHeight="1">
      <c r="A150" s="26" t="s">
        <v>150</v>
      </c>
      <c r="B150" s="101" t="s">
        <v>299</v>
      </c>
      <c r="C150" s="96"/>
      <c r="D150" s="79"/>
      <c r="E150" s="33"/>
      <c r="F150" s="33"/>
      <c r="G150" s="33"/>
      <c r="H150" s="80">
        <f>C150+D150+E150</f>
        <v>0</v>
      </c>
    </row>
    <row r="151" spans="1:8" ht="21" customHeight="1">
      <c r="A151" s="26" t="s">
        <v>152</v>
      </c>
      <c r="B151" s="101" t="s">
        <v>300</v>
      </c>
      <c r="C151" s="96"/>
      <c r="D151" s="79"/>
      <c r="E151" s="33"/>
      <c r="F151" s="33"/>
      <c r="G151" s="33"/>
      <c r="H151" s="80">
        <f>C151+D151+E151</f>
        <v>0</v>
      </c>
    </row>
    <row r="152" spans="1:8" ht="12" customHeight="1" thickBot="1">
      <c r="A152" s="26" t="s">
        <v>301</v>
      </c>
      <c r="B152" s="101" t="s">
        <v>302</v>
      </c>
      <c r="C152" s="96"/>
      <c r="D152" s="89"/>
      <c r="E152" s="51"/>
      <c r="F152" s="51"/>
      <c r="G152" s="51"/>
      <c r="H152" s="52">
        <f>C152+D152+E152</f>
        <v>0</v>
      </c>
    </row>
    <row r="153" spans="1:8" ht="12" customHeight="1" thickBot="1">
      <c r="A153" s="21" t="s">
        <v>154</v>
      </c>
      <c r="B153" s="22" t="s">
        <v>303</v>
      </c>
      <c r="C153" s="105"/>
      <c r="D153" s="106"/>
      <c r="E153" s="106"/>
      <c r="F153" s="290"/>
      <c r="G153" s="290"/>
      <c r="H153" s="107">
        <f>C153+D153</f>
        <v>0</v>
      </c>
    </row>
    <row r="154" spans="1:8" ht="12" customHeight="1" thickBot="1">
      <c r="A154" s="21" t="s">
        <v>304</v>
      </c>
      <c r="B154" s="22" t="s">
        <v>305</v>
      </c>
      <c r="C154" s="105"/>
      <c r="D154" s="293"/>
      <c r="E154" s="294"/>
      <c r="F154" s="294"/>
      <c r="G154" s="338"/>
      <c r="H154" s="107">
        <f>C154+D154</f>
        <v>0</v>
      </c>
    </row>
    <row r="155" spans="1:12" ht="15" customHeight="1" thickBot="1">
      <c r="A155" s="21" t="s">
        <v>306</v>
      </c>
      <c r="B155" s="22" t="s">
        <v>307</v>
      </c>
      <c r="C155" s="108">
        <f>+C131+C135+C142+C147+C153+C154</f>
        <v>15149348</v>
      </c>
      <c r="D155" s="295">
        <f>+D131+D135+D142+D147+D153+D154</f>
        <v>0</v>
      </c>
      <c r="E155" s="296">
        <f>+E131+E135+E142+E147+E153+E154</f>
        <v>0</v>
      </c>
      <c r="F155" s="296"/>
      <c r="G155" s="339"/>
      <c r="H155" s="108">
        <f>+H131+H135+H142+H147+H153+H154</f>
        <v>15149348</v>
      </c>
      <c r="I155" s="110"/>
      <c r="J155" s="111"/>
      <c r="K155" s="111"/>
      <c r="L155" s="111"/>
    </row>
    <row r="156" spans="1:8" s="25" customFormat="1" ht="12.75" customHeight="1" thickBot="1">
      <c r="A156" s="112" t="s">
        <v>308</v>
      </c>
      <c r="B156" s="113" t="s">
        <v>309</v>
      </c>
      <c r="C156" s="108">
        <f aca="true" t="shared" si="17" ref="C156:H156">+C130+C155</f>
        <v>639384861</v>
      </c>
      <c r="D156" s="295">
        <f t="shared" si="17"/>
        <v>541582620</v>
      </c>
      <c r="E156" s="296">
        <f t="shared" si="17"/>
        <v>109067287</v>
      </c>
      <c r="F156" s="296">
        <f t="shared" si="17"/>
        <v>9884527</v>
      </c>
      <c r="G156" s="296">
        <f t="shared" si="17"/>
        <v>101088083</v>
      </c>
      <c r="H156" s="108">
        <f t="shared" si="17"/>
        <v>1401007378</v>
      </c>
    </row>
    <row r="157" ht="7.5" customHeight="1"/>
    <row r="158" spans="1:8" ht="15.75">
      <c r="A158" s="401" t="s">
        <v>310</v>
      </c>
      <c r="B158" s="401"/>
      <c r="C158" s="401"/>
      <c r="D158" s="401"/>
      <c r="E158" s="401"/>
      <c r="F158" s="401"/>
      <c r="G158" s="401"/>
      <c r="H158" s="401"/>
    </row>
    <row r="159" spans="1:8" ht="15" customHeight="1">
      <c r="A159" s="402" t="s">
        <v>311</v>
      </c>
      <c r="B159" s="402"/>
      <c r="C159" s="114"/>
      <c r="H159" s="114" t="str">
        <f>H91</f>
        <v>Forintban!</v>
      </c>
    </row>
    <row r="160" spans="1:8" ht="25.5" customHeight="1">
      <c r="A160" s="21">
        <v>1</v>
      </c>
      <c r="B160" s="115" t="s">
        <v>312</v>
      </c>
      <c r="C160" s="116">
        <f>+C63-C130</f>
        <v>-75761156</v>
      </c>
      <c r="D160" s="117">
        <f>+D63-D130</f>
        <v>-211462293</v>
      </c>
      <c r="E160" s="24">
        <f>+E63-E130</f>
        <v>0</v>
      </c>
      <c r="F160" s="24">
        <f>+F63-F130</f>
        <v>0</v>
      </c>
      <c r="G160" s="116"/>
      <c r="H160" s="23">
        <f>+H63-H130</f>
        <v>-302362054</v>
      </c>
    </row>
    <row r="161" spans="1:8" ht="32.25" customHeight="1">
      <c r="A161" s="21" t="s">
        <v>64</v>
      </c>
      <c r="B161" s="115" t="s">
        <v>313</v>
      </c>
      <c r="C161" s="116">
        <f>+C87-C155</f>
        <v>75761156</v>
      </c>
      <c r="D161" s="117">
        <f>+D87-D155</f>
        <v>211462293</v>
      </c>
      <c r="E161" s="24">
        <f>+E87-E155</f>
        <v>0</v>
      </c>
      <c r="F161" s="24">
        <f>+F87-F155</f>
        <v>0</v>
      </c>
      <c r="G161" s="116"/>
      <c r="H161" s="23">
        <f>+H87-H155</f>
        <v>302362054</v>
      </c>
    </row>
  </sheetData>
  <sheetProtection selectLockedCells="1" selectUnlockedCells="1"/>
  <mergeCells count="12">
    <mergeCell ref="B92:B93"/>
    <mergeCell ref="C92:H92"/>
    <mergeCell ref="A158:H158"/>
    <mergeCell ref="A159:B159"/>
    <mergeCell ref="A1:H1"/>
    <mergeCell ref="A2:B2"/>
    <mergeCell ref="A3:A4"/>
    <mergeCell ref="B3:B4"/>
    <mergeCell ref="C3:H3"/>
    <mergeCell ref="A90:H90"/>
    <mergeCell ref="A91:B91"/>
    <mergeCell ref="A92:A9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5" r:id="rId1"/>
  <headerFooter alignWithMargins="0">
    <oddHeader xml:space="preserve">&amp;C&amp;"Times New Roman CE,Félkövér"&amp;12Elek Város Önkormányzat
2017. ÉVI KÖLTSÉGVETÉSÉNEK ÖSSZEVONT MÓDOSÍTOTT MÉRLEGE&amp;R&amp;"Times New Roman CE,Félkövér dőlt"&amp;11 1. melléklet
"1.1. melléklet" </oddHeader>
  </headerFooter>
  <rowBreaks count="2" manualBreakCount="2">
    <brk id="75" max="255" man="1"/>
    <brk id="8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E6" sqref="E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161"/>
  <sheetViews>
    <sheetView zoomScale="99" zoomScaleNormal="99" zoomScalePageLayoutView="0" workbookViewId="0" topLeftCell="A1">
      <selection activeCell="B89" sqref="B89"/>
    </sheetView>
  </sheetViews>
  <sheetFormatPr defaultColWidth="9.00390625" defaultRowHeight="12.75"/>
  <cols>
    <col min="1" max="1" width="9.50390625" style="9" customWidth="1"/>
    <col min="2" max="2" width="57.375" style="9" customWidth="1"/>
    <col min="3" max="3" width="17.375" style="10" customWidth="1"/>
    <col min="4" max="4" width="17.375" style="11" customWidth="1"/>
    <col min="5" max="6" width="15.625" style="11" customWidth="1"/>
    <col min="7" max="8" width="17.375" style="11" customWidth="1"/>
    <col min="9" max="16384" width="9.375" style="11" customWidth="1"/>
  </cols>
  <sheetData>
    <row r="1" spans="1:7" ht="15.75" customHeight="1">
      <c r="A1" s="403" t="s">
        <v>38</v>
      </c>
      <c r="B1" s="403"/>
      <c r="C1" s="403"/>
      <c r="D1" s="403"/>
      <c r="E1" s="403"/>
      <c r="F1" s="403"/>
      <c r="G1" s="403"/>
    </row>
    <row r="2" spans="1:8" ht="15.75" customHeight="1" thickBot="1">
      <c r="A2" s="411" t="s">
        <v>39</v>
      </c>
      <c r="B2" s="411"/>
      <c r="C2" s="12"/>
      <c r="H2" s="12" t="s">
        <v>40</v>
      </c>
    </row>
    <row r="3" spans="1:8" ht="12.75" customHeight="1">
      <c r="A3" s="412" t="s">
        <v>41</v>
      </c>
      <c r="B3" s="414" t="s">
        <v>42</v>
      </c>
      <c r="C3" s="414" t="str">
        <f>+CONCATENATE(LEFT(ÖSSZEFÜGGÉSEK!A6,4),". évi")</f>
        <v>2017. évi</v>
      </c>
      <c r="D3" s="414"/>
      <c r="E3" s="414"/>
      <c r="F3" s="414"/>
      <c r="G3" s="414"/>
      <c r="H3" s="416"/>
    </row>
    <row r="4" spans="1:8" ht="28.5" thickBot="1">
      <c r="A4" s="413"/>
      <c r="B4" s="415"/>
      <c r="C4" s="15" t="s">
        <v>43</v>
      </c>
      <c r="D4" s="15" t="s">
        <v>44</v>
      </c>
      <c r="E4" s="15" t="s">
        <v>45</v>
      </c>
      <c r="F4" s="15" t="s">
        <v>481</v>
      </c>
      <c r="G4" s="15" t="s">
        <v>490</v>
      </c>
      <c r="H4" s="16" t="str">
        <f>+CONCATENATE(LEFT(ÖSSZEFÜGGÉSEK!A6,4),".12.31.",CHAR(10),"Módosítás utáni")</f>
        <v>2017.12.31.
Módosítás utáni</v>
      </c>
    </row>
    <row r="5" spans="1:8" s="20" customFormat="1" ht="12" customHeight="1" thickBot="1">
      <c r="A5" s="17" t="s">
        <v>46</v>
      </c>
      <c r="B5" s="18" t="s">
        <v>47</v>
      </c>
      <c r="C5" s="18" t="s">
        <v>48</v>
      </c>
      <c r="D5" s="18" t="s">
        <v>49</v>
      </c>
      <c r="E5" s="70" t="s">
        <v>221</v>
      </c>
      <c r="F5" s="286" t="s">
        <v>482</v>
      </c>
      <c r="G5" s="279" t="s">
        <v>319</v>
      </c>
      <c r="H5" s="19" t="s">
        <v>489</v>
      </c>
    </row>
    <row r="6" spans="1:8" s="25" customFormat="1" ht="12" customHeight="1" thickBot="1">
      <c r="A6" s="21" t="s">
        <v>50</v>
      </c>
      <c r="B6" s="22" t="s">
        <v>51</v>
      </c>
      <c r="C6" s="23">
        <f aca="true" t="shared" si="0" ref="C6:H6">+C7+C8+C9+C10+C11+C12</f>
        <v>406399386</v>
      </c>
      <c r="D6" s="24">
        <f t="shared" si="0"/>
        <v>1547919</v>
      </c>
      <c r="E6" s="24">
        <f t="shared" si="0"/>
        <v>2865443</v>
      </c>
      <c r="F6" s="24">
        <f t="shared" si="0"/>
        <v>9672060</v>
      </c>
      <c r="G6" s="24">
        <f t="shared" si="0"/>
        <v>28341110</v>
      </c>
      <c r="H6" s="23">
        <f t="shared" si="0"/>
        <v>448825918</v>
      </c>
    </row>
    <row r="7" spans="1:8" s="25" customFormat="1" ht="12" customHeight="1">
      <c r="A7" s="26" t="s">
        <v>52</v>
      </c>
      <c r="B7" s="27" t="s">
        <v>53</v>
      </c>
      <c r="C7" s="28">
        <v>168076061</v>
      </c>
      <c r="D7" s="29">
        <v>360680</v>
      </c>
      <c r="E7" s="29"/>
      <c r="F7" s="47"/>
      <c r="G7" s="47">
        <v>1000000</v>
      </c>
      <c r="H7" s="48">
        <f>C7+D7+E7+F7+G7</f>
        <v>169436741</v>
      </c>
    </row>
    <row r="8" spans="1:8" s="25" customFormat="1" ht="12" customHeight="1">
      <c r="A8" s="30" t="s">
        <v>54</v>
      </c>
      <c r="B8" s="31" t="s">
        <v>55</v>
      </c>
      <c r="C8" s="32">
        <v>82715372</v>
      </c>
      <c r="D8" s="33"/>
      <c r="E8" s="33">
        <v>1087298</v>
      </c>
      <c r="F8" s="33">
        <v>3002728</v>
      </c>
      <c r="G8" s="33">
        <v>-599979</v>
      </c>
      <c r="H8" s="80">
        <f>C8+D8+E8+F8+G8</f>
        <v>86205419</v>
      </c>
    </row>
    <row r="9" spans="1:8" s="25" customFormat="1" ht="12" customHeight="1">
      <c r="A9" s="30" t="s">
        <v>56</v>
      </c>
      <c r="B9" s="31" t="s">
        <v>57</v>
      </c>
      <c r="C9" s="32">
        <v>150078953</v>
      </c>
      <c r="D9" s="33">
        <v>1187239</v>
      </c>
      <c r="E9" s="33">
        <v>-500656</v>
      </c>
      <c r="F9" s="33">
        <v>3719021</v>
      </c>
      <c r="G9" s="33">
        <v>2051867</v>
      </c>
      <c r="H9" s="80">
        <f>C9+D9+E9+F9+G9</f>
        <v>156536424</v>
      </c>
    </row>
    <row r="10" spans="1:8" s="25" customFormat="1" ht="12" customHeight="1">
      <c r="A10" s="30" t="s">
        <v>58</v>
      </c>
      <c r="B10" s="31" t="s">
        <v>59</v>
      </c>
      <c r="C10" s="32">
        <v>5529000</v>
      </c>
      <c r="D10" s="33"/>
      <c r="E10" s="33">
        <v>307440</v>
      </c>
      <c r="F10" s="33">
        <v>218480</v>
      </c>
      <c r="G10" s="33">
        <v>37719</v>
      </c>
      <c r="H10" s="80">
        <f>C10+D10+E10+F10+G10</f>
        <v>6092639</v>
      </c>
    </row>
    <row r="11" spans="1:8" s="25" customFormat="1" ht="12" customHeight="1">
      <c r="A11" s="30" t="s">
        <v>60</v>
      </c>
      <c r="B11" s="34" t="s">
        <v>61</v>
      </c>
      <c r="C11" s="32"/>
      <c r="D11" s="33"/>
      <c r="E11" s="33">
        <v>1971361</v>
      </c>
      <c r="F11" s="33">
        <v>2731831</v>
      </c>
      <c r="G11" s="33">
        <v>25851503</v>
      </c>
      <c r="H11" s="80">
        <f>C11+D11+E11+F11+G11</f>
        <v>30554695</v>
      </c>
    </row>
    <row r="12" spans="1:8" s="25" customFormat="1" ht="12" customHeight="1" thickBot="1">
      <c r="A12" s="35" t="s">
        <v>62</v>
      </c>
      <c r="B12" s="36" t="s">
        <v>63</v>
      </c>
      <c r="C12" s="32"/>
      <c r="D12" s="33"/>
      <c r="E12" s="33"/>
      <c r="F12" s="51"/>
      <c r="G12" s="51"/>
      <c r="H12" s="52">
        <f>C12+D12+E12+F12+SUM(C12:G12)</f>
        <v>0</v>
      </c>
    </row>
    <row r="13" spans="1:8" s="25" customFormat="1" ht="21.75" customHeight="1" thickBot="1">
      <c r="A13" s="21" t="s">
        <v>64</v>
      </c>
      <c r="B13" s="37" t="s">
        <v>65</v>
      </c>
      <c r="C13" s="23">
        <f aca="true" t="shared" si="1" ref="C13:H13">+C14+C15+C16+C17+C18</f>
        <v>303600</v>
      </c>
      <c r="D13" s="24">
        <f t="shared" si="1"/>
        <v>328572408</v>
      </c>
      <c r="E13" s="24">
        <f t="shared" si="1"/>
        <v>4665346</v>
      </c>
      <c r="F13" s="24">
        <f t="shared" si="1"/>
        <v>0</v>
      </c>
      <c r="G13" s="24">
        <f t="shared" si="1"/>
        <v>16803700</v>
      </c>
      <c r="H13" s="23">
        <f t="shared" si="1"/>
        <v>350345054</v>
      </c>
    </row>
    <row r="14" spans="1:8" s="25" customFormat="1" ht="12" customHeight="1">
      <c r="A14" s="26" t="s">
        <v>66</v>
      </c>
      <c r="B14" s="27" t="s">
        <v>67</v>
      </c>
      <c r="C14" s="28"/>
      <c r="D14" s="29"/>
      <c r="E14" s="29"/>
      <c r="F14" s="47"/>
      <c r="G14" s="282"/>
      <c r="H14" s="48">
        <f aca="true" t="shared" si="2" ref="H14:H19">C14+D14+E14+F14</f>
        <v>0</v>
      </c>
    </row>
    <row r="15" spans="1:8" s="25" customFormat="1" ht="12" customHeight="1">
      <c r="A15" s="30" t="s">
        <v>68</v>
      </c>
      <c r="B15" s="31" t="s">
        <v>69</v>
      </c>
      <c r="C15" s="32"/>
      <c r="D15" s="33"/>
      <c r="E15" s="33"/>
      <c r="F15" s="33"/>
      <c r="G15" s="287"/>
      <c r="H15" s="80">
        <f t="shared" si="2"/>
        <v>0</v>
      </c>
    </row>
    <row r="16" spans="1:8" s="25" customFormat="1" ht="12" customHeight="1">
      <c r="A16" s="30" t="s">
        <v>70</v>
      </c>
      <c r="B16" s="31" t="s">
        <v>71</v>
      </c>
      <c r="C16" s="32"/>
      <c r="D16" s="33"/>
      <c r="E16" s="33"/>
      <c r="F16" s="33"/>
      <c r="G16" s="287"/>
      <c r="H16" s="80">
        <f t="shared" si="2"/>
        <v>0</v>
      </c>
    </row>
    <row r="17" spans="1:8" s="25" customFormat="1" ht="12" customHeight="1">
      <c r="A17" s="30" t="s">
        <v>72</v>
      </c>
      <c r="B17" s="31" t="s">
        <v>73</v>
      </c>
      <c r="C17" s="32"/>
      <c r="D17" s="33"/>
      <c r="E17" s="33"/>
      <c r="F17" s="33"/>
      <c r="G17" s="287"/>
      <c r="H17" s="80">
        <f t="shared" si="2"/>
        <v>0</v>
      </c>
    </row>
    <row r="18" spans="1:8" s="25" customFormat="1" ht="12" customHeight="1">
      <c r="A18" s="30" t="s">
        <v>74</v>
      </c>
      <c r="B18" s="31" t="s">
        <v>75</v>
      </c>
      <c r="C18" s="32">
        <v>303600</v>
      </c>
      <c r="D18" s="33">
        <v>328572408</v>
      </c>
      <c r="E18" s="33">
        <v>4665346</v>
      </c>
      <c r="F18" s="33"/>
      <c r="G18" s="287">
        <v>16803700</v>
      </c>
      <c r="H18" s="80">
        <f>C18+D18+E18+F18+G18</f>
        <v>350345054</v>
      </c>
    </row>
    <row r="19" spans="1:8" s="25" customFormat="1" ht="12" customHeight="1" thickBot="1">
      <c r="A19" s="35" t="s">
        <v>76</v>
      </c>
      <c r="B19" s="36" t="s">
        <v>77</v>
      </c>
      <c r="C19" s="38"/>
      <c r="D19" s="39"/>
      <c r="E19" s="39"/>
      <c r="F19" s="51"/>
      <c r="G19" s="283"/>
      <c r="H19" s="52">
        <f t="shared" si="2"/>
        <v>0</v>
      </c>
    </row>
    <row r="20" spans="1:8" s="25" customFormat="1" ht="21" customHeight="1" thickBot="1">
      <c r="A20" s="21" t="s">
        <v>78</v>
      </c>
      <c r="B20" s="22" t="s">
        <v>79</v>
      </c>
      <c r="C20" s="24">
        <f aca="true" t="shared" si="3" ref="C20:H20">+C21+C22+C23+C24+C25</f>
        <v>0</v>
      </c>
      <c r="D20" s="117">
        <f t="shared" si="3"/>
        <v>0</v>
      </c>
      <c r="E20" s="24">
        <f t="shared" si="3"/>
        <v>101294942</v>
      </c>
      <c r="F20" s="24">
        <f t="shared" si="3"/>
        <v>0</v>
      </c>
      <c r="G20" s="24">
        <f t="shared" si="3"/>
        <v>10081500</v>
      </c>
      <c r="H20" s="23">
        <f t="shared" si="3"/>
        <v>111376442</v>
      </c>
    </row>
    <row r="21" spans="1:8" s="25" customFormat="1" ht="12" customHeight="1">
      <c r="A21" s="26" t="s">
        <v>80</v>
      </c>
      <c r="B21" s="27" t="s">
        <v>81</v>
      </c>
      <c r="C21" s="28"/>
      <c r="D21" s="29"/>
      <c r="E21" s="29"/>
      <c r="F21" s="47"/>
      <c r="G21" s="282">
        <v>10081500</v>
      </c>
      <c r="H21" s="80">
        <f>C21+D21+E21+F21+G21</f>
        <v>10081500</v>
      </c>
    </row>
    <row r="22" spans="1:8" s="25" customFormat="1" ht="12" customHeight="1">
      <c r="A22" s="30" t="s">
        <v>82</v>
      </c>
      <c r="B22" s="31" t="s">
        <v>83</v>
      </c>
      <c r="C22" s="32"/>
      <c r="D22" s="33"/>
      <c r="E22" s="33"/>
      <c r="F22" s="33"/>
      <c r="G22" s="287"/>
      <c r="H22" s="80">
        <f>C22+D22+E22+F22</f>
        <v>0</v>
      </c>
    </row>
    <row r="23" spans="1:8" s="25" customFormat="1" ht="12" customHeight="1">
      <c r="A23" s="30" t="s">
        <v>84</v>
      </c>
      <c r="B23" s="31" t="s">
        <v>85</v>
      </c>
      <c r="C23" s="32"/>
      <c r="D23" s="33"/>
      <c r="E23" s="33"/>
      <c r="F23" s="33"/>
      <c r="G23" s="287"/>
      <c r="H23" s="80">
        <f>C23+D23+E23+F23</f>
        <v>0</v>
      </c>
    </row>
    <row r="24" spans="1:8" s="25" customFormat="1" ht="12" customHeight="1">
      <c r="A24" s="30" t="s">
        <v>86</v>
      </c>
      <c r="B24" s="31" t="s">
        <v>87</v>
      </c>
      <c r="C24" s="32"/>
      <c r="D24" s="33"/>
      <c r="E24" s="33"/>
      <c r="F24" s="33"/>
      <c r="G24" s="287"/>
      <c r="H24" s="80">
        <f>C24+D24+E24+F24</f>
        <v>0</v>
      </c>
    </row>
    <row r="25" spans="1:8" s="25" customFormat="1" ht="12" customHeight="1">
      <c r="A25" s="30" t="s">
        <v>88</v>
      </c>
      <c r="B25" s="31" t="s">
        <v>89</v>
      </c>
      <c r="C25" s="32"/>
      <c r="D25" s="33"/>
      <c r="E25" s="33">
        <v>101294942</v>
      </c>
      <c r="F25" s="33"/>
      <c r="G25" s="287"/>
      <c r="H25" s="80">
        <f>C25+D25+E25+F25+G25</f>
        <v>101294942</v>
      </c>
    </row>
    <row r="26" spans="1:8" s="25" customFormat="1" ht="12" customHeight="1" thickBot="1">
      <c r="A26" s="35" t="s">
        <v>90</v>
      </c>
      <c r="B26" s="40" t="s">
        <v>91</v>
      </c>
      <c r="C26" s="38"/>
      <c r="D26" s="39"/>
      <c r="E26" s="39">
        <v>101294942</v>
      </c>
      <c r="F26" s="51"/>
      <c r="G26" s="283"/>
      <c r="H26" s="80">
        <f>C26+D26+E26+F26+G26</f>
        <v>101294942</v>
      </c>
    </row>
    <row r="27" spans="1:8" s="25" customFormat="1" ht="12" customHeight="1" thickBot="1">
      <c r="A27" s="21" t="s">
        <v>92</v>
      </c>
      <c r="B27" s="22" t="s">
        <v>93</v>
      </c>
      <c r="C27" s="23">
        <f>SUM(C28:C34)</f>
        <v>55000000</v>
      </c>
      <c r="D27" s="24">
        <f>+D28+D29+D30+D31+D32+D33+D34</f>
        <v>0</v>
      </c>
      <c r="E27" s="24">
        <f>+E28+E29+E30+E31+E32+E33+E34</f>
        <v>0</v>
      </c>
      <c r="F27" s="24"/>
      <c r="G27" s="24">
        <f>+G28+G29+G30+G31+G32+G33+G34</f>
        <v>4946711</v>
      </c>
      <c r="H27" s="23">
        <f>+H28+H29+H30+H31+H32+H33+H34</f>
        <v>59946711</v>
      </c>
    </row>
    <row r="28" spans="1:8" s="25" customFormat="1" ht="12" customHeight="1">
      <c r="A28" s="26" t="s">
        <v>94</v>
      </c>
      <c r="B28" s="27" t="s">
        <v>95</v>
      </c>
      <c r="C28" s="28">
        <v>5000000</v>
      </c>
      <c r="D28" s="41"/>
      <c r="E28" s="41"/>
      <c r="F28" s="292"/>
      <c r="G28" s="324">
        <v>356465</v>
      </c>
      <c r="H28" s="80">
        <f aca="true" t="shared" si="4" ref="H28:H34">C28+D28+E28+F28+G28</f>
        <v>5356465</v>
      </c>
    </row>
    <row r="29" spans="1:8" s="25" customFormat="1" ht="12" customHeight="1">
      <c r="A29" s="30" t="s">
        <v>96</v>
      </c>
      <c r="B29" s="31" t="s">
        <v>97</v>
      </c>
      <c r="C29" s="32"/>
      <c r="D29" s="33"/>
      <c r="E29" s="33"/>
      <c r="F29" s="33"/>
      <c r="G29" s="287"/>
      <c r="H29" s="80">
        <f t="shared" si="4"/>
        <v>0</v>
      </c>
    </row>
    <row r="30" spans="1:8" s="25" customFormat="1" ht="12" customHeight="1">
      <c r="A30" s="30" t="s">
        <v>98</v>
      </c>
      <c r="B30" s="31" t="s">
        <v>99</v>
      </c>
      <c r="C30" s="32">
        <v>43000000</v>
      </c>
      <c r="D30" s="33"/>
      <c r="E30" s="33"/>
      <c r="F30" s="33"/>
      <c r="G30" s="287">
        <v>1599845</v>
      </c>
      <c r="H30" s="80">
        <f t="shared" si="4"/>
        <v>44599845</v>
      </c>
    </row>
    <row r="31" spans="1:8" s="25" customFormat="1" ht="12" customHeight="1">
      <c r="A31" s="30" t="s">
        <v>100</v>
      </c>
      <c r="B31" s="31" t="s">
        <v>101</v>
      </c>
      <c r="C31" s="32"/>
      <c r="D31" s="33"/>
      <c r="E31" s="33"/>
      <c r="F31" s="33"/>
      <c r="G31" s="287"/>
      <c r="H31" s="80">
        <f t="shared" si="4"/>
        <v>0</v>
      </c>
    </row>
    <row r="32" spans="1:8" s="25" customFormat="1" ht="12" customHeight="1">
      <c r="A32" s="30" t="s">
        <v>102</v>
      </c>
      <c r="B32" s="31" t="s">
        <v>103</v>
      </c>
      <c r="C32" s="32">
        <v>7000000</v>
      </c>
      <c r="D32" s="33"/>
      <c r="E32" s="33"/>
      <c r="F32" s="33"/>
      <c r="G32" s="287">
        <v>1775845</v>
      </c>
      <c r="H32" s="80">
        <f t="shared" si="4"/>
        <v>8775845</v>
      </c>
    </row>
    <row r="33" spans="1:8" s="25" customFormat="1" ht="12" customHeight="1">
      <c r="A33" s="30" t="s">
        <v>104</v>
      </c>
      <c r="B33" s="31" t="s">
        <v>105</v>
      </c>
      <c r="C33" s="32"/>
      <c r="D33" s="33"/>
      <c r="E33" s="33"/>
      <c r="F33" s="33"/>
      <c r="G33" s="287"/>
      <c r="H33" s="80">
        <f t="shared" si="4"/>
        <v>0</v>
      </c>
    </row>
    <row r="34" spans="1:8" s="25" customFormat="1" ht="12" customHeight="1" thickBot="1">
      <c r="A34" s="35" t="s">
        <v>106</v>
      </c>
      <c r="B34" s="40" t="s">
        <v>107</v>
      </c>
      <c r="C34" s="38"/>
      <c r="D34" s="39"/>
      <c r="E34" s="39"/>
      <c r="F34" s="51"/>
      <c r="G34" s="283">
        <v>1214556</v>
      </c>
      <c r="H34" s="80">
        <f t="shared" si="4"/>
        <v>1214556</v>
      </c>
    </row>
    <row r="35" spans="1:8" s="25" customFormat="1" ht="12" customHeight="1" thickBot="1">
      <c r="A35" s="21" t="s">
        <v>108</v>
      </c>
      <c r="B35" s="22" t="s">
        <v>109</v>
      </c>
      <c r="C35" s="23">
        <f>SUM(C36:C46)</f>
        <v>69851428</v>
      </c>
      <c r="D35" s="24">
        <f>SUM(D36:D46)</f>
        <v>0</v>
      </c>
      <c r="E35" s="24">
        <f>SUM(E36:E46)</f>
        <v>0</v>
      </c>
      <c r="F35" s="24"/>
      <c r="G35" s="23">
        <f>SUM(G36:G46)</f>
        <v>20883223</v>
      </c>
      <c r="H35" s="23">
        <f>SUM(H36:H46)</f>
        <v>90734651</v>
      </c>
    </row>
    <row r="36" spans="1:8" s="25" customFormat="1" ht="12" customHeight="1">
      <c r="A36" s="26" t="s">
        <v>110</v>
      </c>
      <c r="B36" s="27" t="s">
        <v>111</v>
      </c>
      <c r="C36" s="28">
        <v>2000000</v>
      </c>
      <c r="D36" s="29"/>
      <c r="E36" s="29"/>
      <c r="F36" s="47"/>
      <c r="G36" s="282">
        <v>2440097</v>
      </c>
      <c r="H36" s="80">
        <f aca="true" t="shared" si="5" ref="H36:H46">C36+D36+E36+F36+G36</f>
        <v>4440097</v>
      </c>
    </row>
    <row r="37" spans="1:8" s="25" customFormat="1" ht="12" customHeight="1">
      <c r="A37" s="30" t="s">
        <v>112</v>
      </c>
      <c r="B37" s="31" t="s">
        <v>113</v>
      </c>
      <c r="C37" s="32">
        <v>5720000</v>
      </c>
      <c r="D37" s="33"/>
      <c r="E37" s="33"/>
      <c r="F37" s="33"/>
      <c r="G37" s="287">
        <v>662495</v>
      </c>
      <c r="H37" s="80">
        <f t="shared" si="5"/>
        <v>6382495</v>
      </c>
    </row>
    <row r="38" spans="1:8" s="25" customFormat="1" ht="12" customHeight="1">
      <c r="A38" s="30" t="s">
        <v>114</v>
      </c>
      <c r="B38" s="31" t="s">
        <v>115</v>
      </c>
      <c r="C38" s="32">
        <v>4200000</v>
      </c>
      <c r="D38" s="33"/>
      <c r="E38" s="33"/>
      <c r="F38" s="33"/>
      <c r="G38" s="287">
        <v>5159785</v>
      </c>
      <c r="H38" s="80">
        <f t="shared" si="5"/>
        <v>9359785</v>
      </c>
    </row>
    <row r="39" spans="1:8" s="25" customFormat="1" ht="12" customHeight="1">
      <c r="A39" s="30" t="s">
        <v>116</v>
      </c>
      <c r="B39" s="31" t="s">
        <v>117</v>
      </c>
      <c r="C39" s="32">
        <v>13465000</v>
      </c>
      <c r="D39" s="33"/>
      <c r="E39" s="33"/>
      <c r="F39" s="33"/>
      <c r="G39" s="287">
        <v>506127</v>
      </c>
      <c r="H39" s="80">
        <f t="shared" si="5"/>
        <v>13971127</v>
      </c>
    </row>
    <row r="40" spans="1:8" s="25" customFormat="1" ht="12" customHeight="1">
      <c r="A40" s="30" t="s">
        <v>118</v>
      </c>
      <c r="B40" s="31" t="s">
        <v>119</v>
      </c>
      <c r="C40" s="32">
        <v>36670557</v>
      </c>
      <c r="D40" s="33"/>
      <c r="E40" s="33"/>
      <c r="F40" s="33"/>
      <c r="G40" s="287">
        <v>989814</v>
      </c>
      <c r="H40" s="80">
        <f t="shared" si="5"/>
        <v>37660371</v>
      </c>
    </row>
    <row r="41" spans="1:8" s="25" customFormat="1" ht="12" customHeight="1">
      <c r="A41" s="30" t="s">
        <v>120</v>
      </c>
      <c r="B41" s="31" t="s">
        <v>121</v>
      </c>
      <c r="C41" s="32">
        <v>6793871</v>
      </c>
      <c r="D41" s="33"/>
      <c r="E41" s="33"/>
      <c r="F41" s="33"/>
      <c r="G41" s="287">
        <v>2272327</v>
      </c>
      <c r="H41" s="80">
        <f t="shared" si="5"/>
        <v>9066198</v>
      </c>
    </row>
    <row r="42" spans="1:8" s="25" customFormat="1" ht="12" customHeight="1">
      <c r="A42" s="30" t="s">
        <v>122</v>
      </c>
      <c r="B42" s="31" t="s">
        <v>123</v>
      </c>
      <c r="C42" s="32">
        <v>302000</v>
      </c>
      <c r="D42" s="33"/>
      <c r="E42" s="33"/>
      <c r="F42" s="33"/>
      <c r="G42" s="287">
        <v>290000</v>
      </c>
      <c r="H42" s="80">
        <f t="shared" si="5"/>
        <v>592000</v>
      </c>
    </row>
    <row r="43" spans="1:8" s="25" customFormat="1" ht="12" customHeight="1">
      <c r="A43" s="30" t="s">
        <v>124</v>
      </c>
      <c r="B43" s="31" t="s">
        <v>125</v>
      </c>
      <c r="C43" s="32"/>
      <c r="D43" s="33"/>
      <c r="E43" s="33"/>
      <c r="F43" s="33"/>
      <c r="G43" s="287">
        <v>7632</v>
      </c>
      <c r="H43" s="80">
        <f t="shared" si="5"/>
        <v>7632</v>
      </c>
    </row>
    <row r="44" spans="1:8" s="25" customFormat="1" ht="12" customHeight="1">
      <c r="A44" s="30" t="s">
        <v>126</v>
      </c>
      <c r="B44" s="31" t="s">
        <v>127</v>
      </c>
      <c r="C44" s="32"/>
      <c r="D44" s="33"/>
      <c r="E44" s="33"/>
      <c r="F44" s="33"/>
      <c r="G44" s="287">
        <v>57458</v>
      </c>
      <c r="H44" s="80">
        <f t="shared" si="5"/>
        <v>57458</v>
      </c>
    </row>
    <row r="45" spans="1:8" s="25" customFormat="1" ht="12" customHeight="1">
      <c r="A45" s="35" t="s">
        <v>128</v>
      </c>
      <c r="B45" s="40" t="s">
        <v>129</v>
      </c>
      <c r="C45" s="38"/>
      <c r="D45" s="39"/>
      <c r="E45" s="39"/>
      <c r="F45" s="33"/>
      <c r="G45" s="287">
        <v>686990</v>
      </c>
      <c r="H45" s="80">
        <f t="shared" si="5"/>
        <v>686990</v>
      </c>
    </row>
    <row r="46" spans="1:8" s="25" customFormat="1" ht="12" customHeight="1" thickBot="1">
      <c r="A46" s="35" t="s">
        <v>130</v>
      </c>
      <c r="B46" s="36" t="s">
        <v>131</v>
      </c>
      <c r="C46" s="38">
        <v>700000</v>
      </c>
      <c r="D46" s="39"/>
      <c r="E46" s="39"/>
      <c r="F46" s="51"/>
      <c r="G46" s="283">
        <v>7810498</v>
      </c>
      <c r="H46" s="80">
        <f t="shared" si="5"/>
        <v>8510498</v>
      </c>
    </row>
    <row r="47" spans="1:8" s="25" customFormat="1" ht="12" customHeight="1" thickBot="1">
      <c r="A47" s="21" t="s">
        <v>132</v>
      </c>
      <c r="B47" s="22" t="s">
        <v>133</v>
      </c>
      <c r="C47" s="23">
        <f>SUM(C48:C52)</f>
        <v>0</v>
      </c>
      <c r="D47" s="24">
        <f>SUM(D48:D52)</f>
        <v>0</v>
      </c>
      <c r="E47" s="24">
        <f>SUM(E48:E52)</f>
        <v>0</v>
      </c>
      <c r="F47" s="24"/>
      <c r="G47" s="24">
        <f>SUM(G48:G52)</f>
        <v>1530000</v>
      </c>
      <c r="H47" s="23">
        <f>SUM(H48:H52)</f>
        <v>1530000</v>
      </c>
    </row>
    <row r="48" spans="1:8" s="25" customFormat="1" ht="12" customHeight="1">
      <c r="A48" s="26" t="s">
        <v>134</v>
      </c>
      <c r="B48" s="27" t="s">
        <v>135</v>
      </c>
      <c r="C48" s="28"/>
      <c r="D48" s="29"/>
      <c r="E48" s="29"/>
      <c r="F48" s="280"/>
      <c r="G48" s="47"/>
      <c r="H48" s="76"/>
    </row>
    <row r="49" spans="1:8" s="25" customFormat="1" ht="12" customHeight="1">
      <c r="A49" s="30" t="s">
        <v>136</v>
      </c>
      <c r="B49" s="31" t="s">
        <v>137</v>
      </c>
      <c r="C49" s="32"/>
      <c r="D49" s="33"/>
      <c r="E49" s="33"/>
      <c r="F49" s="280"/>
      <c r="G49" s="33"/>
      <c r="H49" s="32"/>
    </row>
    <row r="50" spans="1:8" s="25" customFormat="1" ht="12" customHeight="1">
      <c r="A50" s="30" t="s">
        <v>138</v>
      </c>
      <c r="B50" s="31" t="s">
        <v>139</v>
      </c>
      <c r="C50" s="32"/>
      <c r="D50" s="33"/>
      <c r="E50" s="33"/>
      <c r="F50" s="280"/>
      <c r="G50" s="33">
        <v>1530000</v>
      </c>
      <c r="H50" s="80">
        <f>C50+D50+E50+F50+G50</f>
        <v>1530000</v>
      </c>
    </row>
    <row r="51" spans="1:8" s="25" customFormat="1" ht="12" customHeight="1">
      <c r="A51" s="30" t="s">
        <v>140</v>
      </c>
      <c r="B51" s="31" t="s">
        <v>141</v>
      </c>
      <c r="C51" s="32"/>
      <c r="D51" s="33"/>
      <c r="E51" s="33"/>
      <c r="F51" s="280"/>
      <c r="G51" s="33"/>
      <c r="H51" s="32"/>
    </row>
    <row r="52" spans="1:8" s="25" customFormat="1" ht="12" customHeight="1" thickBot="1">
      <c r="A52" s="35" t="s">
        <v>142</v>
      </c>
      <c r="B52" s="36" t="s">
        <v>143</v>
      </c>
      <c r="C52" s="38"/>
      <c r="D52" s="39"/>
      <c r="E52" s="39"/>
      <c r="F52" s="281"/>
      <c r="G52" s="51"/>
      <c r="H52" s="88"/>
    </row>
    <row r="53" spans="1:8" s="25" customFormat="1" ht="12" customHeight="1" thickBot="1">
      <c r="A53" s="21" t="s">
        <v>144</v>
      </c>
      <c r="B53" s="22" t="s">
        <v>145</v>
      </c>
      <c r="C53" s="23">
        <f>SUM(C54:C56)</f>
        <v>0</v>
      </c>
      <c r="D53" s="24">
        <f>SUM(D54:D56)</f>
        <v>0</v>
      </c>
      <c r="E53" s="24">
        <f>SUM(E54:E56)</f>
        <v>0</v>
      </c>
      <c r="F53" s="24"/>
      <c r="G53" s="116"/>
      <c r="H53" s="23">
        <f>SUM(H54:H56)</f>
        <v>0</v>
      </c>
    </row>
    <row r="54" spans="1:8" s="25" customFormat="1" ht="12" customHeight="1">
      <c r="A54" s="26" t="s">
        <v>146</v>
      </c>
      <c r="B54" s="27" t="s">
        <v>147</v>
      </c>
      <c r="C54" s="28"/>
      <c r="D54" s="29"/>
      <c r="E54" s="29"/>
      <c r="F54" s="280"/>
      <c r="G54" s="47"/>
      <c r="H54" s="76"/>
    </row>
    <row r="55" spans="1:8" s="25" customFormat="1" ht="12" customHeight="1">
      <c r="A55" s="30" t="s">
        <v>148</v>
      </c>
      <c r="B55" s="31" t="s">
        <v>149</v>
      </c>
      <c r="C55" s="32"/>
      <c r="D55" s="33"/>
      <c r="E55" s="33"/>
      <c r="F55" s="280"/>
      <c r="G55" s="33"/>
      <c r="H55" s="32"/>
    </row>
    <row r="56" spans="1:8" s="25" customFormat="1" ht="12" customHeight="1">
      <c r="A56" s="30" t="s">
        <v>150</v>
      </c>
      <c r="B56" s="31" t="s">
        <v>151</v>
      </c>
      <c r="C56" s="32"/>
      <c r="D56" s="33"/>
      <c r="E56" s="33"/>
      <c r="F56" s="280"/>
      <c r="G56" s="33"/>
      <c r="H56" s="32"/>
    </row>
    <row r="57" spans="1:8" s="25" customFormat="1" ht="12" customHeight="1" thickBot="1">
      <c r="A57" s="35" t="s">
        <v>152</v>
      </c>
      <c r="B57" s="36" t="s">
        <v>153</v>
      </c>
      <c r="C57" s="38"/>
      <c r="D57" s="39"/>
      <c r="E57" s="39"/>
      <c r="F57" s="281"/>
      <c r="G57" s="51"/>
      <c r="H57" s="88"/>
    </row>
    <row r="58" spans="1:8" s="25" customFormat="1" ht="12" customHeight="1" thickBot="1">
      <c r="A58" s="21" t="s">
        <v>154</v>
      </c>
      <c r="B58" s="37" t="s">
        <v>155</v>
      </c>
      <c r="C58" s="23">
        <f>SUM(C59:C61)</f>
        <v>0</v>
      </c>
      <c r="D58" s="24">
        <f>SUM(D59:D61)</f>
        <v>0</v>
      </c>
      <c r="E58" s="24">
        <f>SUM(E59:E61)</f>
        <v>0</v>
      </c>
      <c r="F58" s="24"/>
      <c r="G58" s="24">
        <f>SUM(G59:G61)</f>
        <v>2021052</v>
      </c>
      <c r="H58" s="23">
        <f>SUM(H59:H61)</f>
        <v>2021052</v>
      </c>
    </row>
    <row r="59" spans="1:8" s="25" customFormat="1" ht="22.5" customHeight="1">
      <c r="A59" s="26" t="s">
        <v>156</v>
      </c>
      <c r="B59" s="27" t="s">
        <v>157</v>
      </c>
      <c r="C59" s="32"/>
      <c r="D59" s="33"/>
      <c r="E59" s="33"/>
      <c r="F59" s="280"/>
      <c r="G59" s="47"/>
      <c r="H59" s="76"/>
    </row>
    <row r="60" spans="1:8" s="25" customFormat="1" ht="23.25" customHeight="1">
      <c r="A60" s="30" t="s">
        <v>158</v>
      </c>
      <c r="B60" s="31" t="s">
        <v>159</v>
      </c>
      <c r="C60" s="32"/>
      <c r="D60" s="33"/>
      <c r="E60" s="33"/>
      <c r="F60" s="280"/>
      <c r="G60" s="33">
        <v>10000</v>
      </c>
      <c r="H60" s="80">
        <f>C60+D60+E60+F60+G60</f>
        <v>10000</v>
      </c>
    </row>
    <row r="61" spans="1:8" s="25" customFormat="1" ht="12" customHeight="1">
      <c r="A61" s="30" t="s">
        <v>160</v>
      </c>
      <c r="B61" s="31" t="s">
        <v>161</v>
      </c>
      <c r="C61" s="32"/>
      <c r="D61" s="33"/>
      <c r="E61" s="33"/>
      <c r="F61" s="280"/>
      <c r="G61" s="33">
        <v>2011052</v>
      </c>
      <c r="H61" s="80">
        <f>C61+D61+E61+F61+G61</f>
        <v>2011052</v>
      </c>
    </row>
    <row r="62" spans="1:8" s="25" customFormat="1" ht="12" customHeight="1" thickBot="1">
      <c r="A62" s="35" t="s">
        <v>162</v>
      </c>
      <c r="B62" s="36" t="s">
        <v>163</v>
      </c>
      <c r="C62" s="32"/>
      <c r="D62" s="33"/>
      <c r="E62" s="33"/>
      <c r="F62" s="280"/>
      <c r="G62" s="51"/>
      <c r="H62" s="88"/>
    </row>
    <row r="63" spans="1:8" s="25" customFormat="1" ht="12" customHeight="1" thickBot="1">
      <c r="A63" s="42" t="s">
        <v>164</v>
      </c>
      <c r="B63" s="22" t="s">
        <v>165</v>
      </c>
      <c r="C63" s="23">
        <f aca="true" t="shared" si="6" ref="C63:H63">+C6+C13+C20+C27+C35+C47+C53+C58</f>
        <v>531554414</v>
      </c>
      <c r="D63" s="24">
        <f t="shared" si="6"/>
        <v>330120327</v>
      </c>
      <c r="E63" s="24">
        <f t="shared" si="6"/>
        <v>108825731</v>
      </c>
      <c r="F63" s="24">
        <f t="shared" si="6"/>
        <v>9672060</v>
      </c>
      <c r="G63" s="24">
        <f t="shared" si="6"/>
        <v>84607296</v>
      </c>
      <c r="H63" s="23">
        <f t="shared" si="6"/>
        <v>1064779828</v>
      </c>
    </row>
    <row r="64" spans="1:8" s="25" customFormat="1" ht="12" customHeight="1" thickBot="1">
      <c r="A64" s="43" t="s">
        <v>166</v>
      </c>
      <c r="B64" s="37" t="s">
        <v>167</v>
      </c>
      <c r="C64" s="23">
        <f>SUM(C65:C67)</f>
        <v>0</v>
      </c>
      <c r="D64" s="24">
        <f>SUM(D65:D67)</f>
        <v>0</v>
      </c>
      <c r="E64" s="24"/>
      <c r="F64" s="24"/>
      <c r="G64" s="116"/>
      <c r="H64" s="23">
        <f>SUM(H65:H67)</f>
        <v>0</v>
      </c>
    </row>
    <row r="65" spans="1:8" s="25" customFormat="1" ht="12" customHeight="1">
      <c r="A65" s="26" t="s">
        <v>168</v>
      </c>
      <c r="B65" s="27" t="s">
        <v>169</v>
      </c>
      <c r="C65" s="32"/>
      <c r="D65" s="33"/>
      <c r="E65" s="33"/>
      <c r="F65" s="280"/>
      <c r="G65" s="47"/>
      <c r="H65" s="76"/>
    </row>
    <row r="66" spans="1:8" s="25" customFormat="1" ht="12" customHeight="1">
      <c r="A66" s="30" t="s">
        <v>170</v>
      </c>
      <c r="B66" s="31" t="s">
        <v>171</v>
      </c>
      <c r="C66" s="32"/>
      <c r="D66" s="33"/>
      <c r="E66" s="33"/>
      <c r="F66" s="280"/>
      <c r="G66" s="33"/>
      <c r="H66" s="32"/>
    </row>
    <row r="67" spans="1:8" s="25" customFormat="1" ht="12" customHeight="1" thickBot="1">
      <c r="A67" s="35" t="s">
        <v>172</v>
      </c>
      <c r="B67" s="44" t="s">
        <v>173</v>
      </c>
      <c r="C67" s="32"/>
      <c r="D67" s="33"/>
      <c r="E67" s="33"/>
      <c r="F67" s="280"/>
      <c r="G67" s="51"/>
      <c r="H67" s="88"/>
    </row>
    <row r="68" spans="1:8" s="25" customFormat="1" ht="12" customHeight="1" thickBot="1">
      <c r="A68" s="43" t="s">
        <v>174</v>
      </c>
      <c r="B68" s="37" t="s">
        <v>175</v>
      </c>
      <c r="C68" s="23">
        <f>SUM(C69:C72)</f>
        <v>0</v>
      </c>
      <c r="D68" s="24">
        <f>SUM(D69:D72)</f>
        <v>0</v>
      </c>
      <c r="E68" s="24"/>
      <c r="F68" s="24"/>
      <c r="G68" s="116"/>
      <c r="H68" s="23">
        <f>SUM(H69:H72)</f>
        <v>0</v>
      </c>
    </row>
    <row r="69" spans="1:8" s="25" customFormat="1" ht="12" customHeight="1">
      <c r="A69" s="26" t="s">
        <v>176</v>
      </c>
      <c r="B69" s="27" t="s">
        <v>177</v>
      </c>
      <c r="C69" s="32"/>
      <c r="D69" s="33"/>
      <c r="E69" s="33"/>
      <c r="F69" s="280"/>
      <c r="G69" s="47"/>
      <c r="H69" s="76"/>
    </row>
    <row r="70" spans="1:8" s="25" customFormat="1" ht="12" customHeight="1">
      <c r="A70" s="30" t="s">
        <v>178</v>
      </c>
      <c r="B70" s="31" t="s">
        <v>179</v>
      </c>
      <c r="C70" s="32"/>
      <c r="D70" s="33"/>
      <c r="E70" s="33"/>
      <c r="F70" s="280"/>
      <c r="G70" s="33"/>
      <c r="H70" s="32"/>
    </row>
    <row r="71" spans="1:8" s="25" customFormat="1" ht="12" customHeight="1">
      <c r="A71" s="30" t="s">
        <v>180</v>
      </c>
      <c r="B71" s="31" t="s">
        <v>181</v>
      </c>
      <c r="C71" s="32"/>
      <c r="D71" s="33"/>
      <c r="E71" s="33"/>
      <c r="F71" s="280"/>
      <c r="G71" s="33"/>
      <c r="H71" s="32"/>
    </row>
    <row r="72" spans="1:8" s="25" customFormat="1" ht="12" customHeight="1" thickBot="1">
      <c r="A72" s="35" t="s">
        <v>182</v>
      </c>
      <c r="B72" s="36" t="s">
        <v>183</v>
      </c>
      <c r="C72" s="32"/>
      <c r="D72" s="33"/>
      <c r="E72" s="33"/>
      <c r="F72" s="280"/>
      <c r="G72" s="51"/>
      <c r="H72" s="88"/>
    </row>
    <row r="73" spans="1:8" s="25" customFormat="1" ht="12" customHeight="1" thickBot="1">
      <c r="A73" s="43" t="s">
        <v>184</v>
      </c>
      <c r="B73" s="37" t="s">
        <v>185</v>
      </c>
      <c r="C73" s="23">
        <f aca="true" t="shared" si="7" ref="C73:H73">SUM(C74:C75)</f>
        <v>78653885</v>
      </c>
      <c r="D73" s="24">
        <f t="shared" si="7"/>
        <v>212062293</v>
      </c>
      <c r="E73" s="24">
        <f t="shared" si="7"/>
        <v>-500000</v>
      </c>
      <c r="F73" s="24">
        <f t="shared" si="7"/>
        <v>0</v>
      </c>
      <c r="G73" s="24">
        <f t="shared" si="7"/>
        <v>370729</v>
      </c>
      <c r="H73" s="23">
        <f t="shared" si="7"/>
        <v>290586907</v>
      </c>
    </row>
    <row r="74" spans="1:8" s="25" customFormat="1" ht="12" customHeight="1">
      <c r="A74" s="45" t="s">
        <v>186</v>
      </c>
      <c r="B74" s="46" t="s">
        <v>187</v>
      </c>
      <c r="C74" s="47">
        <v>78653885</v>
      </c>
      <c r="D74" s="47">
        <v>212062293</v>
      </c>
      <c r="E74" s="47">
        <v>-500000</v>
      </c>
      <c r="F74" s="47"/>
      <c r="G74" s="282">
        <v>370729</v>
      </c>
      <c r="H74" s="80">
        <f>C74+D74+E74+F74+G74</f>
        <v>290586907</v>
      </c>
    </row>
    <row r="75" spans="1:8" s="25" customFormat="1" ht="12" customHeight="1" thickBot="1">
      <c r="A75" s="49" t="s">
        <v>188</v>
      </c>
      <c r="B75" s="50" t="s">
        <v>189</v>
      </c>
      <c r="C75" s="51"/>
      <c r="D75" s="51"/>
      <c r="E75" s="51"/>
      <c r="F75" s="51"/>
      <c r="G75" s="283"/>
      <c r="H75" s="52">
        <f>C75+D75+E75+F75</f>
        <v>0</v>
      </c>
    </row>
    <row r="76" spans="1:8" s="25" customFormat="1" ht="12" customHeight="1" thickBot="1">
      <c r="A76" s="43" t="s">
        <v>190</v>
      </c>
      <c r="B76" s="37" t="s">
        <v>191</v>
      </c>
      <c r="C76" s="23">
        <f>SUM(C77:C79)</f>
        <v>0</v>
      </c>
      <c r="D76" s="24">
        <f>SUM(D77:D79)</f>
        <v>0</v>
      </c>
      <c r="E76" s="24">
        <f>SUM(E77:E79)</f>
        <v>0</v>
      </c>
      <c r="F76" s="24"/>
      <c r="G76" s="24">
        <f>SUM(G77:G79)</f>
        <v>15138605</v>
      </c>
      <c r="H76" s="23">
        <f>SUM(H77:H79)</f>
        <v>15138605</v>
      </c>
    </row>
    <row r="77" spans="1:8" s="25" customFormat="1" ht="12" customHeight="1">
      <c r="A77" s="26" t="s">
        <v>192</v>
      </c>
      <c r="B77" s="27" t="s">
        <v>193</v>
      </c>
      <c r="C77" s="32"/>
      <c r="D77" s="33"/>
      <c r="E77" s="33"/>
      <c r="F77" s="280"/>
      <c r="G77" s="47">
        <v>15138605</v>
      </c>
      <c r="H77" s="80">
        <f>C77+D77+E77+F77+G77</f>
        <v>15138605</v>
      </c>
    </row>
    <row r="78" spans="1:8" s="25" customFormat="1" ht="12" customHeight="1">
      <c r="A78" s="30" t="s">
        <v>194</v>
      </c>
      <c r="B78" s="31" t="s">
        <v>195</v>
      </c>
      <c r="C78" s="32"/>
      <c r="D78" s="33"/>
      <c r="E78" s="33"/>
      <c r="F78" s="280"/>
      <c r="G78" s="33"/>
      <c r="H78" s="32"/>
    </row>
    <row r="79" spans="1:8" s="25" customFormat="1" ht="12" customHeight="1" thickBot="1">
      <c r="A79" s="35" t="s">
        <v>196</v>
      </c>
      <c r="B79" s="36" t="s">
        <v>197</v>
      </c>
      <c r="C79" s="32"/>
      <c r="D79" s="33"/>
      <c r="E79" s="33"/>
      <c r="F79" s="280"/>
      <c r="G79" s="51"/>
      <c r="H79" s="88"/>
    </row>
    <row r="80" spans="1:8" s="25" customFormat="1" ht="12" customHeight="1" thickBot="1">
      <c r="A80" s="43" t="s">
        <v>198</v>
      </c>
      <c r="B80" s="37" t="s">
        <v>199</v>
      </c>
      <c r="C80" s="23">
        <f>SUM(C81:C84)</f>
        <v>0</v>
      </c>
      <c r="D80" s="24">
        <f>SUM(D81:D84)</f>
        <v>0</v>
      </c>
      <c r="E80" s="24">
        <f>SUM(E81:E84)</f>
        <v>0</v>
      </c>
      <c r="F80" s="24"/>
      <c r="G80" s="116"/>
      <c r="H80" s="23">
        <f>SUM(H81:H84)</f>
        <v>0</v>
      </c>
    </row>
    <row r="81" spans="1:8" s="25" customFormat="1" ht="12" customHeight="1">
      <c r="A81" s="53" t="s">
        <v>200</v>
      </c>
      <c r="B81" s="27" t="s">
        <v>201</v>
      </c>
      <c r="C81" s="32"/>
      <c r="D81" s="33"/>
      <c r="E81" s="33"/>
      <c r="F81" s="280"/>
      <c r="G81" s="47"/>
      <c r="H81" s="76"/>
    </row>
    <row r="82" spans="1:8" s="25" customFormat="1" ht="12" customHeight="1">
      <c r="A82" s="54" t="s">
        <v>202</v>
      </c>
      <c r="B82" s="31" t="s">
        <v>203</v>
      </c>
      <c r="C82" s="32"/>
      <c r="D82" s="33"/>
      <c r="E82" s="33"/>
      <c r="F82" s="280"/>
      <c r="G82" s="33"/>
      <c r="H82" s="32"/>
    </row>
    <row r="83" spans="1:8" s="25" customFormat="1" ht="12" customHeight="1">
      <c r="A83" s="54" t="s">
        <v>204</v>
      </c>
      <c r="B83" s="31" t="s">
        <v>205</v>
      </c>
      <c r="C83" s="32"/>
      <c r="D83" s="33"/>
      <c r="E83" s="33"/>
      <c r="F83" s="280"/>
      <c r="G83" s="33"/>
      <c r="H83" s="32"/>
    </row>
    <row r="84" spans="1:8" s="25" customFormat="1" ht="12" customHeight="1" thickBot="1">
      <c r="A84" s="55" t="s">
        <v>206</v>
      </c>
      <c r="B84" s="36" t="s">
        <v>207</v>
      </c>
      <c r="C84" s="32"/>
      <c r="D84" s="33"/>
      <c r="E84" s="33"/>
      <c r="F84" s="280"/>
      <c r="G84" s="51"/>
      <c r="H84" s="88"/>
    </row>
    <row r="85" spans="1:8" s="25" customFormat="1" ht="12" customHeight="1" thickBot="1">
      <c r="A85" s="43" t="s">
        <v>208</v>
      </c>
      <c r="B85" s="37" t="s">
        <v>209</v>
      </c>
      <c r="C85" s="56"/>
      <c r="D85" s="57"/>
      <c r="E85" s="58"/>
      <c r="F85" s="284"/>
      <c r="G85" s="284"/>
      <c r="H85" s="48">
        <f>C85+D85+E85</f>
        <v>0</v>
      </c>
    </row>
    <row r="86" spans="1:8" s="25" customFormat="1" ht="13.5" customHeight="1" thickBot="1">
      <c r="A86" s="43" t="s">
        <v>210</v>
      </c>
      <c r="B86" s="37" t="s">
        <v>211</v>
      </c>
      <c r="C86" s="56"/>
      <c r="D86" s="59"/>
      <c r="E86" s="59"/>
      <c r="F86" s="285"/>
      <c r="G86" s="285"/>
      <c r="H86" s="60">
        <f>C86+D86+E86</f>
        <v>0</v>
      </c>
    </row>
    <row r="87" spans="1:8" s="25" customFormat="1" ht="15.75" customHeight="1" thickBot="1">
      <c r="A87" s="43" t="s">
        <v>212</v>
      </c>
      <c r="B87" s="61" t="s">
        <v>213</v>
      </c>
      <c r="C87" s="23">
        <f aca="true" t="shared" si="8" ref="C87:H87">+C64+C68+C73+C76+C80+C86+C85</f>
        <v>78653885</v>
      </c>
      <c r="D87" s="24">
        <f t="shared" si="8"/>
        <v>212062293</v>
      </c>
      <c r="E87" s="24">
        <f t="shared" si="8"/>
        <v>-500000</v>
      </c>
      <c r="F87" s="117">
        <f t="shared" si="8"/>
        <v>0</v>
      </c>
      <c r="G87" s="24">
        <f t="shared" si="8"/>
        <v>15509334</v>
      </c>
      <c r="H87" s="23">
        <f t="shared" si="8"/>
        <v>305725512</v>
      </c>
    </row>
    <row r="88" spans="1:8" s="25" customFormat="1" ht="25.5" customHeight="1" thickBot="1">
      <c r="A88" s="62" t="s">
        <v>214</v>
      </c>
      <c r="B88" s="63" t="s">
        <v>215</v>
      </c>
      <c r="C88" s="23">
        <f aca="true" t="shared" si="9" ref="C88:H88">+C63+C87</f>
        <v>610208299</v>
      </c>
      <c r="D88" s="24">
        <f t="shared" si="9"/>
        <v>542182620</v>
      </c>
      <c r="E88" s="24">
        <f t="shared" si="9"/>
        <v>108325731</v>
      </c>
      <c r="F88" s="24">
        <f t="shared" si="9"/>
        <v>9672060</v>
      </c>
      <c r="G88" s="24">
        <f t="shared" si="9"/>
        <v>100116630</v>
      </c>
      <c r="H88" s="23">
        <f t="shared" si="9"/>
        <v>1370505340</v>
      </c>
    </row>
    <row r="89" spans="1:3" s="25" customFormat="1" ht="83.25" customHeight="1">
      <c r="A89" s="64"/>
      <c r="B89" s="65"/>
      <c r="C89" s="66"/>
    </row>
    <row r="90" spans="1:7" ht="16.5" customHeight="1">
      <c r="A90" s="403" t="s">
        <v>216</v>
      </c>
      <c r="B90" s="403"/>
      <c r="C90" s="403"/>
      <c r="D90" s="403"/>
      <c r="E90" s="403"/>
      <c r="F90" s="403"/>
      <c r="G90" s="403"/>
    </row>
    <row r="91" spans="1:8" s="68" customFormat="1" ht="16.5" customHeight="1" thickBot="1">
      <c r="A91" s="407" t="s">
        <v>217</v>
      </c>
      <c r="B91" s="407"/>
      <c r="C91" s="67"/>
      <c r="H91" s="67" t="str">
        <f>H2</f>
        <v>Forintban!</v>
      </c>
    </row>
    <row r="92" spans="1:8" ht="12.75" customHeight="1">
      <c r="A92" s="412" t="s">
        <v>41</v>
      </c>
      <c r="B92" s="414" t="s">
        <v>218</v>
      </c>
      <c r="C92" s="408" t="str">
        <f>+CONCATENATE(LEFT(ÖSSZEFÜGGÉSEK!A6,4),". évi")</f>
        <v>2017. évi</v>
      </c>
      <c r="D92" s="409"/>
      <c r="E92" s="409"/>
      <c r="F92" s="409"/>
      <c r="G92" s="409"/>
      <c r="H92" s="410"/>
    </row>
    <row r="93" spans="1:8" ht="28.5" thickBot="1">
      <c r="A93" s="413"/>
      <c r="B93" s="415"/>
      <c r="C93" s="15" t="s">
        <v>43</v>
      </c>
      <c r="D93" s="15" t="s">
        <v>219</v>
      </c>
      <c r="E93" s="15" t="s">
        <v>220</v>
      </c>
      <c r="F93" s="15" t="s">
        <v>481</v>
      </c>
      <c r="G93" s="15" t="s">
        <v>490</v>
      </c>
      <c r="H93" s="340" t="str">
        <f>+CONCATENATE(LEFT(ÖSSZEFÜGGÉSEK!A6,4),".12.31.",CHAR(10),"Módosítás utáni")</f>
        <v>2017.12.31.
Módosítás utáni</v>
      </c>
    </row>
    <row r="94" spans="1:8" s="20" customFormat="1" ht="12" customHeight="1" thickBot="1">
      <c r="A94" s="69" t="s">
        <v>46</v>
      </c>
      <c r="B94" s="70" t="s">
        <v>47</v>
      </c>
      <c r="C94" s="70" t="s">
        <v>48</v>
      </c>
      <c r="D94" s="70" t="s">
        <v>49</v>
      </c>
      <c r="E94" s="70" t="s">
        <v>221</v>
      </c>
      <c r="F94" s="286" t="s">
        <v>482</v>
      </c>
      <c r="G94" s="279" t="s">
        <v>319</v>
      </c>
      <c r="H94" s="19" t="s">
        <v>489</v>
      </c>
    </row>
    <row r="95" spans="1:8" ht="12" customHeight="1" thickBot="1">
      <c r="A95" s="71" t="s">
        <v>50</v>
      </c>
      <c r="B95" s="72" t="s">
        <v>222</v>
      </c>
      <c r="C95" s="73">
        <f aca="true" t="shared" si="10" ref="C95:H95">C96+C97+C98+C99+C100+C113</f>
        <v>559117951</v>
      </c>
      <c r="D95" s="74">
        <f t="shared" si="10"/>
        <v>542182620</v>
      </c>
      <c r="E95" s="74">
        <f t="shared" si="10"/>
        <v>10473377</v>
      </c>
      <c r="F95" s="24">
        <f t="shared" si="10"/>
        <v>9348061</v>
      </c>
      <c r="G95" s="24">
        <f t="shared" si="10"/>
        <v>71193455</v>
      </c>
      <c r="H95" s="23">
        <f t="shared" si="10"/>
        <v>1192315464</v>
      </c>
    </row>
    <row r="96" spans="1:8" ht="12" customHeight="1">
      <c r="A96" s="45" t="s">
        <v>52</v>
      </c>
      <c r="B96" s="75" t="s">
        <v>223</v>
      </c>
      <c r="C96" s="76">
        <v>272532270</v>
      </c>
      <c r="D96" s="77">
        <v>217186303</v>
      </c>
      <c r="E96" s="47">
        <v>8808383</v>
      </c>
      <c r="F96" s="47">
        <v>4105701</v>
      </c>
      <c r="G96" s="282">
        <v>9303950</v>
      </c>
      <c r="H96" s="80">
        <f>C96+D96+E96+F96+G96</f>
        <v>511936607</v>
      </c>
    </row>
    <row r="97" spans="1:8" ht="12" customHeight="1">
      <c r="A97" s="30" t="s">
        <v>54</v>
      </c>
      <c r="B97" s="78" t="s">
        <v>224</v>
      </c>
      <c r="C97" s="32">
        <v>55866679</v>
      </c>
      <c r="D97" s="79">
        <v>24194678</v>
      </c>
      <c r="E97" s="33">
        <v>1843091</v>
      </c>
      <c r="F97" s="33">
        <v>903569</v>
      </c>
      <c r="G97" s="287">
        <v>1933901</v>
      </c>
      <c r="H97" s="80">
        <f>C97+D97+E97+F97+G97</f>
        <v>84741918</v>
      </c>
    </row>
    <row r="98" spans="1:8" ht="12" customHeight="1">
      <c r="A98" s="30" t="s">
        <v>56</v>
      </c>
      <c r="B98" s="78" t="s">
        <v>225</v>
      </c>
      <c r="C98" s="38">
        <v>183799002</v>
      </c>
      <c r="D98" s="79">
        <v>45210704</v>
      </c>
      <c r="E98" s="33">
        <v>-1015523</v>
      </c>
      <c r="F98" s="33">
        <v>2325514</v>
      </c>
      <c r="G98" s="287">
        <v>20167879</v>
      </c>
      <c r="H98" s="80">
        <f aca="true" t="shared" si="11" ref="H98:H112">C98+D98+E98+F98+G98</f>
        <v>250487576</v>
      </c>
    </row>
    <row r="99" spans="1:8" ht="12" customHeight="1">
      <c r="A99" s="30" t="s">
        <v>58</v>
      </c>
      <c r="B99" s="81" t="s">
        <v>226</v>
      </c>
      <c r="C99" s="38">
        <v>18800000</v>
      </c>
      <c r="D99" s="79"/>
      <c r="E99" s="33"/>
      <c r="F99" s="33"/>
      <c r="G99" s="287">
        <v>28882338</v>
      </c>
      <c r="H99" s="80">
        <f t="shared" si="11"/>
        <v>47682338</v>
      </c>
    </row>
    <row r="100" spans="1:8" ht="12" customHeight="1">
      <c r="A100" s="30" t="s">
        <v>227</v>
      </c>
      <c r="B100" s="82" t="s">
        <v>228</v>
      </c>
      <c r="C100" s="38">
        <v>8120000</v>
      </c>
      <c r="D100" s="79"/>
      <c r="E100" s="33">
        <v>600000</v>
      </c>
      <c r="F100" s="33"/>
      <c r="G100" s="287">
        <v>489031</v>
      </c>
      <c r="H100" s="80">
        <f t="shared" si="11"/>
        <v>9209031</v>
      </c>
    </row>
    <row r="101" spans="1:8" ht="12" customHeight="1">
      <c r="A101" s="30" t="s">
        <v>62</v>
      </c>
      <c r="B101" s="78" t="s">
        <v>229</v>
      </c>
      <c r="C101" s="38"/>
      <c r="D101" s="79"/>
      <c r="E101" s="33"/>
      <c r="F101" s="33"/>
      <c r="G101" s="287"/>
      <c r="H101" s="80">
        <f t="shared" si="11"/>
        <v>0</v>
      </c>
    </row>
    <row r="102" spans="1:8" ht="12" customHeight="1">
      <c r="A102" s="30" t="s">
        <v>230</v>
      </c>
      <c r="B102" s="83" t="s">
        <v>231</v>
      </c>
      <c r="C102" s="38"/>
      <c r="D102" s="79"/>
      <c r="E102" s="33"/>
      <c r="F102" s="33"/>
      <c r="G102" s="287"/>
      <c r="H102" s="80">
        <f t="shared" si="11"/>
        <v>0</v>
      </c>
    </row>
    <row r="103" spans="1:8" ht="12" customHeight="1">
      <c r="A103" s="30" t="s">
        <v>232</v>
      </c>
      <c r="B103" s="83" t="s">
        <v>233</v>
      </c>
      <c r="C103" s="38">
        <v>3000000</v>
      </c>
      <c r="D103" s="79"/>
      <c r="E103" s="33"/>
      <c r="F103" s="33"/>
      <c r="G103" s="287">
        <v>489031</v>
      </c>
      <c r="H103" s="80">
        <f t="shared" si="11"/>
        <v>3489031</v>
      </c>
    </row>
    <row r="104" spans="1:8" ht="12" customHeight="1">
      <c r="A104" s="30" t="s">
        <v>234</v>
      </c>
      <c r="B104" s="84" t="s">
        <v>235</v>
      </c>
      <c r="C104" s="38"/>
      <c r="D104" s="79"/>
      <c r="E104" s="33"/>
      <c r="F104" s="33"/>
      <c r="G104" s="287"/>
      <c r="H104" s="80">
        <f t="shared" si="11"/>
        <v>0</v>
      </c>
    </row>
    <row r="105" spans="1:8" ht="18.75" customHeight="1">
      <c r="A105" s="30" t="s">
        <v>236</v>
      </c>
      <c r="B105" s="85" t="s">
        <v>237</v>
      </c>
      <c r="C105" s="38"/>
      <c r="D105" s="79"/>
      <c r="E105" s="33"/>
      <c r="F105" s="33"/>
      <c r="G105" s="287"/>
      <c r="H105" s="80">
        <f t="shared" si="11"/>
        <v>0</v>
      </c>
    </row>
    <row r="106" spans="1:8" ht="19.5" customHeight="1">
      <c r="A106" s="30" t="s">
        <v>238</v>
      </c>
      <c r="B106" s="85" t="s">
        <v>239</v>
      </c>
      <c r="C106" s="38"/>
      <c r="D106" s="79"/>
      <c r="E106" s="33"/>
      <c r="F106" s="33"/>
      <c r="G106" s="287"/>
      <c r="H106" s="80">
        <f t="shared" si="11"/>
        <v>0</v>
      </c>
    </row>
    <row r="107" spans="1:8" ht="12" customHeight="1">
      <c r="A107" s="30" t="s">
        <v>240</v>
      </c>
      <c r="B107" s="84" t="s">
        <v>241</v>
      </c>
      <c r="C107" s="38">
        <v>5120000</v>
      </c>
      <c r="D107" s="79"/>
      <c r="E107" s="33"/>
      <c r="F107" s="33"/>
      <c r="G107" s="287"/>
      <c r="H107" s="80">
        <f t="shared" si="11"/>
        <v>5120000</v>
      </c>
    </row>
    <row r="108" spans="1:8" ht="12" customHeight="1">
      <c r="A108" s="30" t="s">
        <v>242</v>
      </c>
      <c r="B108" s="84" t="s">
        <v>243</v>
      </c>
      <c r="C108" s="38"/>
      <c r="D108" s="79"/>
      <c r="E108" s="33"/>
      <c r="F108" s="33"/>
      <c r="G108" s="287"/>
      <c r="H108" s="80">
        <f t="shared" si="11"/>
        <v>0</v>
      </c>
    </row>
    <row r="109" spans="1:8" ht="23.25" customHeight="1">
      <c r="A109" s="30" t="s">
        <v>244</v>
      </c>
      <c r="B109" s="85" t="s">
        <v>245</v>
      </c>
      <c r="C109" s="38"/>
      <c r="D109" s="79"/>
      <c r="E109" s="33"/>
      <c r="F109" s="33"/>
      <c r="G109" s="287"/>
      <c r="H109" s="80">
        <f t="shared" si="11"/>
        <v>0</v>
      </c>
    </row>
    <row r="110" spans="1:8" ht="12" customHeight="1">
      <c r="A110" s="86" t="s">
        <v>246</v>
      </c>
      <c r="B110" s="83" t="s">
        <v>247</v>
      </c>
      <c r="C110" s="38"/>
      <c r="D110" s="79"/>
      <c r="E110" s="33"/>
      <c r="F110" s="33"/>
      <c r="G110" s="287"/>
      <c r="H110" s="80">
        <f t="shared" si="11"/>
        <v>0</v>
      </c>
    </row>
    <row r="111" spans="1:8" ht="12" customHeight="1">
      <c r="A111" s="30" t="s">
        <v>248</v>
      </c>
      <c r="B111" s="83" t="s">
        <v>249</v>
      </c>
      <c r="C111" s="38"/>
      <c r="D111" s="79"/>
      <c r="E111" s="33"/>
      <c r="F111" s="33"/>
      <c r="G111" s="287"/>
      <c r="H111" s="80">
        <f t="shared" si="11"/>
        <v>0</v>
      </c>
    </row>
    <row r="112" spans="1:8" ht="21" customHeight="1">
      <c r="A112" s="35" t="s">
        <v>250</v>
      </c>
      <c r="B112" s="83" t="s">
        <v>251</v>
      </c>
      <c r="C112" s="38"/>
      <c r="D112" s="79">
        <v>-600000</v>
      </c>
      <c r="E112" s="33">
        <v>600000</v>
      </c>
      <c r="F112" s="33"/>
      <c r="G112" s="287"/>
      <c r="H112" s="80">
        <f t="shared" si="11"/>
        <v>0</v>
      </c>
    </row>
    <row r="113" spans="1:8" ht="12" customHeight="1">
      <c r="A113" s="30" t="s">
        <v>252</v>
      </c>
      <c r="B113" s="81" t="s">
        <v>253</v>
      </c>
      <c r="C113" s="32">
        <f aca="true" t="shared" si="12" ref="C113:H113">SUM(C114:C115)</f>
        <v>20000000</v>
      </c>
      <c r="D113" s="79">
        <f t="shared" si="12"/>
        <v>255590935</v>
      </c>
      <c r="E113" s="79">
        <f t="shared" si="12"/>
        <v>237426</v>
      </c>
      <c r="F113" s="79">
        <f t="shared" si="12"/>
        <v>2013277</v>
      </c>
      <c r="G113" s="33">
        <f t="shared" si="12"/>
        <v>10416356</v>
      </c>
      <c r="H113" s="33">
        <f t="shared" si="12"/>
        <v>288257994</v>
      </c>
    </row>
    <row r="114" spans="1:8" ht="12" customHeight="1">
      <c r="A114" s="30" t="s">
        <v>254</v>
      </c>
      <c r="B114" s="78" t="s">
        <v>255</v>
      </c>
      <c r="C114" s="32">
        <v>20000000</v>
      </c>
      <c r="D114" s="79">
        <v>255590935</v>
      </c>
      <c r="E114" s="33">
        <v>237426</v>
      </c>
      <c r="F114" s="33">
        <v>2013277</v>
      </c>
      <c r="G114" s="287">
        <v>10416356</v>
      </c>
      <c r="H114" s="80">
        <f>C114+D114+E114+F114+G114</f>
        <v>288257994</v>
      </c>
    </row>
    <row r="115" spans="1:8" ht="12" customHeight="1" thickBot="1">
      <c r="A115" s="49" t="s">
        <v>256</v>
      </c>
      <c r="B115" s="87" t="s">
        <v>257</v>
      </c>
      <c r="C115" s="88"/>
      <c r="D115" s="89"/>
      <c r="E115" s="51"/>
      <c r="F115" s="51"/>
      <c r="G115" s="283"/>
      <c r="H115" s="52">
        <f>C115+D115+E115+E115</f>
        <v>0</v>
      </c>
    </row>
    <row r="116" spans="1:8" ht="12" customHeight="1" thickBot="1">
      <c r="A116" s="90" t="s">
        <v>64</v>
      </c>
      <c r="B116" s="91" t="s">
        <v>258</v>
      </c>
      <c r="C116" s="92">
        <f aca="true" t="shared" si="13" ref="C116:H116">+C117+C119+C121</f>
        <v>35941000</v>
      </c>
      <c r="D116" s="24">
        <f t="shared" si="13"/>
        <v>0</v>
      </c>
      <c r="E116" s="24">
        <f t="shared" si="13"/>
        <v>97852354</v>
      </c>
      <c r="F116" s="24">
        <f t="shared" si="13"/>
        <v>323999</v>
      </c>
      <c r="G116" s="24">
        <f t="shared" si="13"/>
        <v>28923175</v>
      </c>
      <c r="H116" s="23">
        <f t="shared" si="13"/>
        <v>163040528</v>
      </c>
    </row>
    <row r="117" spans="1:8" ht="12" customHeight="1">
      <c r="A117" s="26" t="s">
        <v>66</v>
      </c>
      <c r="B117" s="78" t="s">
        <v>259</v>
      </c>
      <c r="C117" s="28">
        <v>29671000</v>
      </c>
      <c r="D117" s="93"/>
      <c r="E117" s="93">
        <v>3557412</v>
      </c>
      <c r="F117" s="280">
        <v>323999</v>
      </c>
      <c r="G117" s="47">
        <v>16782909</v>
      </c>
      <c r="H117" s="48">
        <f aca="true" t="shared" si="14" ref="H117:H129">C117+D117+E117+F117+G117</f>
        <v>50335320</v>
      </c>
    </row>
    <row r="118" spans="1:8" ht="12" customHeight="1">
      <c r="A118" s="26" t="s">
        <v>68</v>
      </c>
      <c r="B118" s="94" t="s">
        <v>260</v>
      </c>
      <c r="C118" s="28"/>
      <c r="D118" s="93"/>
      <c r="E118" s="93">
        <v>3150000</v>
      </c>
      <c r="F118" s="280"/>
      <c r="G118" s="33">
        <v>3146810</v>
      </c>
      <c r="H118" s="80">
        <f t="shared" si="14"/>
        <v>6296810</v>
      </c>
    </row>
    <row r="119" spans="1:8" ht="12" customHeight="1">
      <c r="A119" s="26" t="s">
        <v>70</v>
      </c>
      <c r="B119" s="94" t="s">
        <v>261</v>
      </c>
      <c r="C119" s="32">
        <v>6270000</v>
      </c>
      <c r="D119" s="95"/>
      <c r="E119" s="95">
        <v>94294942</v>
      </c>
      <c r="F119" s="288"/>
      <c r="G119" s="33">
        <v>12140266</v>
      </c>
      <c r="H119" s="80">
        <f t="shared" si="14"/>
        <v>112705208</v>
      </c>
    </row>
    <row r="120" spans="1:8" ht="12" customHeight="1">
      <c r="A120" s="26" t="s">
        <v>72</v>
      </c>
      <c r="B120" s="94" t="s">
        <v>262</v>
      </c>
      <c r="C120" s="96"/>
      <c r="D120" s="95"/>
      <c r="E120" s="95">
        <v>94294942</v>
      </c>
      <c r="F120" s="288"/>
      <c r="G120" s="33">
        <v>2095500</v>
      </c>
      <c r="H120" s="80">
        <f t="shared" si="14"/>
        <v>96390442</v>
      </c>
    </row>
    <row r="121" spans="1:8" ht="12" customHeight="1">
      <c r="A121" s="26" t="s">
        <v>74</v>
      </c>
      <c r="B121" s="36" t="s">
        <v>263</v>
      </c>
      <c r="C121" s="96"/>
      <c r="D121" s="95"/>
      <c r="E121" s="95"/>
      <c r="F121" s="288"/>
      <c r="G121" s="33"/>
      <c r="H121" s="80">
        <f t="shared" si="14"/>
        <v>0</v>
      </c>
    </row>
    <row r="122" spans="1:8" ht="12" customHeight="1">
      <c r="A122" s="26" t="s">
        <v>76</v>
      </c>
      <c r="B122" s="34" t="s">
        <v>264</v>
      </c>
      <c r="C122" s="96"/>
      <c r="D122" s="95"/>
      <c r="E122" s="95"/>
      <c r="F122" s="288"/>
      <c r="G122" s="33"/>
      <c r="H122" s="80">
        <f t="shared" si="14"/>
        <v>0</v>
      </c>
    </row>
    <row r="123" spans="1:8" ht="18" customHeight="1">
      <c r="A123" s="26" t="s">
        <v>265</v>
      </c>
      <c r="B123" s="97" t="s">
        <v>266</v>
      </c>
      <c r="C123" s="96"/>
      <c r="D123" s="95"/>
      <c r="E123" s="95"/>
      <c r="F123" s="288"/>
      <c r="G123" s="33"/>
      <c r="H123" s="80">
        <f t="shared" si="14"/>
        <v>0</v>
      </c>
    </row>
    <row r="124" spans="1:8" ht="22.5">
      <c r="A124" s="26" t="s">
        <v>267</v>
      </c>
      <c r="B124" s="85" t="s">
        <v>239</v>
      </c>
      <c r="C124" s="96"/>
      <c r="D124" s="95"/>
      <c r="E124" s="95"/>
      <c r="F124" s="288"/>
      <c r="G124" s="33"/>
      <c r="H124" s="80">
        <f t="shared" si="14"/>
        <v>0</v>
      </c>
    </row>
    <row r="125" spans="1:8" ht="12" customHeight="1">
      <c r="A125" s="26" t="s">
        <v>268</v>
      </c>
      <c r="B125" s="85" t="s">
        <v>269</v>
      </c>
      <c r="C125" s="96"/>
      <c r="D125" s="95"/>
      <c r="E125" s="95"/>
      <c r="F125" s="288"/>
      <c r="G125" s="33"/>
      <c r="H125" s="80">
        <f t="shared" si="14"/>
        <v>0</v>
      </c>
    </row>
    <row r="126" spans="1:8" ht="12" customHeight="1">
      <c r="A126" s="26" t="s">
        <v>270</v>
      </c>
      <c r="B126" s="85" t="s">
        <v>271</v>
      </c>
      <c r="C126" s="96"/>
      <c r="D126" s="95"/>
      <c r="E126" s="95"/>
      <c r="F126" s="288"/>
      <c r="G126" s="33"/>
      <c r="H126" s="80">
        <f t="shared" si="14"/>
        <v>0</v>
      </c>
    </row>
    <row r="127" spans="1:8" ht="18" customHeight="1">
      <c r="A127" s="26" t="s">
        <v>272</v>
      </c>
      <c r="B127" s="85" t="s">
        <v>245</v>
      </c>
      <c r="C127" s="96"/>
      <c r="D127" s="95"/>
      <c r="E127" s="95"/>
      <c r="F127" s="288"/>
      <c r="G127" s="33"/>
      <c r="H127" s="80">
        <f t="shared" si="14"/>
        <v>0</v>
      </c>
    </row>
    <row r="128" spans="1:8" ht="12" customHeight="1">
      <c r="A128" s="26" t="s">
        <v>273</v>
      </c>
      <c r="B128" s="85" t="s">
        <v>274</v>
      </c>
      <c r="C128" s="96"/>
      <c r="D128" s="95"/>
      <c r="E128" s="95"/>
      <c r="F128" s="288"/>
      <c r="G128" s="33"/>
      <c r="H128" s="80">
        <f t="shared" si="14"/>
        <v>0</v>
      </c>
    </row>
    <row r="129" spans="1:8" ht="23.25" thickBot="1">
      <c r="A129" s="86" t="s">
        <v>275</v>
      </c>
      <c r="B129" s="85" t="s">
        <v>276</v>
      </c>
      <c r="C129" s="98"/>
      <c r="D129" s="99"/>
      <c r="E129" s="99"/>
      <c r="F129" s="289"/>
      <c r="G129" s="51"/>
      <c r="H129" s="52">
        <f t="shared" si="14"/>
        <v>0</v>
      </c>
    </row>
    <row r="130" spans="1:8" ht="12" customHeight="1" thickBot="1">
      <c r="A130" s="21" t="s">
        <v>78</v>
      </c>
      <c r="B130" s="22" t="s">
        <v>277</v>
      </c>
      <c r="C130" s="23">
        <f aca="true" t="shared" si="15" ref="C130:H130">+C95+C116</f>
        <v>595058951</v>
      </c>
      <c r="D130" s="100">
        <f t="shared" si="15"/>
        <v>542182620</v>
      </c>
      <c r="E130" s="100">
        <f t="shared" si="15"/>
        <v>108325731</v>
      </c>
      <c r="F130" s="24">
        <f t="shared" si="15"/>
        <v>9672060</v>
      </c>
      <c r="G130" s="24">
        <f t="shared" si="15"/>
        <v>100116630</v>
      </c>
      <c r="H130" s="23">
        <f t="shared" si="15"/>
        <v>1355355992</v>
      </c>
    </row>
    <row r="131" spans="1:8" ht="12" customHeight="1" thickBot="1">
      <c r="A131" s="21" t="s">
        <v>278</v>
      </c>
      <c r="B131" s="22" t="s">
        <v>279</v>
      </c>
      <c r="C131" s="23">
        <f>+C132+C133+C134</f>
        <v>0</v>
      </c>
      <c r="D131" s="100">
        <f>+D132+D133+D134</f>
        <v>0</v>
      </c>
      <c r="E131" s="100"/>
      <c r="F131" s="24"/>
      <c r="G131" s="116"/>
      <c r="H131" s="23">
        <f>+H132+H133+H134</f>
        <v>0</v>
      </c>
    </row>
    <row r="132" spans="1:8" ht="12" customHeight="1">
      <c r="A132" s="26" t="s">
        <v>94</v>
      </c>
      <c r="B132" s="94" t="s">
        <v>280</v>
      </c>
      <c r="C132" s="96"/>
      <c r="D132" s="95"/>
      <c r="E132" s="95"/>
      <c r="F132" s="288"/>
      <c r="G132" s="47"/>
      <c r="H132" s="48">
        <f>C132+D132+E132</f>
        <v>0</v>
      </c>
    </row>
    <row r="133" spans="1:8" ht="12" customHeight="1">
      <c r="A133" s="26" t="s">
        <v>96</v>
      </c>
      <c r="B133" s="94" t="s">
        <v>281</v>
      </c>
      <c r="C133" s="96"/>
      <c r="D133" s="95"/>
      <c r="E133" s="95"/>
      <c r="F133" s="288"/>
      <c r="G133" s="33"/>
      <c r="H133" s="80">
        <f>C133+D133+E133</f>
        <v>0</v>
      </c>
    </row>
    <row r="134" spans="1:8" ht="12" customHeight="1" thickBot="1">
      <c r="A134" s="86" t="s">
        <v>98</v>
      </c>
      <c r="B134" s="94" t="s">
        <v>282</v>
      </c>
      <c r="C134" s="96"/>
      <c r="D134" s="95"/>
      <c r="E134" s="95"/>
      <c r="F134" s="288"/>
      <c r="G134" s="51"/>
      <c r="H134" s="52">
        <f>C134+D134+E134</f>
        <v>0</v>
      </c>
    </row>
    <row r="135" spans="1:8" ht="12" customHeight="1" thickBot="1">
      <c r="A135" s="21" t="s">
        <v>108</v>
      </c>
      <c r="B135" s="22" t="s">
        <v>283</v>
      </c>
      <c r="C135" s="23">
        <f>SUM(C136:C141)</f>
        <v>0</v>
      </c>
      <c r="D135" s="100">
        <f>SUM(D136:D141)</f>
        <v>0</v>
      </c>
      <c r="E135" s="100">
        <f>SUM(E136:E141)</f>
        <v>0</v>
      </c>
      <c r="F135" s="24"/>
      <c r="G135" s="116"/>
      <c r="H135" s="23">
        <f>SUM(H136:H141)</f>
        <v>0</v>
      </c>
    </row>
    <row r="136" spans="1:8" ht="12" customHeight="1">
      <c r="A136" s="26" t="s">
        <v>110</v>
      </c>
      <c r="B136" s="101" t="s">
        <v>284</v>
      </c>
      <c r="C136" s="96"/>
      <c r="D136" s="95"/>
      <c r="E136" s="95"/>
      <c r="F136" s="288"/>
      <c r="G136" s="47"/>
      <c r="H136" s="48">
        <f aca="true" t="shared" si="16" ref="H136:H141">C136+D136+E136</f>
        <v>0</v>
      </c>
    </row>
    <row r="137" spans="1:8" ht="12" customHeight="1">
      <c r="A137" s="26" t="s">
        <v>112</v>
      </c>
      <c r="B137" s="101" t="s">
        <v>285</v>
      </c>
      <c r="C137" s="96"/>
      <c r="D137" s="95"/>
      <c r="E137" s="95"/>
      <c r="F137" s="288"/>
      <c r="G137" s="33"/>
      <c r="H137" s="80">
        <f t="shared" si="16"/>
        <v>0</v>
      </c>
    </row>
    <row r="138" spans="1:8" ht="12" customHeight="1">
      <c r="A138" s="26" t="s">
        <v>114</v>
      </c>
      <c r="B138" s="101" t="s">
        <v>286</v>
      </c>
      <c r="C138" s="96"/>
      <c r="D138" s="95"/>
      <c r="E138" s="95"/>
      <c r="F138" s="288"/>
      <c r="G138" s="33"/>
      <c r="H138" s="80">
        <f t="shared" si="16"/>
        <v>0</v>
      </c>
    </row>
    <row r="139" spans="1:8" ht="12" customHeight="1">
      <c r="A139" s="26" t="s">
        <v>116</v>
      </c>
      <c r="B139" s="101" t="s">
        <v>287</v>
      </c>
      <c r="C139" s="96"/>
      <c r="D139" s="95"/>
      <c r="E139" s="95"/>
      <c r="F139" s="288"/>
      <c r="G139" s="33"/>
      <c r="H139" s="80">
        <f t="shared" si="16"/>
        <v>0</v>
      </c>
    </row>
    <row r="140" spans="1:8" ht="12" customHeight="1">
      <c r="A140" s="26" t="s">
        <v>118</v>
      </c>
      <c r="B140" s="101" t="s">
        <v>288</v>
      </c>
      <c r="C140" s="96"/>
      <c r="D140" s="95"/>
      <c r="E140" s="95"/>
      <c r="F140" s="288"/>
      <c r="G140" s="33"/>
      <c r="H140" s="80">
        <f t="shared" si="16"/>
        <v>0</v>
      </c>
    </row>
    <row r="141" spans="1:8" ht="12" customHeight="1" thickBot="1">
      <c r="A141" s="86" t="s">
        <v>120</v>
      </c>
      <c r="B141" s="101" t="s">
        <v>289</v>
      </c>
      <c r="C141" s="96"/>
      <c r="D141" s="95"/>
      <c r="E141" s="95"/>
      <c r="F141" s="288"/>
      <c r="G141" s="51"/>
      <c r="H141" s="52">
        <f t="shared" si="16"/>
        <v>0</v>
      </c>
    </row>
    <row r="142" spans="1:8" ht="12" customHeight="1" thickBot="1">
      <c r="A142" s="21" t="s">
        <v>132</v>
      </c>
      <c r="B142" s="22" t="s">
        <v>290</v>
      </c>
      <c r="C142" s="23">
        <f>+C143+C144+C145+C146</f>
        <v>15149348</v>
      </c>
      <c r="D142" s="100">
        <f>+D143+D144+D145+D146</f>
        <v>0</v>
      </c>
      <c r="E142" s="100">
        <f>+E143+E144+E145+E146</f>
        <v>0</v>
      </c>
      <c r="F142" s="24"/>
      <c r="G142" s="116"/>
      <c r="H142" s="23">
        <f>+H143+H144+H145+H146</f>
        <v>15149348</v>
      </c>
    </row>
    <row r="143" spans="1:8" ht="12" customHeight="1">
      <c r="A143" s="26" t="s">
        <v>134</v>
      </c>
      <c r="B143" s="101" t="s">
        <v>291</v>
      </c>
      <c r="C143" s="96"/>
      <c r="D143" s="95"/>
      <c r="E143" s="95"/>
      <c r="F143" s="288"/>
      <c r="G143" s="47"/>
      <c r="H143" s="48">
        <f>C143+D143+E143</f>
        <v>0</v>
      </c>
    </row>
    <row r="144" spans="1:8" ht="12" customHeight="1">
      <c r="A144" s="26" t="s">
        <v>136</v>
      </c>
      <c r="B144" s="101" t="s">
        <v>292</v>
      </c>
      <c r="C144" s="96">
        <v>15149348</v>
      </c>
      <c r="D144" s="95"/>
      <c r="E144" s="95"/>
      <c r="F144" s="288"/>
      <c r="G144" s="33"/>
      <c r="H144" s="80">
        <f>C144+D144+E144+F144</f>
        <v>15149348</v>
      </c>
    </row>
    <row r="145" spans="1:8" ht="12" customHeight="1">
      <c r="A145" s="26" t="s">
        <v>138</v>
      </c>
      <c r="B145" s="101" t="s">
        <v>293</v>
      </c>
      <c r="C145" s="96"/>
      <c r="D145" s="95"/>
      <c r="E145" s="95"/>
      <c r="F145" s="288"/>
      <c r="G145" s="33"/>
      <c r="H145" s="80">
        <f>C145+D145+E145</f>
        <v>0</v>
      </c>
    </row>
    <row r="146" spans="1:8" ht="12" customHeight="1" thickBot="1">
      <c r="A146" s="86" t="s">
        <v>140</v>
      </c>
      <c r="B146" s="102" t="s">
        <v>294</v>
      </c>
      <c r="C146" s="96"/>
      <c r="D146" s="95"/>
      <c r="E146" s="95"/>
      <c r="F146" s="288"/>
      <c r="G146" s="51"/>
      <c r="H146" s="52">
        <f>C146+D146+E146</f>
        <v>0</v>
      </c>
    </row>
    <row r="147" spans="1:8" ht="12" customHeight="1" thickBot="1">
      <c r="A147" s="21" t="s">
        <v>295</v>
      </c>
      <c r="B147" s="22" t="s">
        <v>296</v>
      </c>
      <c r="C147" s="103">
        <f>SUM(C148:C152)</f>
        <v>0</v>
      </c>
      <c r="D147" s="104">
        <f>SUM(D148:D152)</f>
        <v>0</v>
      </c>
      <c r="E147" s="104">
        <f>SUM(E148:E152)</f>
        <v>0</v>
      </c>
      <c r="F147" s="298"/>
      <c r="G147" s="337"/>
      <c r="H147" s="103">
        <f>SUM(H148:H152)</f>
        <v>0</v>
      </c>
    </row>
    <row r="148" spans="1:8" ht="12" customHeight="1">
      <c r="A148" s="26" t="s">
        <v>146</v>
      </c>
      <c r="B148" s="101" t="s">
        <v>297</v>
      </c>
      <c r="C148" s="96"/>
      <c r="D148" s="95"/>
      <c r="E148" s="95"/>
      <c r="F148" s="288"/>
      <c r="G148" s="47"/>
      <c r="H148" s="48">
        <f>C148+D148+E148</f>
        <v>0</v>
      </c>
    </row>
    <row r="149" spans="1:8" ht="12" customHeight="1">
      <c r="A149" s="26" t="s">
        <v>148</v>
      </c>
      <c r="B149" s="101" t="s">
        <v>298</v>
      </c>
      <c r="C149" s="96"/>
      <c r="D149" s="95"/>
      <c r="E149" s="95"/>
      <c r="F149" s="288"/>
      <c r="G149" s="33"/>
      <c r="H149" s="80">
        <f>C149+D149+E149</f>
        <v>0</v>
      </c>
    </row>
    <row r="150" spans="1:8" ht="12" customHeight="1">
      <c r="A150" s="26" t="s">
        <v>150</v>
      </c>
      <c r="B150" s="101" t="s">
        <v>299</v>
      </c>
      <c r="C150" s="96"/>
      <c r="D150" s="95"/>
      <c r="E150" s="95"/>
      <c r="F150" s="288"/>
      <c r="G150" s="33"/>
      <c r="H150" s="80">
        <f>C150+D150+E150</f>
        <v>0</v>
      </c>
    </row>
    <row r="151" spans="1:8" ht="19.5" customHeight="1">
      <c r="A151" s="26" t="s">
        <v>152</v>
      </c>
      <c r="B151" s="101" t="s">
        <v>300</v>
      </c>
      <c r="C151" s="96"/>
      <c r="D151" s="95"/>
      <c r="E151" s="95"/>
      <c r="F151" s="288"/>
      <c r="G151" s="33"/>
      <c r="H151" s="80">
        <f>C151+D151+E151</f>
        <v>0</v>
      </c>
    </row>
    <row r="152" spans="1:8" ht="12" customHeight="1" thickBot="1">
      <c r="A152" s="26" t="s">
        <v>301</v>
      </c>
      <c r="B152" s="101" t="s">
        <v>302</v>
      </c>
      <c r="C152" s="96"/>
      <c r="D152" s="95"/>
      <c r="E152" s="95"/>
      <c r="F152" s="288"/>
      <c r="G152" s="51"/>
      <c r="H152" s="52">
        <f>C152+D152+E152</f>
        <v>0</v>
      </c>
    </row>
    <row r="153" spans="1:8" ht="12" customHeight="1" thickBot="1">
      <c r="A153" s="21" t="s">
        <v>154</v>
      </c>
      <c r="B153" s="22" t="s">
        <v>303</v>
      </c>
      <c r="C153" s="105"/>
      <c r="D153" s="106"/>
      <c r="E153" s="106"/>
      <c r="F153" s="290"/>
      <c r="G153" s="290"/>
      <c r="H153" s="107">
        <f>C153+D153</f>
        <v>0</v>
      </c>
    </row>
    <row r="154" spans="1:8" ht="12" customHeight="1" thickBot="1">
      <c r="A154" s="21" t="s">
        <v>304</v>
      </c>
      <c r="B154" s="22" t="s">
        <v>305</v>
      </c>
      <c r="C154" s="105"/>
      <c r="D154" s="106"/>
      <c r="E154" s="106"/>
      <c r="F154" s="294"/>
      <c r="G154" s="338"/>
      <c r="H154" s="107">
        <f>C154+D154</f>
        <v>0</v>
      </c>
    </row>
    <row r="155" spans="1:10" ht="15" customHeight="1" thickBot="1">
      <c r="A155" s="21" t="s">
        <v>306</v>
      </c>
      <c r="B155" s="22" t="s">
        <v>307</v>
      </c>
      <c r="C155" s="108">
        <f>+C131+C135+C142+C147+C153+C154</f>
        <v>15149348</v>
      </c>
      <c r="D155" s="109">
        <f>+D131+D135+D142+D147+D153+D154</f>
        <v>0</v>
      </c>
      <c r="E155" s="109">
        <f>+E131+E135+E142+E147+E153+E154</f>
        <v>0</v>
      </c>
      <c r="F155" s="296"/>
      <c r="G155" s="339"/>
      <c r="H155" s="108">
        <f>+H131+H135+H142+H147+H153+H154</f>
        <v>15149348</v>
      </c>
      <c r="I155" s="111"/>
      <c r="J155" s="111"/>
    </row>
    <row r="156" spans="1:8" s="25" customFormat="1" ht="22.5" customHeight="1" thickBot="1">
      <c r="A156" s="112" t="s">
        <v>308</v>
      </c>
      <c r="B156" s="113" t="s">
        <v>309</v>
      </c>
      <c r="C156" s="108">
        <f aca="true" t="shared" si="17" ref="C156:H156">+C130+C155</f>
        <v>610208299</v>
      </c>
      <c r="D156" s="109">
        <f t="shared" si="17"/>
        <v>542182620</v>
      </c>
      <c r="E156" s="109">
        <f t="shared" si="17"/>
        <v>108325731</v>
      </c>
      <c r="F156" s="296">
        <f t="shared" si="17"/>
        <v>9672060</v>
      </c>
      <c r="G156" s="296">
        <f t="shared" si="17"/>
        <v>100116630</v>
      </c>
      <c r="H156" s="108">
        <f t="shared" si="17"/>
        <v>1370505340</v>
      </c>
    </row>
    <row r="157" ht="7.5" customHeight="1"/>
    <row r="158" spans="1:7" ht="15.75">
      <c r="A158" s="401" t="s">
        <v>310</v>
      </c>
      <c r="B158" s="401"/>
      <c r="C158" s="401"/>
      <c r="D158" s="401"/>
      <c r="E158" s="401"/>
      <c r="F158" s="401"/>
      <c r="G158" s="401"/>
    </row>
    <row r="159" spans="1:8" ht="15" customHeight="1" thickBot="1">
      <c r="A159" s="402" t="s">
        <v>311</v>
      </c>
      <c r="B159" s="402"/>
      <c r="C159" s="114"/>
      <c r="H159" s="114" t="str">
        <f>H91</f>
        <v>Forintban!</v>
      </c>
    </row>
    <row r="160" spans="1:8" ht="25.5" customHeight="1" thickBot="1">
      <c r="A160" s="21">
        <v>1</v>
      </c>
      <c r="B160" s="115" t="s">
        <v>312</v>
      </c>
      <c r="C160" s="116">
        <f>+C63-C130</f>
        <v>-63504537</v>
      </c>
      <c r="D160" s="24">
        <f>+D63-D130</f>
        <v>-212062293</v>
      </c>
      <c r="E160" s="24">
        <f>+E63-E130</f>
        <v>500000</v>
      </c>
      <c r="F160" s="24">
        <f>+F63-F130</f>
        <v>0</v>
      </c>
      <c r="G160" s="116"/>
      <c r="H160" s="23">
        <f>+H63-H130</f>
        <v>-290576164</v>
      </c>
    </row>
    <row r="161" spans="1:8" ht="32.25" customHeight="1" thickBot="1">
      <c r="A161" s="21" t="s">
        <v>64</v>
      </c>
      <c r="B161" s="115" t="s">
        <v>313</v>
      </c>
      <c r="C161" s="24">
        <f>+C87-C155</f>
        <v>63504537</v>
      </c>
      <c r="D161" s="24">
        <f>+D87-D155</f>
        <v>212062293</v>
      </c>
      <c r="E161" s="24">
        <f>+E87-E155</f>
        <v>-500000</v>
      </c>
      <c r="F161" s="24">
        <f>+F87-F155</f>
        <v>0</v>
      </c>
      <c r="G161" s="116"/>
      <c r="H161" s="23">
        <f>+H87-H155</f>
        <v>290576164</v>
      </c>
    </row>
  </sheetData>
  <sheetProtection selectLockedCells="1" selectUnlockedCells="1"/>
  <mergeCells count="12">
    <mergeCell ref="B92:B93"/>
    <mergeCell ref="A158:G158"/>
    <mergeCell ref="A159:B159"/>
    <mergeCell ref="C92:H92"/>
    <mergeCell ref="A1:G1"/>
    <mergeCell ref="A2:B2"/>
    <mergeCell ref="A3:A4"/>
    <mergeCell ref="B3:B4"/>
    <mergeCell ref="A90:G90"/>
    <mergeCell ref="C3:H3"/>
    <mergeCell ref="A91:B91"/>
    <mergeCell ref="A92:A9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5" r:id="rId1"/>
  <headerFooter alignWithMargins="0">
    <oddHeader xml:space="preserve">&amp;C&amp;"Times New Roman CE,Félkövér"&amp;12Elek Város Önkormányzat
2017. ÉVI KÖLTSÉGVETÉS  KÖTELEZŐ FELADATAINAK ÖSSZEVONT MÓDOSÍTOTT MÉRLEGE&amp;R&amp;"Times New Roman CE,Félkövér dőlt"&amp;11 2. melléklet
 "1.2. melléklet" </oddHeader>
  </headerFooter>
  <rowBreaks count="2" manualBreakCount="2">
    <brk id="75" max="25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1"/>
  <sheetViews>
    <sheetView zoomScale="99" zoomScaleNormal="99" zoomScalePageLayoutView="0" workbookViewId="0" topLeftCell="A127">
      <selection activeCell="E112" sqref="E112"/>
    </sheetView>
  </sheetViews>
  <sheetFormatPr defaultColWidth="12.875" defaultRowHeight="12.75"/>
  <cols>
    <col min="1" max="1" width="12.875" style="0" customWidth="1"/>
    <col min="2" max="2" width="59.625" style="0" customWidth="1"/>
    <col min="3" max="3" width="16.625" style="0" customWidth="1"/>
    <col min="4" max="4" width="14.625" style="0" customWidth="1"/>
    <col min="5" max="6" width="14.875" style="0" customWidth="1"/>
    <col min="7" max="8" width="17.375" style="11" customWidth="1"/>
  </cols>
  <sheetData>
    <row r="1" spans="1:7" ht="15.75">
      <c r="A1" s="403" t="s">
        <v>38</v>
      </c>
      <c r="B1" s="403"/>
      <c r="C1" s="403"/>
      <c r="D1" s="403"/>
      <c r="E1" s="403"/>
      <c r="F1" s="403"/>
      <c r="G1" s="403"/>
    </row>
    <row r="2" spans="1:8" ht="16.5" thickBot="1">
      <c r="A2" s="411" t="s">
        <v>39</v>
      </c>
      <c r="B2" s="411"/>
      <c r="C2" s="12"/>
      <c r="D2" s="11"/>
      <c r="E2" s="11"/>
      <c r="F2" s="11"/>
      <c r="H2" s="12" t="s">
        <v>40</v>
      </c>
    </row>
    <row r="3" spans="1:8" ht="12.75" customHeight="1">
      <c r="A3" s="412" t="s">
        <v>41</v>
      </c>
      <c r="B3" s="414" t="s">
        <v>42</v>
      </c>
      <c r="C3" s="414" t="str">
        <f>+CONCATENATE(LEFT(ÖSSZEFÜGGÉSEK!A6,4),". évi")</f>
        <v>2017. évi</v>
      </c>
      <c r="D3" s="414"/>
      <c r="E3" s="414"/>
      <c r="F3" s="414"/>
      <c r="G3" s="414"/>
      <c r="H3" s="416"/>
    </row>
    <row r="4" spans="1:8" ht="40.5" thickBot="1">
      <c r="A4" s="413"/>
      <c r="B4" s="415"/>
      <c r="C4" s="15" t="s">
        <v>43</v>
      </c>
      <c r="D4" s="15" t="s">
        <v>44</v>
      </c>
      <c r="E4" s="15" t="s">
        <v>45</v>
      </c>
      <c r="F4" s="15" t="s">
        <v>481</v>
      </c>
      <c r="G4" s="15" t="s">
        <v>490</v>
      </c>
      <c r="H4" s="16" t="str">
        <f>+CONCATENATE(LEFT(ÖSSZEFÜGGÉSEK!A6,4),".12.31.",CHAR(10),"Módosítás utáni")</f>
        <v>2017.12.31.
Módosítás utáni</v>
      </c>
    </row>
    <row r="5" spans="1:8" ht="13.5" thickBot="1">
      <c r="A5" s="17" t="s">
        <v>46</v>
      </c>
      <c r="B5" s="18" t="s">
        <v>47</v>
      </c>
      <c r="C5" s="18" t="s">
        <v>48</v>
      </c>
      <c r="D5" s="18" t="s">
        <v>49</v>
      </c>
      <c r="E5" s="70" t="s">
        <v>221</v>
      </c>
      <c r="F5" s="286" t="s">
        <v>482</v>
      </c>
      <c r="G5" s="279" t="s">
        <v>319</v>
      </c>
      <c r="H5" s="19" t="s">
        <v>489</v>
      </c>
    </row>
    <row r="6" spans="1:8" ht="12.75" customHeight="1" thickBot="1">
      <c r="A6" s="21" t="s">
        <v>50</v>
      </c>
      <c r="B6" s="22" t="s">
        <v>51</v>
      </c>
      <c r="C6" s="23">
        <f aca="true" t="shared" si="0" ref="C6:H6">+C7+C8+C9+C10+C11+C12</f>
        <v>0</v>
      </c>
      <c r="D6" s="24">
        <f t="shared" si="0"/>
        <v>0</v>
      </c>
      <c r="E6" s="24">
        <f t="shared" si="0"/>
        <v>241556</v>
      </c>
      <c r="F6" s="24">
        <f t="shared" si="0"/>
        <v>212467</v>
      </c>
      <c r="G6" s="24">
        <f t="shared" si="0"/>
        <v>-454023</v>
      </c>
      <c r="H6" s="23">
        <f t="shared" si="0"/>
        <v>0</v>
      </c>
    </row>
    <row r="7" spans="1:8" ht="12.75" customHeight="1">
      <c r="A7" s="26" t="s">
        <v>52</v>
      </c>
      <c r="B7" s="27" t="s">
        <v>53</v>
      </c>
      <c r="C7" s="28"/>
      <c r="D7" s="29"/>
      <c r="E7" s="29"/>
      <c r="F7" s="47"/>
      <c r="G7" s="47"/>
      <c r="H7" s="48">
        <f>C7+D7+E7+F7+G7</f>
        <v>0</v>
      </c>
    </row>
    <row r="8" spans="1:8" ht="12.75" customHeight="1">
      <c r="A8" s="30" t="s">
        <v>54</v>
      </c>
      <c r="B8" s="31" t="s">
        <v>55</v>
      </c>
      <c r="C8" s="32"/>
      <c r="D8" s="33"/>
      <c r="E8" s="33"/>
      <c r="F8" s="33"/>
      <c r="G8" s="33"/>
      <c r="H8" s="80">
        <f>C8+D8+E8+F8+G8</f>
        <v>0</v>
      </c>
    </row>
    <row r="9" spans="1:8" ht="12.75" customHeight="1">
      <c r="A9" s="30" t="s">
        <v>56</v>
      </c>
      <c r="B9" s="31" t="s">
        <v>57</v>
      </c>
      <c r="C9" s="32"/>
      <c r="D9" s="33"/>
      <c r="E9" s="33">
        <v>32191</v>
      </c>
      <c r="F9" s="33">
        <v>27733</v>
      </c>
      <c r="G9" s="33">
        <v>-59924</v>
      </c>
      <c r="H9" s="80">
        <f>C9+D9+E9+F9+G9</f>
        <v>0</v>
      </c>
    </row>
    <row r="10" spans="1:8" ht="12.75" customHeight="1">
      <c r="A10" s="30" t="s">
        <v>58</v>
      </c>
      <c r="B10" s="31" t="s">
        <v>59</v>
      </c>
      <c r="C10" s="32"/>
      <c r="D10" s="33"/>
      <c r="E10" s="33"/>
      <c r="F10" s="33"/>
      <c r="G10" s="33"/>
      <c r="H10" s="80">
        <f>C10+D10+E10+F10+G10</f>
        <v>0</v>
      </c>
    </row>
    <row r="11" spans="1:8" ht="12.75" customHeight="1">
      <c r="A11" s="30" t="s">
        <v>60</v>
      </c>
      <c r="B11" s="34" t="s">
        <v>61</v>
      </c>
      <c r="C11" s="32"/>
      <c r="D11" s="33"/>
      <c r="E11" s="33">
        <v>209365</v>
      </c>
      <c r="F11" s="33">
        <v>184734</v>
      </c>
      <c r="G11" s="33">
        <v>-394099</v>
      </c>
      <c r="H11" s="80">
        <f>C11+D11+E11+F11+G11</f>
        <v>0</v>
      </c>
    </row>
    <row r="12" spans="1:8" ht="12.75" customHeight="1" thickBot="1">
      <c r="A12" s="35" t="s">
        <v>62</v>
      </c>
      <c r="B12" s="36" t="s">
        <v>63</v>
      </c>
      <c r="C12" s="32"/>
      <c r="D12" s="33"/>
      <c r="E12" s="33"/>
      <c r="F12" s="51"/>
      <c r="G12" s="51"/>
      <c r="H12" s="52">
        <f>C12+D12+E12+F12+SUM(C12:G12)</f>
        <v>0</v>
      </c>
    </row>
    <row r="13" spans="1:8" ht="24" customHeight="1" thickBot="1">
      <c r="A13" s="21" t="s">
        <v>64</v>
      </c>
      <c r="B13" s="37" t="s">
        <v>65</v>
      </c>
      <c r="C13" s="23">
        <f aca="true" t="shared" si="1" ref="C13:H13">+C14+C15+C16+C17+C18</f>
        <v>0</v>
      </c>
      <c r="D13" s="24">
        <f t="shared" si="1"/>
        <v>0</v>
      </c>
      <c r="E13" s="24">
        <f t="shared" si="1"/>
        <v>0</v>
      </c>
      <c r="F13" s="24">
        <f t="shared" si="1"/>
        <v>0</v>
      </c>
      <c r="G13" s="24">
        <f t="shared" si="1"/>
        <v>0</v>
      </c>
      <c r="H13" s="23">
        <f t="shared" si="1"/>
        <v>0</v>
      </c>
    </row>
    <row r="14" spans="1:8" ht="12.75" customHeight="1">
      <c r="A14" s="26" t="s">
        <v>66</v>
      </c>
      <c r="B14" s="27" t="s">
        <v>67</v>
      </c>
      <c r="C14" s="28"/>
      <c r="D14" s="29"/>
      <c r="E14" s="29"/>
      <c r="F14" s="47"/>
      <c r="G14" s="282"/>
      <c r="H14" s="48">
        <f aca="true" t="shared" si="2" ref="H14:H19">C14+D14+E14+F14</f>
        <v>0</v>
      </c>
    </row>
    <row r="15" spans="1:8" ht="12.75" customHeight="1">
      <c r="A15" s="30" t="s">
        <v>68</v>
      </c>
      <c r="B15" s="31" t="s">
        <v>69</v>
      </c>
      <c r="C15" s="32"/>
      <c r="D15" s="33"/>
      <c r="E15" s="33"/>
      <c r="F15" s="33"/>
      <c r="G15" s="287"/>
      <c r="H15" s="80">
        <f t="shared" si="2"/>
        <v>0</v>
      </c>
    </row>
    <row r="16" spans="1:8" ht="12.75" customHeight="1">
      <c r="A16" s="30" t="s">
        <v>70</v>
      </c>
      <c r="B16" s="31" t="s">
        <v>71</v>
      </c>
      <c r="C16" s="32"/>
      <c r="D16" s="33"/>
      <c r="E16" s="33"/>
      <c r="F16" s="33"/>
      <c r="G16" s="287"/>
      <c r="H16" s="80">
        <f t="shared" si="2"/>
        <v>0</v>
      </c>
    </row>
    <row r="17" spans="1:8" ht="12.75" customHeight="1">
      <c r="A17" s="30" t="s">
        <v>72</v>
      </c>
      <c r="B17" s="31" t="s">
        <v>73</v>
      </c>
      <c r="C17" s="32"/>
      <c r="D17" s="33"/>
      <c r="E17" s="33"/>
      <c r="F17" s="33"/>
      <c r="G17" s="287"/>
      <c r="H17" s="80">
        <f t="shared" si="2"/>
        <v>0</v>
      </c>
    </row>
    <row r="18" spans="1:8" ht="12.75" customHeight="1">
      <c r="A18" s="30" t="s">
        <v>74</v>
      </c>
      <c r="B18" s="31" t="s">
        <v>75</v>
      </c>
      <c r="C18" s="32"/>
      <c r="D18" s="33"/>
      <c r="E18" s="33"/>
      <c r="F18" s="33"/>
      <c r="G18" s="287"/>
      <c r="H18" s="80">
        <f>C18+D18+E18+F18+G18</f>
        <v>0</v>
      </c>
    </row>
    <row r="19" spans="1:8" ht="12.75" customHeight="1" thickBot="1">
      <c r="A19" s="35" t="s">
        <v>76</v>
      </c>
      <c r="B19" s="36" t="s">
        <v>77</v>
      </c>
      <c r="C19" s="38"/>
      <c r="D19" s="39"/>
      <c r="E19" s="39"/>
      <c r="F19" s="51"/>
      <c r="G19" s="283"/>
      <c r="H19" s="52">
        <f t="shared" si="2"/>
        <v>0</v>
      </c>
    </row>
    <row r="20" spans="1:8" ht="21" customHeight="1" thickBot="1">
      <c r="A20" s="21" t="s">
        <v>78</v>
      </c>
      <c r="B20" s="22" t="s">
        <v>79</v>
      </c>
      <c r="C20" s="24">
        <f aca="true" t="shared" si="3" ref="C20:H20">+C21+C22+C23+C24+C25</f>
        <v>0</v>
      </c>
      <c r="D20" s="117">
        <f t="shared" si="3"/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3">
        <f t="shared" si="3"/>
        <v>0</v>
      </c>
    </row>
    <row r="21" spans="1:8" ht="12.75" customHeight="1">
      <c r="A21" s="26" t="s">
        <v>80</v>
      </c>
      <c r="B21" s="27" t="s">
        <v>81</v>
      </c>
      <c r="C21" s="28"/>
      <c r="D21" s="29"/>
      <c r="E21" s="29"/>
      <c r="F21" s="47"/>
      <c r="G21" s="282"/>
      <c r="H21" s="48">
        <f>C21+D21+E21+F21</f>
        <v>0</v>
      </c>
    </row>
    <row r="22" spans="1:8" ht="12.75" customHeight="1">
      <c r="A22" s="30" t="s">
        <v>82</v>
      </c>
      <c r="B22" s="31" t="s">
        <v>83</v>
      </c>
      <c r="C22" s="32"/>
      <c r="D22" s="33"/>
      <c r="E22" s="33"/>
      <c r="F22" s="33"/>
      <c r="G22" s="287"/>
      <c r="H22" s="80">
        <f>C22+D22+E22+F22</f>
        <v>0</v>
      </c>
    </row>
    <row r="23" spans="1:8" ht="12.75" customHeight="1">
      <c r="A23" s="30" t="s">
        <v>84</v>
      </c>
      <c r="B23" s="31" t="s">
        <v>85</v>
      </c>
      <c r="C23" s="32"/>
      <c r="D23" s="33"/>
      <c r="E23" s="33"/>
      <c r="F23" s="33"/>
      <c r="G23" s="287"/>
      <c r="H23" s="80">
        <f>C23+D23+E23+F23</f>
        <v>0</v>
      </c>
    </row>
    <row r="24" spans="1:8" ht="12.75" customHeight="1">
      <c r="A24" s="30" t="s">
        <v>86</v>
      </c>
      <c r="B24" s="31" t="s">
        <v>87</v>
      </c>
      <c r="C24" s="32"/>
      <c r="D24" s="33"/>
      <c r="E24" s="33"/>
      <c r="F24" s="33"/>
      <c r="G24" s="287"/>
      <c r="H24" s="80">
        <f>C24+D24+E24+F24</f>
        <v>0</v>
      </c>
    </row>
    <row r="25" spans="1:8" ht="12.75" customHeight="1">
      <c r="A25" s="30" t="s">
        <v>88</v>
      </c>
      <c r="B25" s="31" t="s">
        <v>89</v>
      </c>
      <c r="C25" s="32"/>
      <c r="D25" s="33"/>
      <c r="E25" s="33"/>
      <c r="F25" s="33"/>
      <c r="G25" s="287"/>
      <c r="H25" s="80">
        <f>C25+D25+E25+F25+G25</f>
        <v>0</v>
      </c>
    </row>
    <row r="26" spans="1:8" ht="12.75" customHeight="1" thickBot="1">
      <c r="A26" s="35" t="s">
        <v>90</v>
      </c>
      <c r="B26" s="40" t="s">
        <v>91</v>
      </c>
      <c r="C26" s="38"/>
      <c r="D26" s="39"/>
      <c r="E26" s="39"/>
      <c r="F26" s="51"/>
      <c r="G26" s="283"/>
      <c r="H26" s="80">
        <f>C26+D26+E26+F26+G26</f>
        <v>0</v>
      </c>
    </row>
    <row r="27" spans="1:8" ht="12.75" customHeight="1" thickBot="1">
      <c r="A27" s="21" t="s">
        <v>92</v>
      </c>
      <c r="B27" s="22" t="s">
        <v>93</v>
      </c>
      <c r="C27" s="23">
        <f>SUM(C28:C34)</f>
        <v>0</v>
      </c>
      <c r="D27" s="24">
        <f>+D28+D29+D30+D31+D32+D33+D34</f>
        <v>0</v>
      </c>
      <c r="E27" s="24">
        <f>+E28+E29+E30+E31+E32+E33+E34</f>
        <v>0</v>
      </c>
      <c r="F27" s="24"/>
      <c r="G27" s="116"/>
      <c r="H27" s="23">
        <f>+H28+H29+H30+H31+H32+H33+H34</f>
        <v>0</v>
      </c>
    </row>
    <row r="28" spans="1:8" ht="12.75" customHeight="1">
      <c r="A28" s="26" t="s">
        <v>94</v>
      </c>
      <c r="B28" s="27" t="s">
        <v>95</v>
      </c>
      <c r="C28" s="28"/>
      <c r="D28" s="41"/>
      <c r="E28" s="41"/>
      <c r="F28" s="292"/>
      <c r="G28" s="336"/>
      <c r="H28" s="80">
        <f aca="true" t="shared" si="4" ref="H28:H34">C28+D28+E28+F28+G28</f>
        <v>0</v>
      </c>
    </row>
    <row r="29" spans="1:8" ht="12.75" customHeight="1">
      <c r="A29" s="30" t="s">
        <v>96</v>
      </c>
      <c r="B29" s="31" t="s">
        <v>97</v>
      </c>
      <c r="C29" s="32"/>
      <c r="D29" s="33"/>
      <c r="E29" s="33"/>
      <c r="F29" s="33"/>
      <c r="G29" s="287"/>
      <c r="H29" s="80">
        <f t="shared" si="4"/>
        <v>0</v>
      </c>
    </row>
    <row r="30" spans="1:8" ht="12.75" customHeight="1">
      <c r="A30" s="30" t="s">
        <v>98</v>
      </c>
      <c r="B30" s="31" t="s">
        <v>99</v>
      </c>
      <c r="C30" s="32"/>
      <c r="D30" s="33"/>
      <c r="E30" s="33"/>
      <c r="F30" s="33"/>
      <c r="G30" s="287"/>
      <c r="H30" s="80">
        <f t="shared" si="4"/>
        <v>0</v>
      </c>
    </row>
    <row r="31" spans="1:8" ht="12.75" customHeight="1">
      <c r="A31" s="30" t="s">
        <v>100</v>
      </c>
      <c r="B31" s="31" t="s">
        <v>101</v>
      </c>
      <c r="C31" s="32"/>
      <c r="D31" s="33"/>
      <c r="E31" s="33"/>
      <c r="F31" s="33"/>
      <c r="G31" s="287"/>
      <c r="H31" s="80">
        <f t="shared" si="4"/>
        <v>0</v>
      </c>
    </row>
    <row r="32" spans="1:8" ht="12.75" customHeight="1">
      <c r="A32" s="30" t="s">
        <v>102</v>
      </c>
      <c r="B32" s="31" t="s">
        <v>103</v>
      </c>
      <c r="C32" s="32"/>
      <c r="D32" s="33"/>
      <c r="E32" s="33"/>
      <c r="F32" s="33"/>
      <c r="G32" s="287"/>
      <c r="H32" s="80">
        <f t="shared" si="4"/>
        <v>0</v>
      </c>
    </row>
    <row r="33" spans="1:8" ht="12.75" customHeight="1">
      <c r="A33" s="30" t="s">
        <v>104</v>
      </c>
      <c r="B33" s="31" t="s">
        <v>105</v>
      </c>
      <c r="C33" s="32"/>
      <c r="D33" s="33"/>
      <c r="E33" s="33"/>
      <c r="F33" s="33"/>
      <c r="G33" s="287"/>
      <c r="H33" s="80">
        <f t="shared" si="4"/>
        <v>0</v>
      </c>
    </row>
    <row r="34" spans="1:8" ht="12.75" customHeight="1" thickBot="1">
      <c r="A34" s="35" t="s">
        <v>106</v>
      </c>
      <c r="B34" s="40" t="s">
        <v>107</v>
      </c>
      <c r="C34" s="38"/>
      <c r="D34" s="39"/>
      <c r="E34" s="39"/>
      <c r="F34" s="51"/>
      <c r="G34" s="283"/>
      <c r="H34" s="80">
        <f t="shared" si="4"/>
        <v>0</v>
      </c>
    </row>
    <row r="35" spans="1:8" ht="12.75" customHeight="1" thickBot="1">
      <c r="A35" s="21" t="s">
        <v>108</v>
      </c>
      <c r="B35" s="22" t="s">
        <v>109</v>
      </c>
      <c r="C35" s="23">
        <f>SUM(C36:C46)</f>
        <v>16919943</v>
      </c>
      <c r="D35" s="24">
        <f>SUM(D36:D46)</f>
        <v>0</v>
      </c>
      <c r="E35" s="24">
        <f>SUM(E36:E46)</f>
        <v>0</v>
      </c>
      <c r="F35" s="24"/>
      <c r="G35" s="24">
        <f>SUM(G36:G46)</f>
        <v>1796205</v>
      </c>
      <c r="H35" s="23">
        <f>SUM(H36:H46)</f>
        <v>18716148</v>
      </c>
    </row>
    <row r="36" spans="1:8" ht="12.75" customHeight="1">
      <c r="A36" s="26" t="s">
        <v>110</v>
      </c>
      <c r="B36" s="27" t="s">
        <v>111</v>
      </c>
      <c r="C36" s="28">
        <v>13322790</v>
      </c>
      <c r="D36" s="29"/>
      <c r="E36" s="29"/>
      <c r="F36" s="47"/>
      <c r="G36" s="282">
        <v>616838</v>
      </c>
      <c r="H36" s="80">
        <f aca="true" t="shared" si="5" ref="H36:H46">C36+D36+E36+F36+G36</f>
        <v>13939628</v>
      </c>
    </row>
    <row r="37" spans="1:8" ht="12.75" customHeight="1">
      <c r="A37" s="30" t="s">
        <v>112</v>
      </c>
      <c r="B37" s="31" t="s">
        <v>113</v>
      </c>
      <c r="C37" s="32"/>
      <c r="D37" s="33"/>
      <c r="E37" s="33"/>
      <c r="F37" s="33"/>
      <c r="G37" s="287"/>
      <c r="H37" s="80">
        <f t="shared" si="5"/>
        <v>0</v>
      </c>
    </row>
    <row r="38" spans="1:8" ht="12.75" customHeight="1">
      <c r="A38" s="30" t="s">
        <v>114</v>
      </c>
      <c r="B38" s="31" t="s">
        <v>115</v>
      </c>
      <c r="C38" s="32"/>
      <c r="D38" s="33"/>
      <c r="E38" s="33"/>
      <c r="F38" s="33"/>
      <c r="G38" s="287"/>
      <c r="H38" s="80">
        <f t="shared" si="5"/>
        <v>0</v>
      </c>
    </row>
    <row r="39" spans="1:8" ht="12.75" customHeight="1">
      <c r="A39" s="30" t="s">
        <v>116</v>
      </c>
      <c r="B39" s="31" t="s">
        <v>117</v>
      </c>
      <c r="C39" s="32"/>
      <c r="D39" s="33"/>
      <c r="E39" s="33"/>
      <c r="F39" s="33"/>
      <c r="G39" s="287">
        <v>797794</v>
      </c>
      <c r="H39" s="80">
        <f t="shared" si="5"/>
        <v>797794</v>
      </c>
    </row>
    <row r="40" spans="1:8" ht="12.75" customHeight="1">
      <c r="A40" s="30" t="s">
        <v>118</v>
      </c>
      <c r="B40" s="31" t="s">
        <v>119</v>
      </c>
      <c r="C40" s="32"/>
      <c r="D40" s="33"/>
      <c r="E40" s="33"/>
      <c r="F40" s="33"/>
      <c r="G40" s="287"/>
      <c r="H40" s="80">
        <f t="shared" si="5"/>
        <v>0</v>
      </c>
    </row>
    <row r="41" spans="1:8" ht="12.75" customHeight="1">
      <c r="A41" s="30" t="s">
        <v>120</v>
      </c>
      <c r="B41" s="31" t="s">
        <v>121</v>
      </c>
      <c r="C41" s="32">
        <v>3597153</v>
      </c>
      <c r="D41" s="33"/>
      <c r="E41" s="33"/>
      <c r="F41" s="33"/>
      <c r="G41" s="287">
        <v>381573</v>
      </c>
      <c r="H41" s="80">
        <f t="shared" si="5"/>
        <v>3978726</v>
      </c>
    </row>
    <row r="42" spans="1:8" ht="12.75" customHeight="1">
      <c r="A42" s="30" t="s">
        <v>122</v>
      </c>
      <c r="B42" s="31" t="s">
        <v>123</v>
      </c>
      <c r="C42" s="32"/>
      <c r="D42" s="33"/>
      <c r="E42" s="33"/>
      <c r="F42" s="33"/>
      <c r="G42" s="287"/>
      <c r="H42" s="80">
        <f t="shared" si="5"/>
        <v>0</v>
      </c>
    </row>
    <row r="43" spans="1:8" ht="12.75" customHeight="1">
      <c r="A43" s="30" t="s">
        <v>124</v>
      </c>
      <c r="B43" s="31" t="s">
        <v>125</v>
      </c>
      <c r="C43" s="32"/>
      <c r="D43" s="33"/>
      <c r="E43" s="33"/>
      <c r="F43" s="33"/>
      <c r="G43" s="287"/>
      <c r="H43" s="80">
        <f t="shared" si="5"/>
        <v>0</v>
      </c>
    </row>
    <row r="44" spans="1:8" ht="12.75" customHeight="1">
      <c r="A44" s="30" t="s">
        <v>126</v>
      </c>
      <c r="B44" s="31" t="s">
        <v>127</v>
      </c>
      <c r="C44" s="32"/>
      <c r="D44" s="33"/>
      <c r="E44" s="33"/>
      <c r="F44" s="33"/>
      <c r="G44" s="287"/>
      <c r="H44" s="80">
        <f t="shared" si="5"/>
        <v>0</v>
      </c>
    </row>
    <row r="45" spans="1:8" ht="12.75" customHeight="1">
      <c r="A45" s="35" t="s">
        <v>128</v>
      </c>
      <c r="B45" s="40" t="s">
        <v>129</v>
      </c>
      <c r="C45" s="38"/>
      <c r="D45" s="39"/>
      <c r="E45" s="39"/>
      <c r="F45" s="33"/>
      <c r="G45" s="287"/>
      <c r="H45" s="80">
        <f t="shared" si="5"/>
        <v>0</v>
      </c>
    </row>
    <row r="46" spans="1:8" ht="12.75" customHeight="1" thickBot="1">
      <c r="A46" s="35" t="s">
        <v>130</v>
      </c>
      <c r="B46" s="36" t="s">
        <v>131</v>
      </c>
      <c r="C46" s="38"/>
      <c r="D46" s="39"/>
      <c r="E46" s="39"/>
      <c r="F46" s="51"/>
      <c r="G46" s="283"/>
      <c r="H46" s="80">
        <f t="shared" si="5"/>
        <v>0</v>
      </c>
    </row>
    <row r="47" spans="1:8" ht="12.75" customHeight="1" thickBot="1">
      <c r="A47" s="21" t="s">
        <v>132</v>
      </c>
      <c r="B47" s="22" t="s">
        <v>133</v>
      </c>
      <c r="C47" s="23">
        <f>SUM(C48:C52)</f>
        <v>0</v>
      </c>
      <c r="D47" s="24">
        <f>SUM(D48:D52)</f>
        <v>0</v>
      </c>
      <c r="E47" s="24">
        <f>SUM(E48:E52)</f>
        <v>0</v>
      </c>
      <c r="F47" s="24"/>
      <c r="G47" s="116"/>
      <c r="H47" s="23">
        <f>SUM(H48:H52)</f>
        <v>0</v>
      </c>
    </row>
    <row r="48" spans="1:8" ht="12.75" customHeight="1">
      <c r="A48" s="26" t="s">
        <v>134</v>
      </c>
      <c r="B48" s="27" t="s">
        <v>135</v>
      </c>
      <c r="C48" s="28"/>
      <c r="D48" s="29"/>
      <c r="E48" s="29"/>
      <c r="F48" s="280"/>
      <c r="G48" s="47"/>
      <c r="H48" s="76"/>
    </row>
    <row r="49" spans="1:8" ht="12.75" customHeight="1">
      <c r="A49" s="30" t="s">
        <v>136</v>
      </c>
      <c r="B49" s="31" t="s">
        <v>137</v>
      </c>
      <c r="C49" s="32"/>
      <c r="D49" s="33"/>
      <c r="E49" s="33"/>
      <c r="F49" s="280"/>
      <c r="G49" s="33"/>
      <c r="H49" s="32"/>
    </row>
    <row r="50" spans="1:8" ht="12.75" customHeight="1">
      <c r="A50" s="30" t="s">
        <v>138</v>
      </c>
      <c r="B50" s="31" t="s">
        <v>139</v>
      </c>
      <c r="C50" s="32"/>
      <c r="D50" s="33"/>
      <c r="E50" s="33"/>
      <c r="F50" s="280"/>
      <c r="G50" s="33"/>
      <c r="H50" s="32"/>
    </row>
    <row r="51" spans="1:8" ht="12.75" customHeight="1">
      <c r="A51" s="30" t="s">
        <v>140</v>
      </c>
      <c r="B51" s="31" t="s">
        <v>141</v>
      </c>
      <c r="C51" s="32"/>
      <c r="D51" s="33"/>
      <c r="E51" s="33"/>
      <c r="F51" s="280"/>
      <c r="G51" s="33"/>
      <c r="H51" s="32"/>
    </row>
    <row r="52" spans="1:8" ht="12.75" customHeight="1" thickBot="1">
      <c r="A52" s="35" t="s">
        <v>142</v>
      </c>
      <c r="B52" s="36" t="s">
        <v>143</v>
      </c>
      <c r="C52" s="38"/>
      <c r="D52" s="39"/>
      <c r="E52" s="39"/>
      <c r="F52" s="281"/>
      <c r="G52" s="51"/>
      <c r="H52" s="88"/>
    </row>
    <row r="53" spans="1:8" ht="12.75" customHeight="1" thickBot="1">
      <c r="A53" s="21" t="s">
        <v>144</v>
      </c>
      <c r="B53" s="22" t="s">
        <v>145</v>
      </c>
      <c r="C53" s="23">
        <f>SUM(C54:C56)</f>
        <v>0</v>
      </c>
      <c r="D53" s="24">
        <f>SUM(D54:D56)</f>
        <v>0</v>
      </c>
      <c r="E53" s="24">
        <f>SUM(E54:E56)</f>
        <v>0</v>
      </c>
      <c r="F53" s="24"/>
      <c r="G53" s="116"/>
      <c r="H53" s="23">
        <f>SUM(H54:H56)</f>
        <v>0</v>
      </c>
    </row>
    <row r="54" spans="1:8" ht="12.75" customHeight="1">
      <c r="A54" s="26" t="s">
        <v>146</v>
      </c>
      <c r="B54" s="27" t="s">
        <v>147</v>
      </c>
      <c r="C54" s="28"/>
      <c r="D54" s="29"/>
      <c r="E54" s="29"/>
      <c r="F54" s="280"/>
      <c r="G54" s="47"/>
      <c r="H54" s="76"/>
    </row>
    <row r="55" spans="1:8" ht="12.75" customHeight="1">
      <c r="A55" s="30" t="s">
        <v>148</v>
      </c>
      <c r="B55" s="31" t="s">
        <v>149</v>
      </c>
      <c r="C55" s="32"/>
      <c r="D55" s="33"/>
      <c r="E55" s="33"/>
      <c r="F55" s="280"/>
      <c r="G55" s="33"/>
      <c r="H55" s="32"/>
    </row>
    <row r="56" spans="1:8" ht="12.75" customHeight="1">
      <c r="A56" s="30" t="s">
        <v>150</v>
      </c>
      <c r="B56" s="31" t="s">
        <v>151</v>
      </c>
      <c r="C56" s="32"/>
      <c r="D56" s="33"/>
      <c r="E56" s="33"/>
      <c r="F56" s="280"/>
      <c r="G56" s="33"/>
      <c r="H56" s="32"/>
    </row>
    <row r="57" spans="1:8" ht="12.75" customHeight="1" thickBot="1">
      <c r="A57" s="35" t="s">
        <v>152</v>
      </c>
      <c r="B57" s="36" t="s">
        <v>153</v>
      </c>
      <c r="C57" s="38"/>
      <c r="D57" s="39"/>
      <c r="E57" s="39"/>
      <c r="F57" s="281"/>
      <c r="G57" s="51"/>
      <c r="H57" s="88"/>
    </row>
    <row r="58" spans="1:8" ht="12.75" customHeight="1" thickBot="1">
      <c r="A58" s="21" t="s">
        <v>154</v>
      </c>
      <c r="B58" s="37" t="s">
        <v>155</v>
      </c>
      <c r="C58" s="23">
        <f>SUM(C59:C61)</f>
        <v>0</v>
      </c>
      <c r="D58" s="24">
        <f>SUM(D59:D61)</f>
        <v>0</v>
      </c>
      <c r="E58" s="24">
        <f>SUM(E59:E61)</f>
        <v>0</v>
      </c>
      <c r="F58" s="24"/>
      <c r="G58" s="116"/>
      <c r="H58" s="23">
        <f>SUM(H59:H61)</f>
        <v>0</v>
      </c>
    </row>
    <row r="59" spans="1:8" ht="12.75" customHeight="1">
      <c r="A59" s="26" t="s">
        <v>156</v>
      </c>
      <c r="B59" s="27" t="s">
        <v>157</v>
      </c>
      <c r="C59" s="32"/>
      <c r="D59" s="33"/>
      <c r="E59" s="33"/>
      <c r="F59" s="280"/>
      <c r="G59" s="47"/>
      <c r="H59" s="76"/>
    </row>
    <row r="60" spans="1:8" ht="12.75" customHeight="1">
      <c r="A60" s="30" t="s">
        <v>158</v>
      </c>
      <c r="B60" s="31" t="s">
        <v>159</v>
      </c>
      <c r="C60" s="32"/>
      <c r="D60" s="33"/>
      <c r="E60" s="33"/>
      <c r="F60" s="280"/>
      <c r="G60" s="33"/>
      <c r="H60" s="32"/>
    </row>
    <row r="61" spans="1:8" ht="12.75" customHeight="1">
      <c r="A61" s="30" t="s">
        <v>160</v>
      </c>
      <c r="B61" s="31" t="s">
        <v>161</v>
      </c>
      <c r="C61" s="32"/>
      <c r="D61" s="33"/>
      <c r="E61" s="33"/>
      <c r="F61" s="280"/>
      <c r="G61" s="33"/>
      <c r="H61" s="32"/>
    </row>
    <row r="62" spans="1:8" ht="12.75" customHeight="1" thickBot="1">
      <c r="A62" s="35" t="s">
        <v>162</v>
      </c>
      <c r="B62" s="36" t="s">
        <v>163</v>
      </c>
      <c r="C62" s="32"/>
      <c r="D62" s="33"/>
      <c r="E62" s="33"/>
      <c r="F62" s="280"/>
      <c r="G62" s="51"/>
      <c r="H62" s="88"/>
    </row>
    <row r="63" spans="1:8" ht="12.75" customHeight="1" thickBot="1">
      <c r="A63" s="42" t="s">
        <v>164</v>
      </c>
      <c r="B63" s="22" t="s">
        <v>165</v>
      </c>
      <c r="C63" s="23">
        <f aca="true" t="shared" si="6" ref="C63:H63">+C6+C13+C20+C27+C35+C47+C53+C58</f>
        <v>16919943</v>
      </c>
      <c r="D63" s="24">
        <f t="shared" si="6"/>
        <v>0</v>
      </c>
      <c r="E63" s="24">
        <f t="shared" si="6"/>
        <v>241556</v>
      </c>
      <c r="F63" s="24">
        <f t="shared" si="6"/>
        <v>212467</v>
      </c>
      <c r="G63" s="24">
        <f t="shared" si="6"/>
        <v>1342182</v>
      </c>
      <c r="H63" s="23">
        <f t="shared" si="6"/>
        <v>18716148</v>
      </c>
    </row>
    <row r="64" spans="1:8" ht="12.75" customHeight="1" thickBot="1">
      <c r="A64" s="43" t="s">
        <v>166</v>
      </c>
      <c r="B64" s="37" t="s">
        <v>167</v>
      </c>
      <c r="C64" s="23">
        <f>SUM(C65:C67)</f>
        <v>0</v>
      </c>
      <c r="D64" s="24">
        <f>SUM(D65:D67)</f>
        <v>0</v>
      </c>
      <c r="E64" s="24"/>
      <c r="F64" s="24"/>
      <c r="G64" s="116"/>
      <c r="H64" s="23">
        <f>SUM(H65:H67)</f>
        <v>0</v>
      </c>
    </row>
    <row r="65" spans="1:8" ht="12.75" customHeight="1">
      <c r="A65" s="26" t="s">
        <v>168</v>
      </c>
      <c r="B65" s="27" t="s">
        <v>169</v>
      </c>
      <c r="C65" s="32"/>
      <c r="D65" s="33"/>
      <c r="E65" s="33"/>
      <c r="F65" s="280"/>
      <c r="G65" s="47"/>
      <c r="H65" s="76"/>
    </row>
    <row r="66" spans="1:8" ht="12.75" customHeight="1">
      <c r="A66" s="30" t="s">
        <v>170</v>
      </c>
      <c r="B66" s="31" t="s">
        <v>171</v>
      </c>
      <c r="C66" s="32"/>
      <c r="D66" s="33"/>
      <c r="E66" s="33"/>
      <c r="F66" s="280"/>
      <c r="G66" s="33"/>
      <c r="H66" s="32"/>
    </row>
    <row r="67" spans="1:8" ht="12.75" customHeight="1" thickBot="1">
      <c r="A67" s="35" t="s">
        <v>172</v>
      </c>
      <c r="B67" s="44" t="s">
        <v>173</v>
      </c>
      <c r="C67" s="32"/>
      <c r="D67" s="33"/>
      <c r="E67" s="33"/>
      <c r="F67" s="280"/>
      <c r="G67" s="51"/>
      <c r="H67" s="88"/>
    </row>
    <row r="68" spans="1:8" ht="12.75" customHeight="1" thickBot="1">
      <c r="A68" s="43" t="s">
        <v>174</v>
      </c>
      <c r="B68" s="37" t="s">
        <v>175</v>
      </c>
      <c r="C68" s="23">
        <f>SUM(C69:C72)</f>
        <v>0</v>
      </c>
      <c r="D68" s="24">
        <f>SUM(D69:D72)</f>
        <v>0</v>
      </c>
      <c r="E68" s="24"/>
      <c r="F68" s="24"/>
      <c r="G68" s="116"/>
      <c r="H68" s="23">
        <f>SUM(H69:H72)</f>
        <v>0</v>
      </c>
    </row>
    <row r="69" spans="1:8" ht="12.75" customHeight="1">
      <c r="A69" s="26" t="s">
        <v>176</v>
      </c>
      <c r="B69" s="27" t="s">
        <v>177</v>
      </c>
      <c r="C69" s="32"/>
      <c r="D69" s="33"/>
      <c r="E69" s="33"/>
      <c r="F69" s="280"/>
      <c r="G69" s="47"/>
      <c r="H69" s="76"/>
    </row>
    <row r="70" spans="1:8" ht="12.75" customHeight="1">
      <c r="A70" s="30" t="s">
        <v>178</v>
      </c>
      <c r="B70" s="31" t="s">
        <v>179</v>
      </c>
      <c r="C70" s="32"/>
      <c r="D70" s="33"/>
      <c r="E70" s="33"/>
      <c r="F70" s="280"/>
      <c r="G70" s="33"/>
      <c r="H70" s="32"/>
    </row>
    <row r="71" spans="1:8" ht="12.75" customHeight="1">
      <c r="A71" s="30" t="s">
        <v>180</v>
      </c>
      <c r="B71" s="31" t="s">
        <v>181</v>
      </c>
      <c r="C71" s="32"/>
      <c r="D71" s="33"/>
      <c r="E71" s="33"/>
      <c r="F71" s="280"/>
      <c r="G71" s="33"/>
      <c r="H71" s="32"/>
    </row>
    <row r="72" spans="1:8" ht="12.75" customHeight="1" thickBot="1">
      <c r="A72" s="35" t="s">
        <v>182</v>
      </c>
      <c r="B72" s="36" t="s">
        <v>183</v>
      </c>
      <c r="C72" s="32"/>
      <c r="D72" s="33"/>
      <c r="E72" s="33"/>
      <c r="F72" s="280"/>
      <c r="G72" s="51"/>
      <c r="H72" s="88"/>
    </row>
    <row r="73" spans="1:8" ht="12.75" customHeight="1" thickBot="1">
      <c r="A73" s="43" t="s">
        <v>184</v>
      </c>
      <c r="B73" s="37" t="s">
        <v>185</v>
      </c>
      <c r="C73" s="23">
        <f aca="true" t="shared" si="7" ref="C73:H73">SUM(C74:C75)</f>
        <v>12256619</v>
      </c>
      <c r="D73" s="24">
        <f t="shared" si="7"/>
        <v>-600000</v>
      </c>
      <c r="E73" s="24">
        <f t="shared" si="7"/>
        <v>500000</v>
      </c>
      <c r="F73" s="24">
        <f t="shared" si="7"/>
        <v>0</v>
      </c>
      <c r="G73" s="24">
        <f t="shared" si="7"/>
        <v>-370729</v>
      </c>
      <c r="H73" s="23">
        <f t="shared" si="7"/>
        <v>11785890</v>
      </c>
    </row>
    <row r="74" spans="1:8" ht="12.75" customHeight="1">
      <c r="A74" s="26" t="s">
        <v>186</v>
      </c>
      <c r="B74" s="27" t="s">
        <v>187</v>
      </c>
      <c r="C74" s="32">
        <v>12256619</v>
      </c>
      <c r="D74" s="33">
        <v>-600000</v>
      </c>
      <c r="E74" s="33">
        <v>500000</v>
      </c>
      <c r="F74" s="47"/>
      <c r="G74" s="282">
        <v>-370729</v>
      </c>
      <c r="H74" s="80">
        <f>C74+D74+E74+F74+G74</f>
        <v>11785890</v>
      </c>
    </row>
    <row r="75" spans="1:8" ht="12.75" customHeight="1" thickBot="1">
      <c r="A75" s="35" t="s">
        <v>188</v>
      </c>
      <c r="B75" s="36" t="s">
        <v>189</v>
      </c>
      <c r="C75" s="32"/>
      <c r="D75" s="33"/>
      <c r="E75" s="33"/>
      <c r="F75" s="51"/>
      <c r="G75" s="283"/>
      <c r="H75" s="52">
        <f>C75+D75+E75+F75</f>
        <v>0</v>
      </c>
    </row>
    <row r="76" spans="1:8" ht="12.75" customHeight="1" thickBot="1">
      <c r="A76" s="43" t="s">
        <v>190</v>
      </c>
      <c r="B76" s="37" t="s">
        <v>191</v>
      </c>
      <c r="C76" s="23">
        <f>SUM(C77:C79)</f>
        <v>0</v>
      </c>
      <c r="D76" s="24">
        <f>SUM(D77:D79)</f>
        <v>0</v>
      </c>
      <c r="E76" s="24">
        <f>SUM(E77:E79)</f>
        <v>0</v>
      </c>
      <c r="F76" s="24"/>
      <c r="G76" s="116"/>
      <c r="H76" s="23">
        <f>SUM(H77:H79)</f>
        <v>0</v>
      </c>
    </row>
    <row r="77" spans="1:8" ht="12.75" customHeight="1">
      <c r="A77" s="26" t="s">
        <v>192</v>
      </c>
      <c r="B77" s="27" t="s">
        <v>193</v>
      </c>
      <c r="C77" s="32"/>
      <c r="D77" s="33"/>
      <c r="E77" s="33"/>
      <c r="F77" s="280"/>
      <c r="G77" s="47"/>
      <c r="H77" s="76"/>
    </row>
    <row r="78" spans="1:8" ht="12.75" customHeight="1">
      <c r="A78" s="30" t="s">
        <v>194</v>
      </c>
      <c r="B78" s="31" t="s">
        <v>195</v>
      </c>
      <c r="C78" s="32"/>
      <c r="D78" s="33"/>
      <c r="E78" s="33"/>
      <c r="F78" s="280"/>
      <c r="G78" s="33"/>
      <c r="H78" s="32"/>
    </row>
    <row r="79" spans="1:8" ht="12.75" customHeight="1" thickBot="1">
      <c r="A79" s="35" t="s">
        <v>196</v>
      </c>
      <c r="B79" s="36" t="s">
        <v>197</v>
      </c>
      <c r="C79" s="32"/>
      <c r="D79" s="33"/>
      <c r="E79" s="33"/>
      <c r="F79" s="280"/>
      <c r="G79" s="51"/>
      <c r="H79" s="88"/>
    </row>
    <row r="80" spans="1:8" ht="12.75" customHeight="1" thickBot="1">
      <c r="A80" s="43" t="s">
        <v>198</v>
      </c>
      <c r="B80" s="37" t="s">
        <v>199</v>
      </c>
      <c r="C80" s="23">
        <f>SUM(C81:C84)</f>
        <v>0</v>
      </c>
      <c r="D80" s="24">
        <f>SUM(D81:D84)</f>
        <v>0</v>
      </c>
      <c r="E80" s="24">
        <f>SUM(E81:E84)</f>
        <v>0</v>
      </c>
      <c r="F80" s="24"/>
      <c r="G80" s="116"/>
      <c r="H80" s="23">
        <f>SUM(H81:H84)</f>
        <v>0</v>
      </c>
    </row>
    <row r="81" spans="1:8" ht="12.75" customHeight="1">
      <c r="A81" s="53" t="s">
        <v>200</v>
      </c>
      <c r="B81" s="27" t="s">
        <v>201</v>
      </c>
      <c r="C81" s="32"/>
      <c r="D81" s="33"/>
      <c r="E81" s="33"/>
      <c r="F81" s="280"/>
      <c r="G81" s="47"/>
      <c r="H81" s="76"/>
    </row>
    <row r="82" spans="1:8" ht="12.75" customHeight="1">
      <c r="A82" s="54" t="s">
        <v>202</v>
      </c>
      <c r="B82" s="31" t="s">
        <v>203</v>
      </c>
      <c r="C82" s="32"/>
      <c r="D82" s="33"/>
      <c r="E82" s="33"/>
      <c r="F82" s="280"/>
      <c r="G82" s="33"/>
      <c r="H82" s="32"/>
    </row>
    <row r="83" spans="1:8" ht="12.75" customHeight="1">
      <c r="A83" s="54" t="s">
        <v>204</v>
      </c>
      <c r="B83" s="31" t="s">
        <v>205</v>
      </c>
      <c r="C83" s="32"/>
      <c r="D83" s="33"/>
      <c r="E83" s="33"/>
      <c r="F83" s="280"/>
      <c r="G83" s="33"/>
      <c r="H83" s="32"/>
    </row>
    <row r="84" spans="1:8" ht="12.75" customHeight="1" thickBot="1">
      <c r="A84" s="55" t="s">
        <v>206</v>
      </c>
      <c r="B84" s="36" t="s">
        <v>207</v>
      </c>
      <c r="C84" s="32"/>
      <c r="D84" s="33"/>
      <c r="E84" s="33"/>
      <c r="F84" s="280"/>
      <c r="G84" s="51"/>
      <c r="H84" s="88"/>
    </row>
    <row r="85" spans="1:8" ht="12.75" customHeight="1" thickBot="1">
      <c r="A85" s="43" t="s">
        <v>208</v>
      </c>
      <c r="B85" s="37" t="s">
        <v>209</v>
      </c>
      <c r="C85" s="56"/>
      <c r="D85" s="57"/>
      <c r="E85" s="58"/>
      <c r="F85" s="284"/>
      <c r="G85" s="284"/>
      <c r="H85" s="48">
        <f>C85+D85+E85</f>
        <v>0</v>
      </c>
    </row>
    <row r="86" spans="1:8" ht="12.75" customHeight="1" thickBot="1">
      <c r="A86" s="43" t="s">
        <v>210</v>
      </c>
      <c r="B86" s="37" t="s">
        <v>211</v>
      </c>
      <c r="C86" s="56"/>
      <c r="D86" s="230"/>
      <c r="E86" s="59"/>
      <c r="F86" s="59"/>
      <c r="G86" s="285"/>
      <c r="H86" s="60">
        <f>C86+D86+E86</f>
        <v>0</v>
      </c>
    </row>
    <row r="87" spans="1:8" ht="12.75" customHeight="1" thickBot="1">
      <c r="A87" s="43" t="s">
        <v>212</v>
      </c>
      <c r="B87" s="61" t="s">
        <v>213</v>
      </c>
      <c r="C87" s="23">
        <f aca="true" t="shared" si="8" ref="C87:H87">+C64+C68+C73+C76+C80+C86+C85</f>
        <v>12256619</v>
      </c>
      <c r="D87" s="117">
        <f t="shared" si="8"/>
        <v>-600000</v>
      </c>
      <c r="E87" s="24">
        <f t="shared" si="8"/>
        <v>500000</v>
      </c>
      <c r="F87" s="24">
        <f t="shared" si="8"/>
        <v>0</v>
      </c>
      <c r="G87" s="24">
        <f t="shared" si="8"/>
        <v>-370729</v>
      </c>
      <c r="H87" s="23">
        <f t="shared" si="8"/>
        <v>11785890</v>
      </c>
    </row>
    <row r="88" spans="1:8" ht="12.75" customHeight="1" thickBot="1">
      <c r="A88" s="62" t="s">
        <v>214</v>
      </c>
      <c r="B88" s="63" t="s">
        <v>215</v>
      </c>
      <c r="C88" s="23">
        <f aca="true" t="shared" si="9" ref="C88:H88">+C63+C87</f>
        <v>29176562</v>
      </c>
      <c r="D88" s="24">
        <f t="shared" si="9"/>
        <v>-600000</v>
      </c>
      <c r="E88" s="24">
        <f t="shared" si="9"/>
        <v>741556</v>
      </c>
      <c r="F88" s="24">
        <f t="shared" si="9"/>
        <v>212467</v>
      </c>
      <c r="G88" s="24">
        <f t="shared" si="9"/>
        <v>971453</v>
      </c>
      <c r="H88" s="23">
        <f t="shared" si="9"/>
        <v>30502038</v>
      </c>
    </row>
    <row r="89" spans="1:8" ht="12.75" customHeight="1">
      <c r="A89" s="64"/>
      <c r="B89" s="65"/>
      <c r="C89" s="66"/>
      <c r="D89" s="25"/>
      <c r="E89" s="25"/>
      <c r="F89" s="25"/>
      <c r="G89" s="25"/>
      <c r="H89" s="25"/>
    </row>
    <row r="90" spans="1:7" ht="12.75" customHeight="1">
      <c r="A90" s="403" t="s">
        <v>216</v>
      </c>
      <c r="B90" s="403"/>
      <c r="C90" s="403"/>
      <c r="D90" s="403"/>
      <c r="E90" s="403"/>
      <c r="F90" s="403"/>
      <c r="G90" s="403"/>
    </row>
    <row r="91" spans="1:8" ht="12.75" customHeight="1" thickBot="1">
      <c r="A91" s="407" t="s">
        <v>217</v>
      </c>
      <c r="B91" s="407"/>
      <c r="C91" s="67"/>
      <c r="D91" s="68"/>
      <c r="E91" s="68"/>
      <c r="F91" s="68"/>
      <c r="G91" s="68"/>
      <c r="H91" s="67" t="str">
        <f>H2</f>
        <v>Forintban!</v>
      </c>
    </row>
    <row r="92" spans="1:8" ht="12.75" customHeight="1">
      <c r="A92" s="412" t="s">
        <v>41</v>
      </c>
      <c r="B92" s="414" t="s">
        <v>218</v>
      </c>
      <c r="C92" s="414" t="str">
        <f>+CONCATENATE(LEFT(ÖSSZEFÜGGÉSEK!A6,4),". évi")</f>
        <v>2017. évi</v>
      </c>
      <c r="D92" s="414"/>
      <c r="E92" s="414"/>
      <c r="F92" s="414"/>
      <c r="G92" s="414"/>
      <c r="H92" s="341"/>
    </row>
    <row r="93" spans="1:8" ht="30" customHeight="1" thickBot="1">
      <c r="A93" s="413"/>
      <c r="B93" s="415"/>
      <c r="C93" s="15" t="s">
        <v>43</v>
      </c>
      <c r="D93" s="15" t="s">
        <v>219</v>
      </c>
      <c r="E93" s="15" t="s">
        <v>220</v>
      </c>
      <c r="F93" s="15" t="s">
        <v>481</v>
      </c>
      <c r="G93" s="15" t="s">
        <v>490</v>
      </c>
      <c r="H93" s="16" t="str">
        <f>+CONCATENATE(LEFT(ÖSSZEFÜGGÉSEK!A6,4),".12.31.",CHAR(10),"Módosítás utáni")</f>
        <v>2017.12.31.
Módosítás utáni</v>
      </c>
    </row>
    <row r="94" spans="1:8" ht="12.75" customHeight="1" thickBot="1">
      <c r="A94" s="69" t="s">
        <v>46</v>
      </c>
      <c r="B94" s="70" t="s">
        <v>47</v>
      </c>
      <c r="C94" s="70" t="s">
        <v>48</v>
      </c>
      <c r="D94" s="70" t="s">
        <v>49</v>
      </c>
      <c r="E94" s="70" t="s">
        <v>221</v>
      </c>
      <c r="F94" s="70" t="s">
        <v>482</v>
      </c>
      <c r="G94" s="279" t="s">
        <v>319</v>
      </c>
      <c r="H94" s="19" t="s">
        <v>489</v>
      </c>
    </row>
    <row r="95" spans="1:8" ht="12.75" customHeight="1" thickBot="1">
      <c r="A95" s="71" t="s">
        <v>50</v>
      </c>
      <c r="B95" s="72" t="s">
        <v>222</v>
      </c>
      <c r="C95" s="73">
        <f aca="true" t="shared" si="10" ref="C95:H95">C96+C97+C98+C99+C100+C113</f>
        <v>26322562</v>
      </c>
      <c r="D95" s="74">
        <f t="shared" si="10"/>
        <v>-600000</v>
      </c>
      <c r="E95" s="74">
        <f t="shared" si="10"/>
        <v>741556</v>
      </c>
      <c r="F95" s="24">
        <f t="shared" si="10"/>
        <v>212467</v>
      </c>
      <c r="G95" s="24">
        <f t="shared" si="10"/>
        <v>172892</v>
      </c>
      <c r="H95" s="23">
        <f t="shared" si="10"/>
        <v>26849477</v>
      </c>
    </row>
    <row r="96" spans="1:8" ht="12.75" customHeight="1">
      <c r="A96" s="45" t="s">
        <v>52</v>
      </c>
      <c r="B96" s="75" t="s">
        <v>223</v>
      </c>
      <c r="C96" s="76">
        <v>3410453</v>
      </c>
      <c r="D96" s="77"/>
      <c r="E96" s="47">
        <v>197516</v>
      </c>
      <c r="F96" s="47">
        <v>174156</v>
      </c>
      <c r="G96" s="282">
        <v>141715</v>
      </c>
      <c r="H96" s="80">
        <f>C96+D96+E96+F96+G96</f>
        <v>3923840</v>
      </c>
    </row>
    <row r="97" spans="1:8" ht="12.75" customHeight="1">
      <c r="A97" s="30" t="s">
        <v>54</v>
      </c>
      <c r="B97" s="78" t="s">
        <v>224</v>
      </c>
      <c r="C97" s="32">
        <v>811610</v>
      </c>
      <c r="D97" s="79"/>
      <c r="E97" s="33">
        <v>44040</v>
      </c>
      <c r="F97" s="33">
        <v>38311</v>
      </c>
      <c r="G97" s="287">
        <v>31177</v>
      </c>
      <c r="H97" s="80">
        <f>C97+D97+E97+F97+G97</f>
        <v>925138</v>
      </c>
    </row>
    <row r="98" spans="1:8" ht="12.75" customHeight="1">
      <c r="A98" s="30" t="s">
        <v>56</v>
      </c>
      <c r="B98" s="78" t="s">
        <v>225</v>
      </c>
      <c r="C98" s="38">
        <v>16116499</v>
      </c>
      <c r="D98" s="79"/>
      <c r="E98" s="33"/>
      <c r="F98" s="33"/>
      <c r="G98" s="287"/>
      <c r="H98" s="80">
        <f aca="true" t="shared" si="11" ref="H98:H112">C98+D98+E98+F98+G98</f>
        <v>16116499</v>
      </c>
    </row>
    <row r="99" spans="1:8" ht="12.75" customHeight="1">
      <c r="A99" s="30" t="s">
        <v>58</v>
      </c>
      <c r="B99" s="81" t="s">
        <v>226</v>
      </c>
      <c r="C99" s="38"/>
      <c r="D99" s="79"/>
      <c r="E99" s="33"/>
      <c r="F99" s="33"/>
      <c r="G99" s="287"/>
      <c r="H99" s="80">
        <f t="shared" si="11"/>
        <v>0</v>
      </c>
    </row>
    <row r="100" spans="1:8" ht="12.75" customHeight="1">
      <c r="A100" s="30" t="s">
        <v>227</v>
      </c>
      <c r="B100" s="82" t="s">
        <v>228</v>
      </c>
      <c r="C100" s="38">
        <v>5984000</v>
      </c>
      <c r="D100" s="79">
        <v>-600000</v>
      </c>
      <c r="E100" s="33">
        <v>500000</v>
      </c>
      <c r="F100" s="33"/>
      <c r="G100" s="287"/>
      <c r="H100" s="80">
        <f t="shared" si="11"/>
        <v>5884000</v>
      </c>
    </row>
    <row r="101" spans="1:8" ht="12.75" customHeight="1">
      <c r="A101" s="30" t="s">
        <v>62</v>
      </c>
      <c r="B101" s="78" t="s">
        <v>229</v>
      </c>
      <c r="C101" s="38"/>
      <c r="D101" s="79"/>
      <c r="E101" s="33"/>
      <c r="F101" s="33"/>
      <c r="G101" s="287"/>
      <c r="H101" s="80">
        <f t="shared" si="11"/>
        <v>0</v>
      </c>
    </row>
    <row r="102" spans="1:8" ht="12.75" customHeight="1">
      <c r="A102" s="30" t="s">
        <v>230</v>
      </c>
      <c r="B102" s="83" t="s">
        <v>231</v>
      </c>
      <c r="C102" s="38"/>
      <c r="D102" s="79"/>
      <c r="E102" s="33"/>
      <c r="F102" s="33"/>
      <c r="G102" s="287"/>
      <c r="H102" s="80">
        <f t="shared" si="11"/>
        <v>0</v>
      </c>
    </row>
    <row r="103" spans="1:8" ht="12.75" customHeight="1">
      <c r="A103" s="30" t="s">
        <v>232</v>
      </c>
      <c r="B103" s="83" t="s">
        <v>233</v>
      </c>
      <c r="C103" s="38"/>
      <c r="D103" s="79"/>
      <c r="E103" s="33"/>
      <c r="F103" s="33"/>
      <c r="G103" s="287"/>
      <c r="H103" s="80">
        <f t="shared" si="11"/>
        <v>0</v>
      </c>
    </row>
    <row r="104" spans="1:8" ht="12.75" customHeight="1">
      <c r="A104" s="30" t="s">
        <v>234</v>
      </c>
      <c r="B104" s="84" t="s">
        <v>235</v>
      </c>
      <c r="C104" s="38"/>
      <c r="D104" s="79"/>
      <c r="E104" s="33"/>
      <c r="F104" s="33"/>
      <c r="G104" s="287"/>
      <c r="H104" s="80">
        <f t="shared" si="11"/>
        <v>0</v>
      </c>
    </row>
    <row r="105" spans="1:8" ht="22.5">
      <c r="A105" s="30" t="s">
        <v>236</v>
      </c>
      <c r="B105" s="85" t="s">
        <v>237</v>
      </c>
      <c r="C105" s="38"/>
      <c r="D105" s="79"/>
      <c r="E105" s="33"/>
      <c r="F105" s="33"/>
      <c r="G105" s="287"/>
      <c r="H105" s="80">
        <f t="shared" si="11"/>
        <v>0</v>
      </c>
    </row>
    <row r="106" spans="1:8" ht="22.5">
      <c r="A106" s="30" t="s">
        <v>238</v>
      </c>
      <c r="B106" s="85" t="s">
        <v>239</v>
      </c>
      <c r="C106" s="38"/>
      <c r="D106" s="79"/>
      <c r="E106" s="33"/>
      <c r="F106" s="33"/>
      <c r="G106" s="287"/>
      <c r="H106" s="80">
        <f t="shared" si="11"/>
        <v>0</v>
      </c>
    </row>
    <row r="107" spans="1:8" ht="12.75" customHeight="1">
      <c r="A107" s="30" t="s">
        <v>240</v>
      </c>
      <c r="B107" s="84" t="s">
        <v>241</v>
      </c>
      <c r="C107" s="38">
        <v>3534000</v>
      </c>
      <c r="D107" s="79"/>
      <c r="E107" s="33"/>
      <c r="F107" s="33"/>
      <c r="G107" s="287"/>
      <c r="H107" s="80">
        <f t="shared" si="11"/>
        <v>3534000</v>
      </c>
    </row>
    <row r="108" spans="1:8" ht="12.75" customHeight="1">
      <c r="A108" s="30" t="s">
        <v>242</v>
      </c>
      <c r="B108" s="84" t="s">
        <v>243</v>
      </c>
      <c r="C108" s="38"/>
      <c r="D108" s="79"/>
      <c r="E108" s="33"/>
      <c r="F108" s="33"/>
      <c r="G108" s="287"/>
      <c r="H108" s="80">
        <f t="shared" si="11"/>
        <v>0</v>
      </c>
    </row>
    <row r="109" spans="1:8" ht="22.5">
      <c r="A109" s="30" t="s">
        <v>244</v>
      </c>
      <c r="B109" s="85" t="s">
        <v>245</v>
      </c>
      <c r="C109" s="38"/>
      <c r="D109" s="79"/>
      <c r="E109" s="33"/>
      <c r="F109" s="33"/>
      <c r="G109" s="287"/>
      <c r="H109" s="80">
        <f t="shared" si="11"/>
        <v>0</v>
      </c>
    </row>
    <row r="110" spans="1:8" ht="12.75" customHeight="1">
      <c r="A110" s="86" t="s">
        <v>246</v>
      </c>
      <c r="B110" s="83" t="s">
        <v>247</v>
      </c>
      <c r="C110" s="38"/>
      <c r="D110" s="79"/>
      <c r="E110" s="33"/>
      <c r="F110" s="33"/>
      <c r="G110" s="287"/>
      <c r="H110" s="80">
        <f t="shared" si="11"/>
        <v>0</v>
      </c>
    </row>
    <row r="111" spans="1:8" ht="12.75" customHeight="1">
      <c r="A111" s="30" t="s">
        <v>248</v>
      </c>
      <c r="B111" s="83" t="s">
        <v>249</v>
      </c>
      <c r="C111" s="38"/>
      <c r="D111" s="79"/>
      <c r="E111" s="33"/>
      <c r="F111" s="33"/>
      <c r="G111" s="287"/>
      <c r="H111" s="80">
        <f t="shared" si="11"/>
        <v>0</v>
      </c>
    </row>
    <row r="112" spans="1:8" ht="12.75" customHeight="1">
      <c r="A112" s="35" t="s">
        <v>250</v>
      </c>
      <c r="B112" s="83" t="s">
        <v>251</v>
      </c>
      <c r="C112" s="38">
        <v>2450000</v>
      </c>
      <c r="D112" s="79">
        <v>-600000</v>
      </c>
      <c r="E112" s="33">
        <v>500000</v>
      </c>
      <c r="F112" s="33"/>
      <c r="G112" s="287"/>
      <c r="H112" s="80">
        <f t="shared" si="11"/>
        <v>2350000</v>
      </c>
    </row>
    <row r="113" spans="1:8" ht="12.75" customHeight="1">
      <c r="A113" s="30" t="s">
        <v>252</v>
      </c>
      <c r="B113" s="81" t="s">
        <v>253</v>
      </c>
      <c r="C113" s="32"/>
      <c r="D113" s="79"/>
      <c r="E113" s="33"/>
      <c r="F113" s="33"/>
      <c r="G113" s="33"/>
      <c r="H113" s="33">
        <f>SUM(H114:H115)</f>
        <v>0</v>
      </c>
    </row>
    <row r="114" spans="1:8" ht="12.75" customHeight="1">
      <c r="A114" s="30" t="s">
        <v>254</v>
      </c>
      <c r="B114" s="78" t="s">
        <v>255</v>
      </c>
      <c r="C114" s="32"/>
      <c r="D114" s="79"/>
      <c r="E114" s="33"/>
      <c r="F114" s="33"/>
      <c r="G114" s="287"/>
      <c r="H114" s="80">
        <f>C114+D114+E114+F114+G114</f>
        <v>0</v>
      </c>
    </row>
    <row r="115" spans="1:8" ht="12.75" customHeight="1" thickBot="1">
      <c r="A115" s="49" t="s">
        <v>256</v>
      </c>
      <c r="B115" s="87" t="s">
        <v>257</v>
      </c>
      <c r="C115" s="88"/>
      <c r="D115" s="89"/>
      <c r="E115" s="51"/>
      <c r="F115" s="51"/>
      <c r="G115" s="283"/>
      <c r="H115" s="52">
        <f>C115+D115+E115+E115</f>
        <v>0</v>
      </c>
    </row>
    <row r="116" spans="1:8" ht="12.75" customHeight="1" thickBot="1">
      <c r="A116" s="90" t="s">
        <v>64</v>
      </c>
      <c r="B116" s="91" t="s">
        <v>258</v>
      </c>
      <c r="C116" s="92">
        <f aca="true" t="shared" si="12" ref="C116:H116">+C117+C119+C121</f>
        <v>2854000</v>
      </c>
      <c r="D116" s="24">
        <f t="shared" si="12"/>
        <v>0</v>
      </c>
      <c r="E116" s="24">
        <f t="shared" si="12"/>
        <v>0</v>
      </c>
      <c r="F116" s="24">
        <f t="shared" si="12"/>
        <v>0</v>
      </c>
      <c r="G116" s="24">
        <f t="shared" si="12"/>
        <v>798561</v>
      </c>
      <c r="H116" s="23">
        <f t="shared" si="12"/>
        <v>3652561</v>
      </c>
    </row>
    <row r="117" spans="1:8" ht="12.75" customHeight="1">
      <c r="A117" s="26" t="s">
        <v>66</v>
      </c>
      <c r="B117" s="78" t="s">
        <v>259</v>
      </c>
      <c r="C117" s="28"/>
      <c r="D117" s="93"/>
      <c r="E117" s="93"/>
      <c r="F117" s="280"/>
      <c r="G117" s="47">
        <v>463561</v>
      </c>
      <c r="H117" s="48">
        <f aca="true" t="shared" si="13" ref="H117:H129">C117+D117+E117+F117+G117</f>
        <v>463561</v>
      </c>
    </row>
    <row r="118" spans="1:8" ht="12.75" customHeight="1">
      <c r="A118" s="26" t="s">
        <v>68</v>
      </c>
      <c r="B118" s="94" t="s">
        <v>260</v>
      </c>
      <c r="C118" s="28"/>
      <c r="D118" s="93"/>
      <c r="E118" s="93"/>
      <c r="F118" s="280"/>
      <c r="G118" s="33"/>
      <c r="H118" s="80">
        <f t="shared" si="13"/>
        <v>0</v>
      </c>
    </row>
    <row r="119" spans="1:8" ht="12.75" customHeight="1">
      <c r="A119" s="26" t="s">
        <v>70</v>
      </c>
      <c r="B119" s="94" t="s">
        <v>261</v>
      </c>
      <c r="C119" s="32"/>
      <c r="D119" s="95"/>
      <c r="E119" s="95"/>
      <c r="F119" s="288"/>
      <c r="G119" s="33">
        <v>335000</v>
      </c>
      <c r="H119" s="80">
        <f t="shared" si="13"/>
        <v>335000</v>
      </c>
    </row>
    <row r="120" spans="1:8" ht="12.75" customHeight="1">
      <c r="A120" s="26" t="s">
        <v>72</v>
      </c>
      <c r="B120" s="94" t="s">
        <v>262</v>
      </c>
      <c r="C120" s="96"/>
      <c r="D120" s="95"/>
      <c r="E120" s="95"/>
      <c r="F120" s="288"/>
      <c r="G120" s="33"/>
      <c r="H120" s="80">
        <f t="shared" si="13"/>
        <v>0</v>
      </c>
    </row>
    <row r="121" spans="1:8" ht="12.75" customHeight="1">
      <c r="A121" s="26" t="s">
        <v>74</v>
      </c>
      <c r="B121" s="36" t="s">
        <v>263</v>
      </c>
      <c r="C121" s="96">
        <v>2854000</v>
      </c>
      <c r="D121" s="95"/>
      <c r="E121" s="95"/>
      <c r="F121" s="288"/>
      <c r="G121" s="33"/>
      <c r="H121" s="80">
        <f t="shared" si="13"/>
        <v>2854000</v>
      </c>
    </row>
    <row r="122" spans="1:8" ht="12.75" customHeight="1">
      <c r="A122" s="26" t="s">
        <v>76</v>
      </c>
      <c r="B122" s="34" t="s">
        <v>264</v>
      </c>
      <c r="C122" s="96"/>
      <c r="D122" s="95"/>
      <c r="E122" s="95"/>
      <c r="F122" s="288"/>
      <c r="G122" s="33"/>
      <c r="H122" s="80">
        <f t="shared" si="13"/>
        <v>0</v>
      </c>
    </row>
    <row r="123" spans="1:8" ht="20.25" customHeight="1">
      <c r="A123" s="26" t="s">
        <v>265</v>
      </c>
      <c r="B123" s="97" t="s">
        <v>266</v>
      </c>
      <c r="C123" s="96"/>
      <c r="D123" s="95"/>
      <c r="E123" s="95"/>
      <c r="F123" s="288"/>
      <c r="G123" s="33"/>
      <c r="H123" s="80">
        <f t="shared" si="13"/>
        <v>0</v>
      </c>
    </row>
    <row r="124" spans="1:8" ht="21.75" customHeight="1">
      <c r="A124" s="26" t="s">
        <v>267</v>
      </c>
      <c r="B124" s="85" t="s">
        <v>239</v>
      </c>
      <c r="C124" s="96"/>
      <c r="D124" s="95"/>
      <c r="E124" s="95"/>
      <c r="F124" s="288"/>
      <c r="G124" s="33"/>
      <c r="H124" s="80">
        <f t="shared" si="13"/>
        <v>0</v>
      </c>
    </row>
    <row r="125" spans="1:8" ht="12.75" customHeight="1">
      <c r="A125" s="26" t="s">
        <v>268</v>
      </c>
      <c r="B125" s="85" t="s">
        <v>269</v>
      </c>
      <c r="C125" s="96"/>
      <c r="D125" s="95"/>
      <c r="E125" s="95"/>
      <c r="F125" s="288"/>
      <c r="G125" s="33"/>
      <c r="H125" s="80">
        <f t="shared" si="13"/>
        <v>0</v>
      </c>
    </row>
    <row r="126" spans="1:8" ht="12.75" customHeight="1">
      <c r="A126" s="26" t="s">
        <v>270</v>
      </c>
      <c r="B126" s="85" t="s">
        <v>271</v>
      </c>
      <c r="C126" s="96"/>
      <c r="D126" s="95"/>
      <c r="E126" s="95"/>
      <c r="F126" s="288"/>
      <c r="G126" s="33"/>
      <c r="H126" s="80">
        <f t="shared" si="13"/>
        <v>0</v>
      </c>
    </row>
    <row r="127" spans="1:8" ht="21.75" customHeight="1">
      <c r="A127" s="26" t="s">
        <v>272</v>
      </c>
      <c r="B127" s="85" t="s">
        <v>245</v>
      </c>
      <c r="C127" s="96"/>
      <c r="D127" s="95"/>
      <c r="E127" s="95"/>
      <c r="F127" s="288"/>
      <c r="G127" s="33"/>
      <c r="H127" s="80">
        <f t="shared" si="13"/>
        <v>0</v>
      </c>
    </row>
    <row r="128" spans="1:8" ht="12.75" customHeight="1">
      <c r="A128" s="26" t="s">
        <v>273</v>
      </c>
      <c r="B128" s="85" t="s">
        <v>274</v>
      </c>
      <c r="C128" s="96"/>
      <c r="D128" s="95"/>
      <c r="E128" s="95"/>
      <c r="F128" s="288"/>
      <c r="G128" s="33"/>
      <c r="H128" s="80">
        <f t="shared" si="13"/>
        <v>0</v>
      </c>
    </row>
    <row r="129" spans="1:8" ht="24.75" customHeight="1" thickBot="1">
      <c r="A129" s="86" t="s">
        <v>275</v>
      </c>
      <c r="B129" s="85" t="s">
        <v>276</v>
      </c>
      <c r="C129" s="98"/>
      <c r="D129" s="99"/>
      <c r="E129" s="99"/>
      <c r="F129" s="289"/>
      <c r="G129" s="51"/>
      <c r="H129" s="52">
        <f t="shared" si="13"/>
        <v>0</v>
      </c>
    </row>
    <row r="130" spans="1:8" ht="12.75" customHeight="1" thickBot="1">
      <c r="A130" s="21" t="s">
        <v>78</v>
      </c>
      <c r="B130" s="22" t="s">
        <v>277</v>
      </c>
      <c r="C130" s="23">
        <f aca="true" t="shared" si="14" ref="C130:H130">+C95+C116</f>
        <v>29176562</v>
      </c>
      <c r="D130" s="100">
        <f t="shared" si="14"/>
        <v>-600000</v>
      </c>
      <c r="E130" s="100">
        <f t="shared" si="14"/>
        <v>741556</v>
      </c>
      <c r="F130" s="24">
        <f t="shared" si="14"/>
        <v>212467</v>
      </c>
      <c r="G130" s="24">
        <f t="shared" si="14"/>
        <v>971453</v>
      </c>
      <c r="H130" s="23">
        <f t="shared" si="14"/>
        <v>30502038</v>
      </c>
    </row>
    <row r="131" spans="1:8" ht="12.75" customHeight="1" thickBot="1">
      <c r="A131" s="21" t="s">
        <v>278</v>
      </c>
      <c r="B131" s="22" t="s">
        <v>279</v>
      </c>
      <c r="C131" s="23">
        <f>+C132+C133+C134</f>
        <v>0</v>
      </c>
      <c r="D131" s="100">
        <f>+D132+D133+D134</f>
        <v>0</v>
      </c>
      <c r="E131" s="100"/>
      <c r="F131" s="24"/>
      <c r="G131" s="116"/>
      <c r="H131" s="23">
        <f>+H132+H133+H134</f>
        <v>0</v>
      </c>
    </row>
    <row r="132" spans="1:8" ht="12.75" customHeight="1">
      <c r="A132" s="26" t="s">
        <v>94</v>
      </c>
      <c r="B132" s="94" t="s">
        <v>280</v>
      </c>
      <c r="C132" s="96"/>
      <c r="D132" s="95"/>
      <c r="E132" s="95"/>
      <c r="F132" s="288"/>
      <c r="G132" s="47"/>
      <c r="H132" s="48">
        <f>C132+D132+E132</f>
        <v>0</v>
      </c>
    </row>
    <row r="133" spans="1:8" ht="12.75" customHeight="1">
      <c r="A133" s="26" t="s">
        <v>96</v>
      </c>
      <c r="B133" s="94" t="s">
        <v>281</v>
      </c>
      <c r="C133" s="96"/>
      <c r="D133" s="95"/>
      <c r="E133" s="95"/>
      <c r="F133" s="288"/>
      <c r="G133" s="33"/>
      <c r="H133" s="80">
        <f>C133+D133+E133</f>
        <v>0</v>
      </c>
    </row>
    <row r="134" spans="1:8" ht="12.75" customHeight="1" thickBot="1">
      <c r="A134" s="86" t="s">
        <v>98</v>
      </c>
      <c r="B134" s="94" t="s">
        <v>282</v>
      </c>
      <c r="C134" s="96"/>
      <c r="D134" s="95"/>
      <c r="E134" s="95"/>
      <c r="F134" s="288"/>
      <c r="G134" s="51"/>
      <c r="H134" s="52">
        <f>C134+D134+E134</f>
        <v>0</v>
      </c>
    </row>
    <row r="135" spans="1:8" ht="12.75" customHeight="1" thickBot="1">
      <c r="A135" s="21" t="s">
        <v>108</v>
      </c>
      <c r="B135" s="22" t="s">
        <v>283</v>
      </c>
      <c r="C135" s="23">
        <f>SUM(C136:C141)</f>
        <v>0</v>
      </c>
      <c r="D135" s="100">
        <f>SUM(D136:D141)</f>
        <v>0</v>
      </c>
      <c r="E135" s="100">
        <f>SUM(E136:E141)</f>
        <v>0</v>
      </c>
      <c r="F135" s="24"/>
      <c r="G135" s="116"/>
      <c r="H135" s="23">
        <f>SUM(H136:H141)</f>
        <v>0</v>
      </c>
    </row>
    <row r="136" spans="1:8" ht="12.75" customHeight="1">
      <c r="A136" s="26" t="s">
        <v>110</v>
      </c>
      <c r="B136" s="101" t="s">
        <v>284</v>
      </c>
      <c r="C136" s="96"/>
      <c r="D136" s="95"/>
      <c r="E136" s="95"/>
      <c r="F136" s="288"/>
      <c r="G136" s="47"/>
      <c r="H136" s="48">
        <f aca="true" t="shared" si="15" ref="H136:H141">C136+D136+E136</f>
        <v>0</v>
      </c>
    </row>
    <row r="137" spans="1:8" ht="12.75" customHeight="1">
      <c r="A137" s="26" t="s">
        <v>112</v>
      </c>
      <c r="B137" s="101" t="s">
        <v>285</v>
      </c>
      <c r="C137" s="96"/>
      <c r="D137" s="95"/>
      <c r="E137" s="95"/>
      <c r="F137" s="288"/>
      <c r="G137" s="33"/>
      <c r="H137" s="80">
        <f t="shared" si="15"/>
        <v>0</v>
      </c>
    </row>
    <row r="138" spans="1:8" ht="12.75" customHeight="1">
      <c r="A138" s="26" t="s">
        <v>114</v>
      </c>
      <c r="B138" s="101" t="s">
        <v>286</v>
      </c>
      <c r="C138" s="96"/>
      <c r="D138" s="95"/>
      <c r="E138" s="95"/>
      <c r="F138" s="288"/>
      <c r="G138" s="33"/>
      <c r="H138" s="80">
        <f t="shared" si="15"/>
        <v>0</v>
      </c>
    </row>
    <row r="139" spans="1:8" ht="12.75" customHeight="1">
      <c r="A139" s="26" t="s">
        <v>116</v>
      </c>
      <c r="B139" s="101" t="s">
        <v>287</v>
      </c>
      <c r="C139" s="96"/>
      <c r="D139" s="95"/>
      <c r="E139" s="95"/>
      <c r="F139" s="288"/>
      <c r="G139" s="33"/>
      <c r="H139" s="80">
        <f t="shared" si="15"/>
        <v>0</v>
      </c>
    </row>
    <row r="140" spans="1:8" ht="12.75" customHeight="1">
      <c r="A140" s="26" t="s">
        <v>118</v>
      </c>
      <c r="B140" s="101" t="s">
        <v>288</v>
      </c>
      <c r="C140" s="96"/>
      <c r="D140" s="95"/>
      <c r="E140" s="95"/>
      <c r="F140" s="288"/>
      <c r="G140" s="33"/>
      <c r="H140" s="80">
        <f t="shared" si="15"/>
        <v>0</v>
      </c>
    </row>
    <row r="141" spans="1:8" ht="12.75" customHeight="1" thickBot="1">
      <c r="A141" s="86" t="s">
        <v>120</v>
      </c>
      <c r="B141" s="101" t="s">
        <v>289</v>
      </c>
      <c r="C141" s="96"/>
      <c r="D141" s="95"/>
      <c r="E141" s="95"/>
      <c r="F141" s="288"/>
      <c r="G141" s="51"/>
      <c r="H141" s="52">
        <f t="shared" si="15"/>
        <v>0</v>
      </c>
    </row>
    <row r="142" spans="1:8" ht="12.75" customHeight="1" thickBot="1">
      <c r="A142" s="21" t="s">
        <v>132</v>
      </c>
      <c r="B142" s="22" t="s">
        <v>290</v>
      </c>
      <c r="C142" s="23">
        <f>+C143+C144+C145+C146</f>
        <v>0</v>
      </c>
      <c r="D142" s="100">
        <f>+D143+D144+D145+D146</f>
        <v>0</v>
      </c>
      <c r="E142" s="100">
        <f>+E143+E144+E145+E146</f>
        <v>0</v>
      </c>
      <c r="F142" s="24"/>
      <c r="G142" s="116"/>
      <c r="H142" s="23">
        <f>+H143+H144+H145+H146</f>
        <v>0</v>
      </c>
    </row>
    <row r="143" spans="1:8" ht="12.75" customHeight="1">
      <c r="A143" s="26" t="s">
        <v>134</v>
      </c>
      <c r="B143" s="101" t="s">
        <v>291</v>
      </c>
      <c r="C143" s="96"/>
      <c r="D143" s="95"/>
      <c r="E143" s="95"/>
      <c r="F143" s="288"/>
      <c r="G143" s="47"/>
      <c r="H143" s="48">
        <f>C143+D143+E143</f>
        <v>0</v>
      </c>
    </row>
    <row r="144" spans="1:8" ht="12.75" customHeight="1">
      <c r="A144" s="26" t="s">
        <v>136</v>
      </c>
      <c r="B144" s="101" t="s">
        <v>292</v>
      </c>
      <c r="C144" s="96"/>
      <c r="D144" s="95"/>
      <c r="E144" s="95"/>
      <c r="F144" s="288"/>
      <c r="G144" s="33"/>
      <c r="H144" s="80">
        <f>C144+D144+E144+F144</f>
        <v>0</v>
      </c>
    </row>
    <row r="145" spans="1:8" ht="12.75" customHeight="1">
      <c r="A145" s="26" t="s">
        <v>138</v>
      </c>
      <c r="B145" s="101" t="s">
        <v>293</v>
      </c>
      <c r="C145" s="96"/>
      <c r="D145" s="95"/>
      <c r="E145" s="95"/>
      <c r="F145" s="288"/>
      <c r="G145" s="33"/>
      <c r="H145" s="80">
        <f>C145+D145+E145</f>
        <v>0</v>
      </c>
    </row>
    <row r="146" spans="1:8" ht="12.75" customHeight="1" thickBot="1">
      <c r="A146" s="86" t="s">
        <v>140</v>
      </c>
      <c r="B146" s="102" t="s">
        <v>294</v>
      </c>
      <c r="C146" s="96"/>
      <c r="D146" s="95"/>
      <c r="E146" s="95"/>
      <c r="F146" s="288"/>
      <c r="G146" s="51"/>
      <c r="H146" s="52">
        <f>C146+D146+E146</f>
        <v>0</v>
      </c>
    </row>
    <row r="147" spans="1:8" ht="12.75" customHeight="1" thickBot="1">
      <c r="A147" s="21" t="s">
        <v>295</v>
      </c>
      <c r="B147" s="22" t="s">
        <v>296</v>
      </c>
      <c r="C147" s="103">
        <f>SUM(C148:C152)</f>
        <v>0</v>
      </c>
      <c r="D147" s="104">
        <f>SUM(D148:D152)</f>
        <v>0</v>
      </c>
      <c r="E147" s="104">
        <f>SUM(E148:E152)</f>
        <v>0</v>
      </c>
      <c r="F147" s="298"/>
      <c r="G147" s="337"/>
      <c r="H147" s="103">
        <f>SUM(H148:H152)</f>
        <v>0</v>
      </c>
    </row>
    <row r="148" spans="1:8" ht="12.75" customHeight="1">
      <c r="A148" s="26" t="s">
        <v>146</v>
      </c>
      <c r="B148" s="101" t="s">
        <v>297</v>
      </c>
      <c r="C148" s="96"/>
      <c r="D148" s="95"/>
      <c r="E148" s="95"/>
      <c r="F148" s="288"/>
      <c r="G148" s="47"/>
      <c r="H148" s="48">
        <f>C148+D148+E148</f>
        <v>0</v>
      </c>
    </row>
    <row r="149" spans="1:8" ht="12.75" customHeight="1">
      <c r="A149" s="26" t="s">
        <v>148</v>
      </c>
      <c r="B149" s="101" t="s">
        <v>298</v>
      </c>
      <c r="C149" s="96"/>
      <c r="D149" s="95"/>
      <c r="E149" s="95"/>
      <c r="F149" s="288"/>
      <c r="G149" s="33"/>
      <c r="H149" s="80">
        <f>C149+D149+E149</f>
        <v>0</v>
      </c>
    </row>
    <row r="150" spans="1:8" ht="12.75" customHeight="1">
      <c r="A150" s="26" t="s">
        <v>150</v>
      </c>
      <c r="B150" s="101" t="s">
        <v>299</v>
      </c>
      <c r="C150" s="96"/>
      <c r="D150" s="95"/>
      <c r="E150" s="95"/>
      <c r="F150" s="288"/>
      <c r="G150" s="33"/>
      <c r="H150" s="80">
        <f>C150+D150+E150</f>
        <v>0</v>
      </c>
    </row>
    <row r="151" spans="1:8" ht="12.75" customHeight="1">
      <c r="A151" s="26" t="s">
        <v>152</v>
      </c>
      <c r="B151" s="101" t="s">
        <v>300</v>
      </c>
      <c r="C151" s="96"/>
      <c r="D151" s="95"/>
      <c r="E151" s="95"/>
      <c r="F151" s="288"/>
      <c r="G151" s="33"/>
      <c r="H151" s="80">
        <f>C151+D151+E151</f>
        <v>0</v>
      </c>
    </row>
    <row r="152" spans="1:8" ht="12.75" customHeight="1" thickBot="1">
      <c r="A152" s="26" t="s">
        <v>301</v>
      </c>
      <c r="B152" s="101" t="s">
        <v>302</v>
      </c>
      <c r="C152" s="96"/>
      <c r="D152" s="95"/>
      <c r="E152" s="95"/>
      <c r="F152" s="288"/>
      <c r="G152" s="51"/>
      <c r="H152" s="52">
        <f>C152+D152+E152</f>
        <v>0</v>
      </c>
    </row>
    <row r="153" spans="1:8" ht="12.75" customHeight="1" thickBot="1">
      <c r="A153" s="21" t="s">
        <v>154</v>
      </c>
      <c r="B153" s="22" t="s">
        <v>303</v>
      </c>
      <c r="C153" s="105"/>
      <c r="D153" s="106"/>
      <c r="E153" s="106"/>
      <c r="F153" s="290"/>
      <c r="G153" s="290"/>
      <c r="H153" s="107">
        <f>C153+D153</f>
        <v>0</v>
      </c>
    </row>
    <row r="154" spans="1:8" ht="12.75" customHeight="1" thickBot="1">
      <c r="A154" s="21" t="s">
        <v>304</v>
      </c>
      <c r="B154" s="22" t="s">
        <v>305</v>
      </c>
      <c r="C154" s="105"/>
      <c r="D154" s="106"/>
      <c r="E154" s="106"/>
      <c r="F154" s="294"/>
      <c r="G154" s="338"/>
      <c r="H154" s="107">
        <f>C154+D154</f>
        <v>0</v>
      </c>
    </row>
    <row r="155" spans="1:8" ht="12.75" customHeight="1" thickBot="1">
      <c r="A155" s="21" t="s">
        <v>306</v>
      </c>
      <c r="B155" s="22" t="s">
        <v>307</v>
      </c>
      <c r="C155" s="108">
        <f>+C131+C135+C142+C147+C153+C154</f>
        <v>0</v>
      </c>
      <c r="D155" s="109">
        <f>+D131+D135+D142+D147+D153+D154</f>
        <v>0</v>
      </c>
      <c r="E155" s="109">
        <f>+E131+E135+E142+E147+E153+E154</f>
        <v>0</v>
      </c>
      <c r="F155" s="296"/>
      <c r="G155" s="339"/>
      <c r="H155" s="108">
        <f>+H131+H135+H142+H147+H153+H154</f>
        <v>0</v>
      </c>
    </row>
    <row r="156" spans="1:8" ht="12.75" customHeight="1" thickBot="1">
      <c r="A156" s="112" t="s">
        <v>308</v>
      </c>
      <c r="B156" s="113" t="s">
        <v>309</v>
      </c>
      <c r="C156" s="108">
        <f aca="true" t="shared" si="16" ref="C156:H156">+C130+C155</f>
        <v>29176562</v>
      </c>
      <c r="D156" s="109">
        <f t="shared" si="16"/>
        <v>-600000</v>
      </c>
      <c r="E156" s="109">
        <f t="shared" si="16"/>
        <v>741556</v>
      </c>
      <c r="F156" s="296">
        <f t="shared" si="16"/>
        <v>212467</v>
      </c>
      <c r="G156" s="296">
        <f t="shared" si="16"/>
        <v>971453</v>
      </c>
      <c r="H156" s="108">
        <f t="shared" si="16"/>
        <v>30502038</v>
      </c>
    </row>
    <row r="157" spans="1:6" ht="12.75" customHeight="1">
      <c r="A157" s="9"/>
      <c r="B157" s="9"/>
      <c r="C157" s="10"/>
      <c r="D157" s="11"/>
      <c r="E157" s="11"/>
      <c r="F157" s="11"/>
    </row>
    <row r="158" spans="1:7" ht="12.75" customHeight="1">
      <c r="A158" s="401" t="s">
        <v>310</v>
      </c>
      <c r="B158" s="401"/>
      <c r="C158" s="401"/>
      <c r="D158" s="401"/>
      <c r="E158" s="401"/>
      <c r="F158" s="401"/>
      <c r="G158" s="401"/>
    </row>
    <row r="159" spans="1:8" ht="12.75" customHeight="1" thickBot="1">
      <c r="A159" s="402" t="s">
        <v>311</v>
      </c>
      <c r="B159" s="402"/>
      <c r="C159" s="114"/>
      <c r="D159" s="11"/>
      <c r="E159" s="11"/>
      <c r="F159" s="11"/>
      <c r="H159" s="114" t="str">
        <f>H91</f>
        <v>Forintban!</v>
      </c>
    </row>
    <row r="160" spans="1:8" ht="25.5" customHeight="1" thickBot="1">
      <c r="A160" s="21">
        <v>1</v>
      </c>
      <c r="B160" s="115" t="s">
        <v>312</v>
      </c>
      <c r="C160" s="116">
        <f>+C63-C130</f>
        <v>-12256619</v>
      </c>
      <c r="D160" s="24">
        <f>+D63-D130</f>
        <v>600000</v>
      </c>
      <c r="E160" s="24">
        <f>+E63-E130</f>
        <v>-500000</v>
      </c>
      <c r="F160" s="24">
        <f>+F63-F130</f>
        <v>0</v>
      </c>
      <c r="G160" s="116"/>
      <c r="H160" s="23">
        <f>+H63-H130</f>
        <v>-11785890</v>
      </c>
    </row>
    <row r="161" spans="1:8" ht="33.75" customHeight="1" thickBot="1">
      <c r="A161" s="21" t="s">
        <v>64</v>
      </c>
      <c r="B161" s="115" t="s">
        <v>313</v>
      </c>
      <c r="C161" s="24">
        <f>+C87-C155</f>
        <v>12256619</v>
      </c>
      <c r="D161" s="24">
        <f>+D87-D155</f>
        <v>-600000</v>
      </c>
      <c r="E161" s="24">
        <f>+E87-E155</f>
        <v>500000</v>
      </c>
      <c r="F161" s="24">
        <f>+F87-F155</f>
        <v>0</v>
      </c>
      <c r="G161" s="116"/>
      <c r="H161" s="23">
        <f>+H87-H155</f>
        <v>11785890</v>
      </c>
    </row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</sheetData>
  <sheetProtection selectLockedCells="1" selectUnlockedCells="1"/>
  <mergeCells count="12">
    <mergeCell ref="B92:B93"/>
    <mergeCell ref="C92:G92"/>
    <mergeCell ref="A158:G158"/>
    <mergeCell ref="A159:B159"/>
    <mergeCell ref="A1:G1"/>
    <mergeCell ref="A2:B2"/>
    <mergeCell ref="A3:A4"/>
    <mergeCell ref="B3:B4"/>
    <mergeCell ref="A90:G90"/>
    <mergeCell ref="C3:H3"/>
    <mergeCell ref="A91:B91"/>
    <mergeCell ref="A92:A9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5" r:id="rId1"/>
  <headerFooter alignWithMargins="0">
    <oddHeader>&amp;C&amp;"Times New Roman,Félkövér"&amp;12Elek Város Önkormányzat
2017. ÉVI KÖLTSÉGVETÉS ÖNKÉNT VÁLLALT FELADATAINAK ÖSSZEVONT MÓDOSÍTOTT MÉRLEGE&amp;R&amp;"Times New Roman,Normál"&amp;12  
3. melléklet
"1.3. melléklet"</oddHeader>
    <oddFooter>&amp;C&amp;"Times New Roman,Normál"&amp;12Oldal &amp;P</oddFoot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P33"/>
  <sheetViews>
    <sheetView zoomScale="99" zoomScaleNormal="99" zoomScalePageLayoutView="0" workbookViewId="0" topLeftCell="F1">
      <selection activeCell="Q4" sqref="Q4"/>
    </sheetView>
  </sheetViews>
  <sheetFormatPr defaultColWidth="9.00390625" defaultRowHeight="12.75"/>
  <cols>
    <col min="1" max="1" width="6.875" style="118" customWidth="1"/>
    <col min="2" max="2" width="48.00390625" style="119" customWidth="1"/>
    <col min="3" max="4" width="15.50390625" style="118" customWidth="1"/>
    <col min="5" max="5" width="14.625" style="118" customWidth="1"/>
    <col min="6" max="7" width="14.375" style="118" customWidth="1"/>
    <col min="8" max="8" width="15.50390625" style="118" customWidth="1"/>
    <col min="9" max="9" width="52.625" style="118" customWidth="1"/>
    <col min="10" max="11" width="15.50390625" style="118" customWidth="1"/>
    <col min="12" max="12" width="14.50390625" style="118" customWidth="1"/>
    <col min="13" max="13" width="14.375" style="118" customWidth="1"/>
    <col min="14" max="14" width="15.00390625" style="118" customWidth="1"/>
    <col min="15" max="15" width="17.50390625" style="118" customWidth="1"/>
    <col min="16" max="16" width="4.875" style="118" customWidth="1"/>
    <col min="17" max="16384" width="9.375" style="118" customWidth="1"/>
  </cols>
  <sheetData>
    <row r="1" spans="2:16" ht="39.75" customHeight="1">
      <c r="B1" s="418" t="s">
        <v>314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9"/>
    </row>
    <row r="2" spans="10:16" ht="14.25" thickBot="1">
      <c r="J2" s="120"/>
      <c r="K2" s="120"/>
      <c r="L2" s="120"/>
      <c r="M2" s="120"/>
      <c r="N2" s="400" t="s">
        <v>315</v>
      </c>
      <c r="O2" s="120" t="s">
        <v>40</v>
      </c>
      <c r="P2" s="419"/>
    </row>
    <row r="3" spans="1:16" ht="18" customHeight="1" thickBot="1">
      <c r="A3" s="420" t="s">
        <v>41</v>
      </c>
      <c r="B3" s="421" t="s">
        <v>316</v>
      </c>
      <c r="C3" s="421"/>
      <c r="D3" s="421"/>
      <c r="E3" s="421"/>
      <c r="F3" s="421"/>
      <c r="G3" s="421"/>
      <c r="H3" s="421"/>
      <c r="I3" s="420" t="s">
        <v>317</v>
      </c>
      <c r="J3" s="420"/>
      <c r="K3" s="420"/>
      <c r="L3" s="420"/>
      <c r="M3" s="420"/>
      <c r="N3" s="420"/>
      <c r="O3" s="420"/>
      <c r="P3" s="419"/>
    </row>
    <row r="4" spans="1:16" s="125" customFormat="1" ht="35.25" customHeight="1" thickBot="1">
      <c r="A4" s="420"/>
      <c r="B4" s="121" t="s">
        <v>318</v>
      </c>
      <c r="C4" s="122" t="str">
        <f>+CONCATENATE('1.sz.mell.'!C3," eredeti előirányzat")</f>
        <v>2017. évi eredeti előirányzat</v>
      </c>
      <c r="D4" s="123" t="str">
        <f>+CONCATENATE('1.sz.mell.'!C3," 1. sz. módosítás (±)")</f>
        <v>2017. évi 1. sz. módosítás (±)</v>
      </c>
      <c r="E4" s="123" t="str">
        <f>+CONCATENATE('1.sz.mell.'!D3," 2. sz. módosítás (±)")</f>
        <v> 2. sz. módosítás (±)</v>
      </c>
      <c r="F4" s="15" t="s">
        <v>488</v>
      </c>
      <c r="G4" s="15" t="s">
        <v>492</v>
      </c>
      <c r="H4" s="123" t="str">
        <f>+CONCATENATE(LEFT('1.sz.mell.'!C3,4),".12.31. Módosítás után")</f>
        <v>2017.12.31. Módosítás után</v>
      </c>
      <c r="I4" s="121" t="s">
        <v>318</v>
      </c>
      <c r="J4" s="122" t="str">
        <f>+C4</f>
        <v>2017. évi eredeti előirányzat</v>
      </c>
      <c r="K4" s="122" t="str">
        <f>+D4</f>
        <v>2017. évi 1. sz. módosítás (±)</v>
      </c>
      <c r="L4" s="122" t="str">
        <f>+E4</f>
        <v> 2. sz. módosítás (±)</v>
      </c>
      <c r="M4" s="15" t="s">
        <v>488</v>
      </c>
      <c r="N4" s="15" t="s">
        <v>492</v>
      </c>
      <c r="O4" s="124" t="str">
        <f>+H4</f>
        <v>2017.12.31. Módosítás után</v>
      </c>
      <c r="P4" s="419"/>
    </row>
    <row r="5" spans="1:16" s="131" customFormat="1" ht="12" customHeight="1" thickBot="1">
      <c r="A5" s="126" t="s">
        <v>46</v>
      </c>
      <c r="B5" s="127" t="s">
        <v>47</v>
      </c>
      <c r="C5" s="128" t="s">
        <v>48</v>
      </c>
      <c r="D5" s="129" t="s">
        <v>49</v>
      </c>
      <c r="E5" s="129" t="s">
        <v>221</v>
      </c>
      <c r="F5" s="70" t="s">
        <v>482</v>
      </c>
      <c r="G5" s="286" t="s">
        <v>319</v>
      </c>
      <c r="H5" s="19" t="s">
        <v>495</v>
      </c>
      <c r="I5" s="127" t="s">
        <v>321</v>
      </c>
      <c r="J5" s="128" t="s">
        <v>483</v>
      </c>
      <c r="K5" s="128" t="s">
        <v>484</v>
      </c>
      <c r="L5" s="128" t="s">
        <v>485</v>
      </c>
      <c r="M5" s="300" t="s">
        <v>491</v>
      </c>
      <c r="N5" s="300" t="s">
        <v>493</v>
      </c>
      <c r="O5" s="130" t="s">
        <v>494</v>
      </c>
      <c r="P5" s="419"/>
    </row>
    <row r="6" spans="1:16" ht="12.75" customHeight="1">
      <c r="A6" s="132" t="s">
        <v>50</v>
      </c>
      <c r="B6" s="133" t="s">
        <v>322</v>
      </c>
      <c r="C6" s="299">
        <v>406399386</v>
      </c>
      <c r="D6" s="165">
        <v>1547919</v>
      </c>
      <c r="E6" s="134">
        <v>3106999</v>
      </c>
      <c r="F6" s="134">
        <v>9884527</v>
      </c>
      <c r="G6" s="134">
        <v>27887087</v>
      </c>
      <c r="H6" s="135">
        <f>C6+D6+E6+F6+G6</f>
        <v>448825918</v>
      </c>
      <c r="I6" s="133" t="s">
        <v>323</v>
      </c>
      <c r="J6" s="136">
        <v>275942723</v>
      </c>
      <c r="K6" s="165">
        <v>217186303</v>
      </c>
      <c r="L6" s="166">
        <v>9005899</v>
      </c>
      <c r="M6" s="166">
        <v>4279857</v>
      </c>
      <c r="N6" s="166">
        <v>9445665</v>
      </c>
      <c r="O6" s="167">
        <f>J6+K6+L6+M6+N6</f>
        <v>515860447</v>
      </c>
      <c r="P6" s="419"/>
    </row>
    <row r="7" spans="1:16" ht="12.75" customHeight="1">
      <c r="A7" s="137" t="s">
        <v>64</v>
      </c>
      <c r="B7" s="138" t="s">
        <v>324</v>
      </c>
      <c r="C7" s="142">
        <v>303600</v>
      </c>
      <c r="D7" s="168">
        <v>328572408</v>
      </c>
      <c r="E7" s="139">
        <v>4665346</v>
      </c>
      <c r="F7" s="134"/>
      <c r="G7" s="134">
        <v>16803700</v>
      </c>
      <c r="H7" s="135">
        <f aca="true" t="shared" si="0" ref="H7:H16">C7+D7+E7+F7+G7</f>
        <v>350345054</v>
      </c>
      <c r="I7" s="138" t="s">
        <v>224</v>
      </c>
      <c r="J7" s="140">
        <v>56678289</v>
      </c>
      <c r="K7" s="168">
        <v>24194678</v>
      </c>
      <c r="L7" s="139">
        <v>1887131</v>
      </c>
      <c r="M7" s="139">
        <v>941880</v>
      </c>
      <c r="N7" s="139">
        <v>1965078</v>
      </c>
      <c r="O7" s="169">
        <f aca="true" t="shared" si="1" ref="O7:O17">J7+K7+L7+M7+N7</f>
        <v>85667056</v>
      </c>
      <c r="P7" s="419"/>
    </row>
    <row r="8" spans="1:16" ht="12.75" customHeight="1">
      <c r="A8" s="137" t="s">
        <v>78</v>
      </c>
      <c r="B8" s="138" t="s">
        <v>325</v>
      </c>
      <c r="C8" s="142"/>
      <c r="D8" s="168"/>
      <c r="E8" s="139"/>
      <c r="F8" s="134"/>
      <c r="G8" s="134"/>
      <c r="H8" s="135">
        <f t="shared" si="0"/>
        <v>0</v>
      </c>
      <c r="I8" s="138" t="s">
        <v>326</v>
      </c>
      <c r="J8" s="140">
        <v>199915501</v>
      </c>
      <c r="K8" s="168">
        <v>45210704</v>
      </c>
      <c r="L8" s="139">
        <v>-415523</v>
      </c>
      <c r="M8" s="139">
        <v>2325514</v>
      </c>
      <c r="N8" s="139">
        <v>20167879</v>
      </c>
      <c r="O8" s="169">
        <f t="shared" si="1"/>
        <v>267204075</v>
      </c>
      <c r="P8" s="419"/>
    </row>
    <row r="9" spans="1:16" ht="12.75" customHeight="1">
      <c r="A9" s="137" t="s">
        <v>278</v>
      </c>
      <c r="B9" s="138" t="s">
        <v>327</v>
      </c>
      <c r="C9" s="142">
        <v>55000000</v>
      </c>
      <c r="D9" s="168"/>
      <c r="E9" s="139"/>
      <c r="F9" s="134"/>
      <c r="G9" s="134">
        <v>4946711</v>
      </c>
      <c r="H9" s="135">
        <f t="shared" si="0"/>
        <v>59946711</v>
      </c>
      <c r="I9" s="138" t="s">
        <v>226</v>
      </c>
      <c r="J9" s="140">
        <v>18800000</v>
      </c>
      <c r="K9" s="168"/>
      <c r="L9" s="139"/>
      <c r="M9" s="139"/>
      <c r="N9" s="139">
        <v>28882338</v>
      </c>
      <c r="O9" s="169">
        <f t="shared" si="1"/>
        <v>47682338</v>
      </c>
      <c r="P9" s="419"/>
    </row>
    <row r="10" spans="1:16" ht="12.75" customHeight="1">
      <c r="A10" s="137" t="s">
        <v>108</v>
      </c>
      <c r="B10" s="141" t="s">
        <v>328</v>
      </c>
      <c r="C10" s="142">
        <v>86771371</v>
      </c>
      <c r="D10" s="168"/>
      <c r="E10" s="139"/>
      <c r="F10" s="134"/>
      <c r="G10" s="134">
        <v>22679428</v>
      </c>
      <c r="H10" s="135">
        <f t="shared" si="0"/>
        <v>109450799</v>
      </c>
      <c r="I10" s="138" t="s">
        <v>228</v>
      </c>
      <c r="J10" s="140">
        <v>14104000</v>
      </c>
      <c r="K10" s="168">
        <v>-600000</v>
      </c>
      <c r="L10" s="139">
        <v>500000</v>
      </c>
      <c r="M10" s="139"/>
      <c r="N10" s="139">
        <v>489031</v>
      </c>
      <c r="O10" s="169">
        <f t="shared" si="1"/>
        <v>14493031</v>
      </c>
      <c r="P10" s="419"/>
    </row>
    <row r="11" spans="1:16" ht="12.75" customHeight="1">
      <c r="A11" s="137" t="s">
        <v>132</v>
      </c>
      <c r="B11" s="138" t="s">
        <v>329</v>
      </c>
      <c r="C11" s="142"/>
      <c r="D11" s="168"/>
      <c r="E11" s="142"/>
      <c r="F11" s="299"/>
      <c r="G11" s="299"/>
      <c r="H11" s="135">
        <f t="shared" si="0"/>
        <v>0</v>
      </c>
      <c r="I11" s="138" t="s">
        <v>253</v>
      </c>
      <c r="J11" s="140">
        <v>20000000</v>
      </c>
      <c r="K11" s="168">
        <v>255590935</v>
      </c>
      <c r="L11" s="139">
        <v>237426</v>
      </c>
      <c r="M11" s="139">
        <v>2013277</v>
      </c>
      <c r="N11" s="139">
        <v>10416356</v>
      </c>
      <c r="O11" s="169">
        <f t="shared" si="1"/>
        <v>288257994</v>
      </c>
      <c r="P11" s="419"/>
    </row>
    <row r="12" spans="1:16" ht="12.75" customHeight="1">
      <c r="A12" s="137" t="s">
        <v>295</v>
      </c>
      <c r="B12" s="138" t="s">
        <v>330</v>
      </c>
      <c r="C12" s="142"/>
      <c r="D12" s="168"/>
      <c r="E12" s="139"/>
      <c r="F12" s="134"/>
      <c r="G12" s="134"/>
      <c r="H12" s="135">
        <f t="shared" si="0"/>
        <v>0</v>
      </c>
      <c r="I12" s="143"/>
      <c r="J12" s="140"/>
      <c r="K12" s="168"/>
      <c r="L12" s="139"/>
      <c r="M12" s="139"/>
      <c r="N12" s="139"/>
      <c r="O12" s="169">
        <f t="shared" si="1"/>
        <v>0</v>
      </c>
      <c r="P12" s="419"/>
    </row>
    <row r="13" spans="1:16" ht="12.75" customHeight="1">
      <c r="A13" s="137" t="s">
        <v>154</v>
      </c>
      <c r="B13" s="143"/>
      <c r="C13" s="142"/>
      <c r="D13" s="168"/>
      <c r="E13" s="139"/>
      <c r="F13" s="134"/>
      <c r="G13" s="134"/>
      <c r="H13" s="135">
        <f t="shared" si="0"/>
        <v>0</v>
      </c>
      <c r="I13" s="143"/>
      <c r="J13" s="140"/>
      <c r="K13" s="168"/>
      <c r="L13" s="139"/>
      <c r="M13" s="139"/>
      <c r="N13" s="139"/>
      <c r="O13" s="169">
        <f t="shared" si="1"/>
        <v>0</v>
      </c>
      <c r="P13" s="419"/>
    </row>
    <row r="14" spans="1:16" ht="12.75" customHeight="1">
      <c r="A14" s="137" t="s">
        <v>304</v>
      </c>
      <c r="B14" s="144"/>
      <c r="C14" s="142"/>
      <c r="D14" s="168"/>
      <c r="E14" s="142"/>
      <c r="F14" s="299"/>
      <c r="G14" s="299"/>
      <c r="H14" s="135">
        <f t="shared" si="0"/>
        <v>0</v>
      </c>
      <c r="I14" s="143"/>
      <c r="J14" s="140"/>
      <c r="K14" s="168"/>
      <c r="L14" s="139"/>
      <c r="M14" s="139"/>
      <c r="N14" s="139"/>
      <c r="O14" s="169">
        <f t="shared" si="1"/>
        <v>0</v>
      </c>
      <c r="P14" s="419"/>
    </row>
    <row r="15" spans="1:16" ht="12.75" customHeight="1">
      <c r="A15" s="137" t="s">
        <v>306</v>
      </c>
      <c r="B15" s="143"/>
      <c r="C15" s="142"/>
      <c r="D15" s="168"/>
      <c r="E15" s="139"/>
      <c r="F15" s="134"/>
      <c r="G15" s="134"/>
      <c r="H15" s="135">
        <f t="shared" si="0"/>
        <v>0</v>
      </c>
      <c r="I15" s="143"/>
      <c r="J15" s="140"/>
      <c r="K15" s="168"/>
      <c r="L15" s="139"/>
      <c r="M15" s="139"/>
      <c r="N15" s="139"/>
      <c r="O15" s="169">
        <f t="shared" si="1"/>
        <v>0</v>
      </c>
      <c r="P15" s="419"/>
    </row>
    <row r="16" spans="1:16" ht="12.75" customHeight="1">
      <c r="A16" s="137" t="s">
        <v>308</v>
      </c>
      <c r="B16" s="143"/>
      <c r="C16" s="142"/>
      <c r="D16" s="168"/>
      <c r="E16" s="139"/>
      <c r="F16" s="134"/>
      <c r="G16" s="134"/>
      <c r="H16" s="135">
        <f t="shared" si="0"/>
        <v>0</v>
      </c>
      <c r="I16" s="143"/>
      <c r="J16" s="140"/>
      <c r="K16" s="168"/>
      <c r="L16" s="139"/>
      <c r="M16" s="139"/>
      <c r="N16" s="139"/>
      <c r="O16" s="169">
        <f t="shared" si="1"/>
        <v>0</v>
      </c>
      <c r="P16" s="419"/>
    </row>
    <row r="17" spans="1:16" ht="12.75" customHeight="1" thickBot="1">
      <c r="A17" s="137" t="s">
        <v>331</v>
      </c>
      <c r="B17" s="145"/>
      <c r="C17" s="308"/>
      <c r="D17" s="173"/>
      <c r="E17" s="146"/>
      <c r="F17" s="156"/>
      <c r="G17" s="156"/>
      <c r="H17" s="135">
        <f>C17+D17+E17</f>
        <v>0</v>
      </c>
      <c r="I17" s="143"/>
      <c r="J17" s="147"/>
      <c r="K17" s="173"/>
      <c r="L17" s="174"/>
      <c r="M17" s="174"/>
      <c r="N17" s="174"/>
      <c r="O17" s="175">
        <f t="shared" si="1"/>
        <v>0</v>
      </c>
      <c r="P17" s="419"/>
    </row>
    <row r="18" spans="1:16" ht="21.75" thickBot="1">
      <c r="A18" s="148" t="s">
        <v>332</v>
      </c>
      <c r="B18" s="149" t="s">
        <v>333</v>
      </c>
      <c r="C18" s="309">
        <f aca="true" t="shared" si="2" ref="C18:H18">SUM(C6:C17)</f>
        <v>548474357</v>
      </c>
      <c r="D18" s="259">
        <f t="shared" si="2"/>
        <v>330120327</v>
      </c>
      <c r="E18" s="150">
        <f t="shared" si="2"/>
        <v>7772345</v>
      </c>
      <c r="F18" s="150">
        <f t="shared" si="2"/>
        <v>9884527</v>
      </c>
      <c r="G18" s="150">
        <f t="shared" si="2"/>
        <v>72316926</v>
      </c>
      <c r="H18" s="150">
        <f t="shared" si="2"/>
        <v>968568482</v>
      </c>
      <c r="I18" s="149" t="s">
        <v>334</v>
      </c>
      <c r="J18" s="151">
        <f aca="true" t="shared" si="3" ref="J18:O18">SUM(J6:J17)</f>
        <v>585440513</v>
      </c>
      <c r="K18" s="259">
        <f t="shared" si="3"/>
        <v>541582620</v>
      </c>
      <c r="L18" s="150">
        <f t="shared" si="3"/>
        <v>11214933</v>
      </c>
      <c r="M18" s="150">
        <f t="shared" si="3"/>
        <v>9560528</v>
      </c>
      <c r="N18" s="150">
        <f t="shared" si="3"/>
        <v>71366347</v>
      </c>
      <c r="O18" s="151">
        <f t="shared" si="3"/>
        <v>1219164941</v>
      </c>
      <c r="P18" s="419"/>
    </row>
    <row r="19" spans="1:16" ht="12.75" customHeight="1">
      <c r="A19" s="153" t="s">
        <v>335</v>
      </c>
      <c r="B19" s="302" t="s">
        <v>336</v>
      </c>
      <c r="C19" s="310">
        <f>+C20+C21+C22+C23</f>
        <v>52115504</v>
      </c>
      <c r="D19" s="313">
        <f>+D20+D21+D22+D23</f>
        <v>211462293</v>
      </c>
      <c r="E19" s="303"/>
      <c r="F19" s="303"/>
      <c r="G19" s="303">
        <f>+G20+G21+G22+G23</f>
        <v>-12970595</v>
      </c>
      <c r="H19" s="167">
        <f aca="true" t="shared" si="4" ref="H19:H28">C19+D19+E19+F19+G19</f>
        <v>250607202</v>
      </c>
      <c r="I19" s="138" t="s">
        <v>337</v>
      </c>
      <c r="J19" s="155"/>
      <c r="K19" s="165"/>
      <c r="L19" s="166"/>
      <c r="M19" s="166"/>
      <c r="N19" s="166"/>
      <c r="O19" s="167">
        <f>J19+K19+L19</f>
        <v>0</v>
      </c>
      <c r="P19" s="419"/>
    </row>
    <row r="20" spans="1:16" ht="12.75" customHeight="1">
      <c r="A20" s="137" t="s">
        <v>338</v>
      </c>
      <c r="B20" s="138" t="s">
        <v>339</v>
      </c>
      <c r="C20" s="142">
        <v>52115504</v>
      </c>
      <c r="D20" s="168">
        <v>211462293</v>
      </c>
      <c r="E20" s="139"/>
      <c r="F20" s="139"/>
      <c r="G20" s="139">
        <v>-12970595</v>
      </c>
      <c r="H20" s="169">
        <f t="shared" si="4"/>
        <v>250607202</v>
      </c>
      <c r="I20" s="138" t="s">
        <v>340</v>
      </c>
      <c r="J20" s="140"/>
      <c r="K20" s="168"/>
      <c r="L20" s="139"/>
      <c r="M20" s="139"/>
      <c r="N20" s="139"/>
      <c r="O20" s="169">
        <f aca="true" t="shared" si="5" ref="O20:O28">J20+K20+L20+M20+N20</f>
        <v>0</v>
      </c>
      <c r="P20" s="419"/>
    </row>
    <row r="21" spans="1:16" ht="12.75" customHeight="1">
      <c r="A21" s="137" t="s">
        <v>341</v>
      </c>
      <c r="B21" s="138" t="s">
        <v>342</v>
      </c>
      <c r="C21" s="142"/>
      <c r="D21" s="168"/>
      <c r="E21" s="139"/>
      <c r="F21" s="139"/>
      <c r="G21" s="139"/>
      <c r="H21" s="169">
        <f t="shared" si="4"/>
        <v>0</v>
      </c>
      <c r="I21" s="138" t="s">
        <v>343</v>
      </c>
      <c r="J21" s="140"/>
      <c r="K21" s="168"/>
      <c r="L21" s="139"/>
      <c r="M21" s="139"/>
      <c r="N21" s="139"/>
      <c r="O21" s="169">
        <f t="shared" si="5"/>
        <v>0</v>
      </c>
      <c r="P21" s="419"/>
    </row>
    <row r="22" spans="1:16" ht="12.75" customHeight="1">
      <c r="A22" s="137" t="s">
        <v>344</v>
      </c>
      <c r="B22" s="138" t="s">
        <v>345</v>
      </c>
      <c r="C22" s="142"/>
      <c r="D22" s="168"/>
      <c r="E22" s="139"/>
      <c r="F22" s="139"/>
      <c r="G22" s="139"/>
      <c r="H22" s="169">
        <f t="shared" si="4"/>
        <v>0</v>
      </c>
      <c r="I22" s="138" t="s">
        <v>346</v>
      </c>
      <c r="J22" s="140"/>
      <c r="K22" s="168"/>
      <c r="L22" s="139"/>
      <c r="M22" s="139"/>
      <c r="N22" s="139"/>
      <c r="O22" s="169">
        <f t="shared" si="5"/>
        <v>0</v>
      </c>
      <c r="P22" s="419"/>
    </row>
    <row r="23" spans="1:16" ht="12.75" customHeight="1">
      <c r="A23" s="137" t="s">
        <v>347</v>
      </c>
      <c r="B23" s="138" t="s">
        <v>193</v>
      </c>
      <c r="C23" s="142"/>
      <c r="D23" s="168"/>
      <c r="E23" s="139"/>
      <c r="F23" s="139"/>
      <c r="G23" s="139"/>
      <c r="H23" s="169">
        <f t="shared" si="4"/>
        <v>0</v>
      </c>
      <c r="I23" s="154" t="s">
        <v>348</v>
      </c>
      <c r="J23" s="140"/>
      <c r="K23" s="168"/>
      <c r="L23" s="139"/>
      <c r="M23" s="139"/>
      <c r="N23" s="139"/>
      <c r="O23" s="169">
        <f t="shared" si="5"/>
        <v>0</v>
      </c>
      <c r="P23" s="419"/>
    </row>
    <row r="24" spans="1:16" ht="12.75" customHeight="1">
      <c r="A24" s="137" t="s">
        <v>349</v>
      </c>
      <c r="B24" s="138" t="s">
        <v>350</v>
      </c>
      <c r="C24" s="311">
        <f>+C25+C26</f>
        <v>0</v>
      </c>
      <c r="D24" s="314">
        <f>+D25+D26</f>
        <v>0</v>
      </c>
      <c r="E24" s="157"/>
      <c r="F24" s="157"/>
      <c r="G24" s="157"/>
      <c r="H24" s="169">
        <f t="shared" si="4"/>
        <v>0</v>
      </c>
      <c r="I24" s="138" t="s">
        <v>351</v>
      </c>
      <c r="J24" s="140"/>
      <c r="K24" s="168"/>
      <c r="L24" s="139"/>
      <c r="M24" s="139"/>
      <c r="N24" s="139"/>
      <c r="O24" s="169">
        <f t="shared" si="5"/>
        <v>0</v>
      </c>
      <c r="P24" s="419"/>
    </row>
    <row r="25" spans="1:16" ht="12.75" customHeight="1">
      <c r="A25" s="153" t="s">
        <v>352</v>
      </c>
      <c r="B25" s="138" t="s">
        <v>353</v>
      </c>
      <c r="C25" s="142"/>
      <c r="D25" s="168"/>
      <c r="E25" s="139"/>
      <c r="F25" s="139"/>
      <c r="G25" s="139"/>
      <c r="H25" s="169">
        <f t="shared" si="4"/>
        <v>0</v>
      </c>
      <c r="I25" s="133" t="s">
        <v>293</v>
      </c>
      <c r="J25" s="155"/>
      <c r="K25" s="168"/>
      <c r="L25" s="139"/>
      <c r="M25" s="139"/>
      <c r="N25" s="139"/>
      <c r="O25" s="169">
        <f t="shared" si="5"/>
        <v>0</v>
      </c>
      <c r="P25" s="419"/>
    </row>
    <row r="26" spans="1:16" ht="12.75" customHeight="1">
      <c r="A26" s="137" t="s">
        <v>354</v>
      </c>
      <c r="B26" s="138" t="s">
        <v>355</v>
      </c>
      <c r="C26" s="142"/>
      <c r="D26" s="168"/>
      <c r="E26" s="139"/>
      <c r="F26" s="139"/>
      <c r="G26" s="139"/>
      <c r="H26" s="169">
        <f t="shared" si="4"/>
        <v>0</v>
      </c>
      <c r="I26" s="138" t="s">
        <v>303</v>
      </c>
      <c r="J26" s="140"/>
      <c r="K26" s="168"/>
      <c r="L26" s="139"/>
      <c r="M26" s="139"/>
      <c r="N26" s="139"/>
      <c r="O26" s="169">
        <f t="shared" si="5"/>
        <v>0</v>
      </c>
      <c r="P26" s="419"/>
    </row>
    <row r="27" spans="1:16" ht="12.75" customHeight="1">
      <c r="A27" s="137" t="s">
        <v>356</v>
      </c>
      <c r="B27" s="138" t="s">
        <v>357</v>
      </c>
      <c r="C27" s="142"/>
      <c r="D27" s="168"/>
      <c r="E27" s="139"/>
      <c r="F27" s="139"/>
      <c r="G27" s="139"/>
      <c r="H27" s="169">
        <f t="shared" si="4"/>
        <v>0</v>
      </c>
      <c r="I27" s="138" t="s">
        <v>305</v>
      </c>
      <c r="J27" s="140"/>
      <c r="K27" s="168"/>
      <c r="L27" s="139"/>
      <c r="M27" s="139"/>
      <c r="N27" s="139"/>
      <c r="O27" s="169">
        <f t="shared" si="5"/>
        <v>0</v>
      </c>
      <c r="P27" s="419"/>
    </row>
    <row r="28" spans="1:16" ht="21" customHeight="1" thickBot="1">
      <c r="A28" s="153" t="s">
        <v>358</v>
      </c>
      <c r="B28" s="304" t="s">
        <v>193</v>
      </c>
      <c r="C28" s="307"/>
      <c r="D28" s="173"/>
      <c r="E28" s="174"/>
      <c r="F28" s="174"/>
      <c r="G28" s="174">
        <v>15138605</v>
      </c>
      <c r="H28" s="175">
        <f t="shared" si="4"/>
        <v>15138605</v>
      </c>
      <c r="I28" s="158" t="s">
        <v>292</v>
      </c>
      <c r="J28" s="155">
        <v>15149348</v>
      </c>
      <c r="K28" s="173"/>
      <c r="L28" s="174"/>
      <c r="M28" s="174"/>
      <c r="N28" s="174"/>
      <c r="O28" s="175">
        <f t="shared" si="5"/>
        <v>15149348</v>
      </c>
      <c r="P28" s="419"/>
    </row>
    <row r="29" spans="1:16" ht="24" customHeight="1" thickBot="1">
      <c r="A29" s="148" t="s">
        <v>359</v>
      </c>
      <c r="B29" s="149" t="s">
        <v>360</v>
      </c>
      <c r="C29" s="309">
        <f aca="true" t="shared" si="6" ref="C29:H29">+C19+C24+C27+C28</f>
        <v>52115504</v>
      </c>
      <c r="D29" s="259">
        <f t="shared" si="6"/>
        <v>211462293</v>
      </c>
      <c r="E29" s="150">
        <f t="shared" si="6"/>
        <v>0</v>
      </c>
      <c r="F29" s="150">
        <f t="shared" si="6"/>
        <v>0</v>
      </c>
      <c r="G29" s="150">
        <f t="shared" si="6"/>
        <v>2168010</v>
      </c>
      <c r="H29" s="151">
        <f t="shared" si="6"/>
        <v>265745807</v>
      </c>
      <c r="I29" s="149" t="s">
        <v>361</v>
      </c>
      <c r="J29" s="151">
        <f>SUM(J19:J28)</f>
        <v>15149348</v>
      </c>
      <c r="K29" s="259">
        <f>SUM(K19:K28)</f>
        <v>0</v>
      </c>
      <c r="L29" s="150">
        <f>SUM(L19:L28)</f>
        <v>0</v>
      </c>
      <c r="M29" s="150">
        <f>SUM(M19:M28)</f>
        <v>0</v>
      </c>
      <c r="N29" s="309"/>
      <c r="O29" s="151">
        <f>SUM(O19:O28)</f>
        <v>15149348</v>
      </c>
      <c r="P29" s="419"/>
    </row>
    <row r="30" spans="1:16" ht="12.75">
      <c r="A30" s="148" t="s">
        <v>362</v>
      </c>
      <c r="B30" s="160" t="s">
        <v>363</v>
      </c>
      <c r="C30" s="312">
        <f aca="true" t="shared" si="7" ref="C30:H30">+C18+C29</f>
        <v>600589861</v>
      </c>
      <c r="D30" s="315">
        <f t="shared" si="7"/>
        <v>541582620</v>
      </c>
      <c r="E30" s="162">
        <f t="shared" si="7"/>
        <v>7772345</v>
      </c>
      <c r="F30" s="162">
        <f t="shared" si="7"/>
        <v>9884527</v>
      </c>
      <c r="G30" s="162">
        <f t="shared" si="7"/>
        <v>74484936</v>
      </c>
      <c r="H30" s="164">
        <f t="shared" si="7"/>
        <v>1234314289</v>
      </c>
      <c r="I30" s="160" t="s">
        <v>364</v>
      </c>
      <c r="J30" s="161">
        <f aca="true" t="shared" si="8" ref="J30:O30">+J18+J29</f>
        <v>600589861</v>
      </c>
      <c r="K30" s="162">
        <f t="shared" si="8"/>
        <v>541582620</v>
      </c>
      <c r="L30" s="162">
        <f t="shared" si="8"/>
        <v>11214933</v>
      </c>
      <c r="M30" s="162">
        <f t="shared" si="8"/>
        <v>9560528</v>
      </c>
      <c r="N30" s="162">
        <f t="shared" si="8"/>
        <v>71366347</v>
      </c>
      <c r="O30" s="163">
        <f t="shared" si="8"/>
        <v>1234314289</v>
      </c>
      <c r="P30" s="419"/>
    </row>
    <row r="31" spans="1:16" ht="12.75">
      <c r="A31" s="148" t="s">
        <v>365</v>
      </c>
      <c r="B31" s="160" t="s">
        <v>366</v>
      </c>
      <c r="C31" s="301">
        <f aca="true" t="shared" si="9" ref="C31:H31">IF(C18-J18&lt;0,J18-C18,"-")</f>
        <v>36966156</v>
      </c>
      <c r="D31" s="315">
        <f t="shared" si="9"/>
        <v>211462293</v>
      </c>
      <c r="E31" s="162">
        <f t="shared" si="9"/>
        <v>3442588</v>
      </c>
      <c r="F31" s="162" t="str">
        <f t="shared" si="9"/>
        <v>-</v>
      </c>
      <c r="G31" s="162" t="str">
        <f t="shared" si="9"/>
        <v>-</v>
      </c>
      <c r="H31" s="164">
        <f t="shared" si="9"/>
        <v>250596459</v>
      </c>
      <c r="I31" s="160" t="s">
        <v>367</v>
      </c>
      <c r="J31" s="301" t="str">
        <f aca="true" t="shared" si="10" ref="J31:O31">IF(C18-J18&gt;0,C18-J18,"-")</f>
        <v>-</v>
      </c>
      <c r="K31" s="315" t="str">
        <f t="shared" si="10"/>
        <v>-</v>
      </c>
      <c r="L31" s="162" t="str">
        <f t="shared" si="10"/>
        <v>-</v>
      </c>
      <c r="M31" s="162">
        <f t="shared" si="10"/>
        <v>323999</v>
      </c>
      <c r="N31" s="162">
        <f t="shared" si="10"/>
        <v>950579</v>
      </c>
      <c r="O31" s="164" t="str">
        <f t="shared" si="10"/>
        <v>-</v>
      </c>
      <c r="P31" s="419"/>
    </row>
    <row r="32" spans="1:16" ht="12.75">
      <c r="A32" s="148" t="s">
        <v>368</v>
      </c>
      <c r="B32" s="160" t="s">
        <v>369</v>
      </c>
      <c r="C32" s="301" t="str">
        <f aca="true" t="shared" si="11" ref="C32:H32">IF(C30-J30&lt;0,J30-C30,"-")</f>
        <v>-</v>
      </c>
      <c r="D32" s="315" t="str">
        <f t="shared" si="11"/>
        <v>-</v>
      </c>
      <c r="E32" s="162">
        <f t="shared" si="11"/>
        <v>3442588</v>
      </c>
      <c r="F32" s="162" t="str">
        <f t="shared" si="11"/>
        <v>-</v>
      </c>
      <c r="G32" s="162" t="str">
        <f t="shared" si="11"/>
        <v>-</v>
      </c>
      <c r="H32" s="162" t="str">
        <f t="shared" si="11"/>
        <v>-</v>
      </c>
      <c r="I32" s="160" t="s">
        <v>370</v>
      </c>
      <c r="J32" s="162" t="str">
        <f aca="true" t="shared" si="12" ref="J32:O32">IF(C30-J30&gt;0,C30-J30,"-")</f>
        <v>-</v>
      </c>
      <c r="K32" s="162" t="str">
        <f t="shared" si="12"/>
        <v>-</v>
      </c>
      <c r="L32" s="162" t="str">
        <f t="shared" si="12"/>
        <v>-</v>
      </c>
      <c r="M32" s="162">
        <f t="shared" si="12"/>
        <v>323999</v>
      </c>
      <c r="N32" s="162">
        <f t="shared" si="12"/>
        <v>3118589</v>
      </c>
      <c r="O32" s="164" t="str">
        <f t="shared" si="12"/>
        <v>-</v>
      </c>
      <c r="P32" s="419"/>
    </row>
    <row r="33" spans="2:9" ht="18.75">
      <c r="B33" s="417"/>
      <c r="C33" s="417"/>
      <c r="D33" s="417"/>
      <c r="E33" s="417"/>
      <c r="F33" s="417"/>
      <c r="G33" s="417"/>
      <c r="H33" s="417"/>
      <c r="I33" s="417"/>
    </row>
  </sheetData>
  <sheetProtection selectLockedCells="1" selectUnlockedCells="1"/>
  <mergeCells count="6">
    <mergeCell ref="B33:I33"/>
    <mergeCell ref="B1:O1"/>
    <mergeCell ref="P1:P32"/>
    <mergeCell ref="A3:A4"/>
    <mergeCell ref="B3:H3"/>
    <mergeCell ref="I3:O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5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P33"/>
  <sheetViews>
    <sheetView zoomScale="99" zoomScaleNormal="99" zoomScalePageLayoutView="0" workbookViewId="0" topLeftCell="E1">
      <selection activeCell="O2" sqref="O2"/>
    </sheetView>
  </sheetViews>
  <sheetFormatPr defaultColWidth="9.00390625" defaultRowHeight="12.75"/>
  <cols>
    <col min="1" max="1" width="6.875" style="118" customWidth="1"/>
    <col min="2" max="2" width="49.125" style="119" customWidth="1"/>
    <col min="3" max="3" width="15.125" style="118" customWidth="1"/>
    <col min="4" max="4" width="14.125" style="118" customWidth="1"/>
    <col min="5" max="5" width="14.625" style="118" customWidth="1"/>
    <col min="6" max="6" width="13.00390625" style="118" bestFit="1" customWidth="1"/>
    <col min="7" max="7" width="13.125" style="118" bestFit="1" customWidth="1"/>
    <col min="8" max="8" width="14.875" style="118" bestFit="1" customWidth="1"/>
    <col min="9" max="9" width="47.625" style="118" bestFit="1" customWidth="1"/>
    <col min="10" max="10" width="15.625" style="118" bestFit="1" customWidth="1"/>
    <col min="11" max="11" width="13.875" style="118" bestFit="1" customWidth="1"/>
    <col min="12" max="12" width="13.125" style="118" bestFit="1" customWidth="1"/>
    <col min="13" max="13" width="13.00390625" style="118" bestFit="1" customWidth="1"/>
    <col min="14" max="14" width="13.875" style="118" customWidth="1"/>
    <col min="15" max="15" width="16.625" style="118" customWidth="1"/>
    <col min="16" max="16" width="6.00390625" style="118" customWidth="1"/>
    <col min="17" max="16384" width="9.375" style="118" customWidth="1"/>
  </cols>
  <sheetData>
    <row r="1" spans="2:16" ht="33" customHeight="1">
      <c r="B1" s="418" t="s">
        <v>371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P1" s="419"/>
    </row>
    <row r="2" spans="10:16" ht="14.25" thickBot="1">
      <c r="J2" s="120"/>
      <c r="K2" s="120"/>
      <c r="L2" s="120"/>
      <c r="M2" s="400"/>
      <c r="N2" s="400" t="s">
        <v>372</v>
      </c>
      <c r="O2" s="120" t="s">
        <v>40</v>
      </c>
      <c r="P2" s="419"/>
    </row>
    <row r="3" spans="1:16" ht="13.5" customHeight="1" thickBot="1">
      <c r="A3" s="420" t="s">
        <v>41</v>
      </c>
      <c r="B3" s="421" t="s">
        <v>316</v>
      </c>
      <c r="C3" s="421"/>
      <c r="D3" s="421"/>
      <c r="E3" s="421"/>
      <c r="F3" s="421"/>
      <c r="G3" s="421"/>
      <c r="H3" s="421"/>
      <c r="I3" s="422" t="s">
        <v>317</v>
      </c>
      <c r="J3" s="423"/>
      <c r="K3" s="423"/>
      <c r="L3" s="423"/>
      <c r="M3" s="423"/>
      <c r="N3" s="423"/>
      <c r="O3" s="424"/>
      <c r="P3" s="419"/>
    </row>
    <row r="4" spans="1:16" s="125" customFormat="1" ht="39.75" customHeight="1" thickBot="1">
      <c r="A4" s="420"/>
      <c r="B4" s="121" t="s">
        <v>318</v>
      </c>
      <c r="C4" s="122" t="str">
        <f>+CONCATENATE('1.sz.mell.'!C3," eredeti előirányzat")</f>
        <v>2017. évi eredeti előirányzat</v>
      </c>
      <c r="D4" s="123" t="str">
        <f>+CONCATENATE('1.sz.mell.'!C3," 1. sz. módosítás (±)")</f>
        <v>2017. évi 1. sz. módosítás (±)</v>
      </c>
      <c r="E4" s="123" t="str">
        <f>+CONCATENATE('1.sz.mell.'!D3," 2. sz. módosítás (±)")</f>
        <v> 2. sz. módosítás (±)</v>
      </c>
      <c r="F4" s="15" t="s">
        <v>487</v>
      </c>
      <c r="G4" s="15" t="s">
        <v>555</v>
      </c>
      <c r="H4" s="123" t="str">
        <f>+CONCATENATE(LEFT('1.sz.mell.'!C3,4),".12.31. Módosítás után")</f>
        <v>2017.12.31. Módosítás után</v>
      </c>
      <c r="I4" s="121" t="s">
        <v>318</v>
      </c>
      <c r="J4" s="122" t="str">
        <f>+C4</f>
        <v>2017. évi eredeti előirányzat</v>
      </c>
      <c r="K4" s="122" t="str">
        <f>+D4</f>
        <v>2017. évi 1. sz. módosítás (±)</v>
      </c>
      <c r="L4" s="122" t="str">
        <f>+E4</f>
        <v> 2. sz. módosítás (±)</v>
      </c>
      <c r="M4" s="15" t="s">
        <v>488</v>
      </c>
      <c r="N4" s="15" t="s">
        <v>492</v>
      </c>
      <c r="O4" s="124" t="str">
        <f>+H4</f>
        <v>2017.12.31. Módosítás után</v>
      </c>
      <c r="P4" s="419"/>
    </row>
    <row r="5" spans="1:16" s="125" customFormat="1" ht="13.5" thickBot="1">
      <c r="A5" s="126" t="s">
        <v>46</v>
      </c>
      <c r="B5" s="127" t="s">
        <v>47</v>
      </c>
      <c r="C5" s="128" t="s">
        <v>48</v>
      </c>
      <c r="D5" s="129" t="s">
        <v>49</v>
      </c>
      <c r="E5" s="129" t="s">
        <v>221</v>
      </c>
      <c r="F5" s="70" t="s">
        <v>482</v>
      </c>
      <c r="G5" s="286" t="s">
        <v>319</v>
      </c>
      <c r="H5" s="19" t="s">
        <v>489</v>
      </c>
      <c r="I5" s="127" t="s">
        <v>320</v>
      </c>
      <c r="J5" s="128" t="s">
        <v>319</v>
      </c>
      <c r="K5" s="128" t="s">
        <v>483</v>
      </c>
      <c r="L5" s="128" t="s">
        <v>484</v>
      </c>
      <c r="M5" s="300" t="s">
        <v>485</v>
      </c>
      <c r="N5" s="300" t="s">
        <v>493</v>
      </c>
      <c r="O5" s="130" t="s">
        <v>494</v>
      </c>
      <c r="P5" s="419"/>
    </row>
    <row r="6" spans="1:16" ht="12.75" customHeight="1">
      <c r="A6" s="132" t="s">
        <v>50</v>
      </c>
      <c r="B6" s="133" t="s">
        <v>373</v>
      </c>
      <c r="C6" s="299"/>
      <c r="D6" s="165"/>
      <c r="E6" s="166"/>
      <c r="F6" s="166"/>
      <c r="G6" s="134">
        <v>10081500</v>
      </c>
      <c r="H6" s="135">
        <f>C6+D6+E6+F6+G6</f>
        <v>10081500</v>
      </c>
      <c r="I6" s="133" t="s">
        <v>259</v>
      </c>
      <c r="J6" s="136">
        <v>29671000</v>
      </c>
      <c r="K6" s="165"/>
      <c r="L6" s="166">
        <v>3557412</v>
      </c>
      <c r="M6" s="306">
        <v>323999</v>
      </c>
      <c r="N6" s="166">
        <v>17246470</v>
      </c>
      <c r="O6" s="167">
        <f>J6+K6+L6+M6+N6</f>
        <v>50798881</v>
      </c>
      <c r="P6" s="419"/>
    </row>
    <row r="7" spans="1:16" ht="12.75">
      <c r="A7" s="137" t="s">
        <v>64</v>
      </c>
      <c r="B7" s="138" t="s">
        <v>374</v>
      </c>
      <c r="C7" s="142"/>
      <c r="D7" s="168"/>
      <c r="E7" s="139"/>
      <c r="F7" s="134"/>
      <c r="G7" s="134"/>
      <c r="H7" s="135">
        <f aca="true" t="shared" si="0" ref="H7:H16">C7+D7+E7+F7+G7</f>
        <v>0</v>
      </c>
      <c r="I7" s="138" t="s">
        <v>375</v>
      </c>
      <c r="J7" s="140"/>
      <c r="K7" s="168"/>
      <c r="L7" s="139">
        <v>3150000</v>
      </c>
      <c r="M7" s="142"/>
      <c r="N7" s="139">
        <v>3146810</v>
      </c>
      <c r="O7" s="169">
        <f aca="true" t="shared" si="1" ref="O7:O15">J7+K7+L7+M7+N7</f>
        <v>6296810</v>
      </c>
      <c r="P7" s="419"/>
    </row>
    <row r="8" spans="1:16" ht="12.75" customHeight="1">
      <c r="A8" s="137" t="s">
        <v>78</v>
      </c>
      <c r="B8" s="138" t="s">
        <v>376</v>
      </c>
      <c r="C8" s="142"/>
      <c r="D8" s="168"/>
      <c r="E8" s="139"/>
      <c r="F8" s="134"/>
      <c r="G8" s="134">
        <v>1530000</v>
      </c>
      <c r="H8" s="135">
        <f t="shared" si="0"/>
        <v>1530000</v>
      </c>
      <c r="I8" s="138" t="s">
        <v>261</v>
      </c>
      <c r="J8" s="140">
        <v>6270000</v>
      </c>
      <c r="K8" s="168"/>
      <c r="L8" s="139">
        <v>94294942</v>
      </c>
      <c r="M8" s="142"/>
      <c r="N8" s="139">
        <v>12475266</v>
      </c>
      <c r="O8" s="169">
        <f t="shared" si="1"/>
        <v>113040208</v>
      </c>
      <c r="P8" s="419"/>
    </row>
    <row r="9" spans="1:16" ht="12.75" customHeight="1">
      <c r="A9" s="137" t="s">
        <v>278</v>
      </c>
      <c r="B9" s="138" t="s">
        <v>377</v>
      </c>
      <c r="C9" s="142"/>
      <c r="D9" s="168"/>
      <c r="E9" s="139"/>
      <c r="F9" s="134"/>
      <c r="G9" s="134">
        <v>2021052</v>
      </c>
      <c r="H9" s="135">
        <f t="shared" si="0"/>
        <v>2021052</v>
      </c>
      <c r="I9" s="138" t="s">
        <v>378</v>
      </c>
      <c r="J9" s="140"/>
      <c r="K9" s="168"/>
      <c r="L9" s="139">
        <v>94294942</v>
      </c>
      <c r="M9" s="142"/>
      <c r="N9" s="139">
        <v>2095500</v>
      </c>
      <c r="O9" s="169">
        <f t="shared" si="1"/>
        <v>96390442</v>
      </c>
      <c r="P9" s="419"/>
    </row>
    <row r="10" spans="1:16" ht="12.75" customHeight="1">
      <c r="A10" s="137" t="s">
        <v>108</v>
      </c>
      <c r="B10" s="138" t="s">
        <v>379</v>
      </c>
      <c r="C10" s="142"/>
      <c r="D10" s="168"/>
      <c r="E10" s="139"/>
      <c r="F10" s="134"/>
      <c r="G10" s="134"/>
      <c r="H10" s="135">
        <f t="shared" si="0"/>
        <v>0</v>
      </c>
      <c r="I10" s="138" t="s">
        <v>263</v>
      </c>
      <c r="J10" s="140">
        <v>2854000</v>
      </c>
      <c r="K10" s="168"/>
      <c r="L10" s="139"/>
      <c r="M10" s="142"/>
      <c r="N10" s="139"/>
      <c r="O10" s="169">
        <f t="shared" si="1"/>
        <v>2854000</v>
      </c>
      <c r="P10" s="419"/>
    </row>
    <row r="11" spans="1:16" ht="12.75" customHeight="1">
      <c r="A11" s="137" t="s">
        <v>132</v>
      </c>
      <c r="B11" s="138" t="s">
        <v>380</v>
      </c>
      <c r="C11" s="142"/>
      <c r="D11" s="317"/>
      <c r="E11" s="142">
        <v>101294942</v>
      </c>
      <c r="F11" s="299"/>
      <c r="G11" s="299"/>
      <c r="H11" s="135">
        <f t="shared" si="0"/>
        <v>101294942</v>
      </c>
      <c r="I11" s="170"/>
      <c r="J11" s="140"/>
      <c r="K11" s="168"/>
      <c r="L11" s="139"/>
      <c r="M11" s="142"/>
      <c r="N11" s="139"/>
      <c r="O11" s="169">
        <f t="shared" si="1"/>
        <v>0</v>
      </c>
      <c r="P11" s="419"/>
    </row>
    <row r="12" spans="1:16" ht="12.75" customHeight="1">
      <c r="A12" s="137" t="s">
        <v>295</v>
      </c>
      <c r="B12" s="143"/>
      <c r="C12" s="142"/>
      <c r="D12" s="168"/>
      <c r="E12" s="139"/>
      <c r="F12" s="134"/>
      <c r="G12" s="134"/>
      <c r="H12" s="135">
        <f t="shared" si="0"/>
        <v>0</v>
      </c>
      <c r="I12" s="170"/>
      <c r="J12" s="140"/>
      <c r="K12" s="168"/>
      <c r="L12" s="139"/>
      <c r="M12" s="142"/>
      <c r="N12" s="139"/>
      <c r="O12" s="169">
        <f t="shared" si="1"/>
        <v>0</v>
      </c>
      <c r="P12" s="419"/>
    </row>
    <row r="13" spans="1:16" ht="12.75" customHeight="1">
      <c r="A13" s="137" t="s">
        <v>154</v>
      </c>
      <c r="B13" s="143"/>
      <c r="C13" s="142"/>
      <c r="D13" s="168"/>
      <c r="E13" s="139"/>
      <c r="F13" s="134"/>
      <c r="G13" s="134"/>
      <c r="H13" s="135">
        <f t="shared" si="0"/>
        <v>0</v>
      </c>
      <c r="I13" s="170"/>
      <c r="J13" s="140"/>
      <c r="K13" s="168"/>
      <c r="L13" s="139"/>
      <c r="M13" s="142"/>
      <c r="N13" s="139"/>
      <c r="O13" s="169">
        <f t="shared" si="1"/>
        <v>0</v>
      </c>
      <c r="P13" s="419"/>
    </row>
    <row r="14" spans="1:16" ht="12.75" customHeight="1">
      <c r="A14" s="137" t="s">
        <v>304</v>
      </c>
      <c r="B14" s="171"/>
      <c r="C14" s="142"/>
      <c r="D14" s="317"/>
      <c r="E14" s="142"/>
      <c r="F14" s="299"/>
      <c r="G14" s="299"/>
      <c r="H14" s="135">
        <f t="shared" si="0"/>
        <v>0</v>
      </c>
      <c r="I14" s="170"/>
      <c r="J14" s="140"/>
      <c r="K14" s="168"/>
      <c r="L14" s="139"/>
      <c r="M14" s="142"/>
      <c r="N14" s="139"/>
      <c r="O14" s="169">
        <f t="shared" si="1"/>
        <v>0</v>
      </c>
      <c r="P14" s="419"/>
    </row>
    <row r="15" spans="1:16" ht="12.75">
      <c r="A15" s="137" t="s">
        <v>306</v>
      </c>
      <c r="B15" s="143"/>
      <c r="C15" s="142"/>
      <c r="D15" s="317"/>
      <c r="E15" s="142"/>
      <c r="F15" s="299"/>
      <c r="G15" s="134"/>
      <c r="H15" s="135">
        <f t="shared" si="0"/>
        <v>0</v>
      </c>
      <c r="I15" s="170"/>
      <c r="J15" s="140"/>
      <c r="K15" s="168"/>
      <c r="L15" s="139"/>
      <c r="M15" s="142"/>
      <c r="N15" s="139"/>
      <c r="O15" s="169">
        <f t="shared" si="1"/>
        <v>0</v>
      </c>
      <c r="P15" s="419"/>
    </row>
    <row r="16" spans="1:16" ht="12.75" customHeight="1" thickBot="1">
      <c r="A16" s="153" t="s">
        <v>308</v>
      </c>
      <c r="B16" s="158"/>
      <c r="C16" s="172"/>
      <c r="D16" s="318"/>
      <c r="E16" s="172"/>
      <c r="F16" s="172"/>
      <c r="G16" s="156"/>
      <c r="H16" s="342">
        <f t="shared" si="0"/>
        <v>0</v>
      </c>
      <c r="I16" s="154" t="s">
        <v>253</v>
      </c>
      <c r="J16" s="155"/>
      <c r="K16" s="173"/>
      <c r="L16" s="174"/>
      <c r="M16" s="307"/>
      <c r="N16" s="139"/>
      <c r="O16" s="169"/>
      <c r="P16" s="419"/>
    </row>
    <row r="17" spans="1:16" ht="15.75" customHeight="1" thickBot="1">
      <c r="A17" s="148" t="s">
        <v>331</v>
      </c>
      <c r="B17" s="149" t="s">
        <v>381</v>
      </c>
      <c r="C17" s="309">
        <f aca="true" t="shared" si="2" ref="C17:H17">+C6+C8+C9+C11+C12+C13+C14+C15+C16</f>
        <v>0</v>
      </c>
      <c r="D17" s="259">
        <f t="shared" si="2"/>
        <v>0</v>
      </c>
      <c r="E17" s="150">
        <f t="shared" si="2"/>
        <v>101294942</v>
      </c>
      <c r="F17" s="150">
        <f t="shared" si="2"/>
        <v>0</v>
      </c>
      <c r="G17" s="150">
        <f t="shared" si="2"/>
        <v>13632552</v>
      </c>
      <c r="H17" s="150">
        <f t="shared" si="2"/>
        <v>114927494</v>
      </c>
      <c r="I17" s="149" t="s">
        <v>382</v>
      </c>
      <c r="J17" s="151">
        <f aca="true" t="shared" si="3" ref="J17:O17">+J6+J8+J10+J11+J12+J13+J14+J15+J16</f>
        <v>38795000</v>
      </c>
      <c r="K17" s="259">
        <f t="shared" si="3"/>
        <v>0</v>
      </c>
      <c r="L17" s="150">
        <f t="shared" si="3"/>
        <v>97852354</v>
      </c>
      <c r="M17" s="150">
        <f t="shared" si="3"/>
        <v>323999</v>
      </c>
      <c r="N17" s="150">
        <f t="shared" si="3"/>
        <v>29721736</v>
      </c>
      <c r="O17" s="150">
        <f t="shared" si="3"/>
        <v>166693089</v>
      </c>
      <c r="P17" s="419"/>
    </row>
    <row r="18" spans="1:16" ht="12.75" customHeight="1">
      <c r="A18" s="132" t="s">
        <v>332</v>
      </c>
      <c r="B18" s="176" t="s">
        <v>383</v>
      </c>
      <c r="C18" s="316">
        <f>SUM(C19:C23)</f>
        <v>38795000</v>
      </c>
      <c r="D18" s="313">
        <f>+D19+D20+D21+D22+D23</f>
        <v>0</v>
      </c>
      <c r="E18" s="303"/>
      <c r="F18" s="303"/>
      <c r="G18" s="316">
        <f>SUM(G19:G23)</f>
        <v>12970595</v>
      </c>
      <c r="H18" s="316">
        <f>SUM(H19:H23)</f>
        <v>51765595</v>
      </c>
      <c r="I18" s="138" t="s">
        <v>337</v>
      </c>
      <c r="J18" s="136"/>
      <c r="K18" s="165"/>
      <c r="L18" s="166"/>
      <c r="M18" s="166"/>
      <c r="N18" s="344"/>
      <c r="O18" s="394"/>
      <c r="P18" s="419"/>
    </row>
    <row r="19" spans="1:16" ht="12.75" customHeight="1">
      <c r="A19" s="137" t="s">
        <v>335</v>
      </c>
      <c r="B19" s="177" t="s">
        <v>384</v>
      </c>
      <c r="C19" s="142">
        <v>38795000</v>
      </c>
      <c r="D19" s="168"/>
      <c r="E19" s="139"/>
      <c r="F19" s="139"/>
      <c r="G19" s="397">
        <v>12970595</v>
      </c>
      <c r="H19" s="169">
        <f aca="true" t="shared" si="4" ref="H19:H28">C19+D19+E19+F19+G19</f>
        <v>51765595</v>
      </c>
      <c r="I19" s="138" t="s">
        <v>385</v>
      </c>
      <c r="J19" s="140"/>
      <c r="K19" s="168"/>
      <c r="L19" s="139"/>
      <c r="M19" s="139"/>
      <c r="N19" s="139"/>
      <c r="O19" s="169">
        <f>J19+K19+L19</f>
        <v>0</v>
      </c>
      <c r="P19" s="419"/>
    </row>
    <row r="20" spans="1:16" ht="12.75" customHeight="1">
      <c r="A20" s="132" t="s">
        <v>338</v>
      </c>
      <c r="B20" s="177" t="s">
        <v>386</v>
      </c>
      <c r="C20" s="142"/>
      <c r="D20" s="168"/>
      <c r="E20" s="139"/>
      <c r="F20" s="139"/>
      <c r="G20" s="139"/>
      <c r="H20" s="169">
        <f t="shared" si="4"/>
        <v>0</v>
      </c>
      <c r="I20" s="138" t="s">
        <v>343</v>
      </c>
      <c r="J20" s="140"/>
      <c r="K20" s="168"/>
      <c r="L20" s="139"/>
      <c r="M20" s="139"/>
      <c r="N20" s="139"/>
      <c r="O20" s="169">
        <f aca="true" t="shared" si="5" ref="O20:O28">J20+K20+L20+M20+N20</f>
        <v>0</v>
      </c>
      <c r="P20" s="419"/>
    </row>
    <row r="21" spans="1:16" ht="12.75" customHeight="1">
      <c r="A21" s="137" t="s">
        <v>341</v>
      </c>
      <c r="B21" s="177" t="s">
        <v>387</v>
      </c>
      <c r="C21" s="142"/>
      <c r="D21" s="168"/>
      <c r="E21" s="139"/>
      <c r="F21" s="139"/>
      <c r="G21" s="139"/>
      <c r="H21" s="169">
        <f t="shared" si="4"/>
        <v>0</v>
      </c>
      <c r="I21" s="138" t="s">
        <v>346</v>
      </c>
      <c r="J21" s="140"/>
      <c r="K21" s="168"/>
      <c r="L21" s="139"/>
      <c r="M21" s="139"/>
      <c r="N21" s="139"/>
      <c r="O21" s="169">
        <f t="shared" si="5"/>
        <v>0</v>
      </c>
      <c r="P21" s="419"/>
    </row>
    <row r="22" spans="1:16" ht="12.75" customHeight="1">
      <c r="A22" s="132" t="s">
        <v>344</v>
      </c>
      <c r="B22" s="177" t="s">
        <v>388</v>
      </c>
      <c r="C22" s="142"/>
      <c r="D22" s="168"/>
      <c r="E22" s="139"/>
      <c r="F22" s="139"/>
      <c r="G22" s="139"/>
      <c r="H22" s="169">
        <f t="shared" si="4"/>
        <v>0</v>
      </c>
      <c r="I22" s="154" t="s">
        <v>348</v>
      </c>
      <c r="J22" s="140"/>
      <c r="K22" s="168"/>
      <c r="L22" s="139"/>
      <c r="M22" s="139"/>
      <c r="N22" s="139"/>
      <c r="O22" s="169">
        <f t="shared" si="5"/>
        <v>0</v>
      </c>
      <c r="P22" s="419"/>
    </row>
    <row r="23" spans="1:16" ht="12.75" customHeight="1">
      <c r="A23" s="137" t="s">
        <v>347</v>
      </c>
      <c r="B23" s="178" t="s">
        <v>389</v>
      </c>
      <c r="C23" s="142"/>
      <c r="D23" s="168"/>
      <c r="E23" s="139"/>
      <c r="F23" s="139"/>
      <c r="G23" s="139"/>
      <c r="H23" s="169">
        <f t="shared" si="4"/>
        <v>0</v>
      </c>
      <c r="I23" s="138" t="s">
        <v>390</v>
      </c>
      <c r="J23" s="140"/>
      <c r="K23" s="168"/>
      <c r="L23" s="139"/>
      <c r="M23" s="139"/>
      <c r="N23" s="139"/>
      <c r="O23" s="169">
        <f t="shared" si="5"/>
        <v>0</v>
      </c>
      <c r="P23" s="419"/>
    </row>
    <row r="24" spans="1:16" ht="12.75" customHeight="1">
      <c r="A24" s="132" t="s">
        <v>349</v>
      </c>
      <c r="B24" s="179" t="s">
        <v>391</v>
      </c>
      <c r="C24" s="311">
        <f>+C25+C26+C27+C28+C29</f>
        <v>0</v>
      </c>
      <c r="D24" s="314">
        <f>+D25+D26+D27+D28+D29</f>
        <v>0</v>
      </c>
      <c r="E24" s="157"/>
      <c r="F24" s="157"/>
      <c r="G24" s="157"/>
      <c r="H24" s="169">
        <f t="shared" si="4"/>
        <v>0</v>
      </c>
      <c r="I24" s="133" t="s">
        <v>392</v>
      </c>
      <c r="J24" s="140"/>
      <c r="K24" s="168"/>
      <c r="L24" s="139"/>
      <c r="M24" s="139"/>
      <c r="N24" s="139"/>
      <c r="O24" s="169">
        <f t="shared" si="5"/>
        <v>0</v>
      </c>
      <c r="P24" s="419"/>
    </row>
    <row r="25" spans="1:16" ht="12.75" customHeight="1">
      <c r="A25" s="137" t="s">
        <v>352</v>
      </c>
      <c r="B25" s="178" t="s">
        <v>393</v>
      </c>
      <c r="C25" s="142"/>
      <c r="D25" s="168"/>
      <c r="E25" s="139"/>
      <c r="F25" s="139"/>
      <c r="G25" s="139"/>
      <c r="H25" s="169">
        <f t="shared" si="4"/>
        <v>0</v>
      </c>
      <c r="I25" s="133" t="s">
        <v>294</v>
      </c>
      <c r="J25" s="140"/>
      <c r="K25" s="168"/>
      <c r="L25" s="139"/>
      <c r="M25" s="139"/>
      <c r="N25" s="139"/>
      <c r="O25" s="169">
        <f t="shared" si="5"/>
        <v>0</v>
      </c>
      <c r="P25" s="419"/>
    </row>
    <row r="26" spans="1:16" ht="12.75" customHeight="1">
      <c r="A26" s="132" t="s">
        <v>354</v>
      </c>
      <c r="B26" s="178" t="s">
        <v>394</v>
      </c>
      <c r="C26" s="142"/>
      <c r="D26" s="168"/>
      <c r="E26" s="139"/>
      <c r="F26" s="139"/>
      <c r="G26" s="139"/>
      <c r="H26" s="169">
        <f t="shared" si="4"/>
        <v>0</v>
      </c>
      <c r="I26" s="180"/>
      <c r="J26" s="140"/>
      <c r="K26" s="168"/>
      <c r="L26" s="139"/>
      <c r="M26" s="139"/>
      <c r="N26" s="139"/>
      <c r="O26" s="169">
        <f t="shared" si="5"/>
        <v>0</v>
      </c>
      <c r="P26" s="419"/>
    </row>
    <row r="27" spans="1:16" ht="12.75" customHeight="1">
      <c r="A27" s="137" t="s">
        <v>356</v>
      </c>
      <c r="B27" s="177" t="s">
        <v>395</v>
      </c>
      <c r="C27" s="142"/>
      <c r="D27" s="168"/>
      <c r="E27" s="139"/>
      <c r="F27" s="139"/>
      <c r="G27" s="139"/>
      <c r="H27" s="169">
        <f t="shared" si="4"/>
        <v>0</v>
      </c>
      <c r="I27" s="180"/>
      <c r="J27" s="140"/>
      <c r="K27" s="168"/>
      <c r="L27" s="139"/>
      <c r="M27" s="139"/>
      <c r="N27" s="139"/>
      <c r="O27" s="169">
        <f t="shared" si="5"/>
        <v>0</v>
      </c>
      <c r="P27" s="419"/>
    </row>
    <row r="28" spans="1:16" ht="12.75" customHeight="1">
      <c r="A28" s="132" t="s">
        <v>358</v>
      </c>
      <c r="B28" s="181" t="s">
        <v>396</v>
      </c>
      <c r="C28" s="142"/>
      <c r="D28" s="168"/>
      <c r="E28" s="139"/>
      <c r="F28" s="139"/>
      <c r="G28" s="139"/>
      <c r="H28" s="169">
        <f t="shared" si="4"/>
        <v>0</v>
      </c>
      <c r="I28" s="143"/>
      <c r="J28" s="140"/>
      <c r="K28" s="168"/>
      <c r="L28" s="139"/>
      <c r="M28" s="139"/>
      <c r="N28" s="139"/>
      <c r="O28" s="169">
        <f t="shared" si="5"/>
        <v>0</v>
      </c>
      <c r="P28" s="419"/>
    </row>
    <row r="29" spans="1:16" ht="12.75" customHeight="1" thickBot="1">
      <c r="A29" s="137" t="s">
        <v>359</v>
      </c>
      <c r="B29" s="182" t="s">
        <v>397</v>
      </c>
      <c r="C29" s="142"/>
      <c r="D29" s="345"/>
      <c r="E29" s="146"/>
      <c r="F29" s="146"/>
      <c r="G29" s="346"/>
      <c r="H29" s="347"/>
      <c r="I29" s="180"/>
      <c r="J29" s="140"/>
      <c r="K29" s="173"/>
      <c r="L29" s="174"/>
      <c r="M29" s="174"/>
      <c r="N29" s="395"/>
      <c r="O29" s="396">
        <f>SUM(O19:O28)</f>
        <v>0</v>
      </c>
      <c r="P29" s="419"/>
    </row>
    <row r="30" spans="1:16" ht="35.25" customHeight="1" thickBot="1">
      <c r="A30" s="148" t="s">
        <v>362</v>
      </c>
      <c r="B30" s="149" t="s">
        <v>398</v>
      </c>
      <c r="C30" s="309">
        <f>+C18+C24</f>
        <v>38795000</v>
      </c>
      <c r="D30" s="259">
        <f>+D18+D24</f>
        <v>0</v>
      </c>
      <c r="E30" s="150">
        <f>+E18+E24</f>
        <v>0</v>
      </c>
      <c r="F30" s="150">
        <f>+F18+F24</f>
        <v>0</v>
      </c>
      <c r="G30" s="309">
        <f>+G18+G24</f>
        <v>12970595</v>
      </c>
      <c r="H30" s="164">
        <f>+H18+H29</f>
        <v>51765595</v>
      </c>
      <c r="I30" s="149" t="s">
        <v>399</v>
      </c>
      <c r="J30" s="151">
        <f>SUM(J18:J29)</f>
        <v>0</v>
      </c>
      <c r="K30" s="259">
        <f>SUM(K18:K29)</f>
        <v>0</v>
      </c>
      <c r="L30" s="150">
        <f>SUM(L18:L29)</f>
        <v>0</v>
      </c>
      <c r="M30" s="150"/>
      <c r="N30" s="162">
        <f>+N18+N29</f>
        <v>0</v>
      </c>
      <c r="O30" s="163">
        <f>+O18+O29</f>
        <v>0</v>
      </c>
      <c r="P30" s="419"/>
    </row>
    <row r="31" spans="1:16" ht="23.25" customHeight="1" thickBot="1">
      <c r="A31" s="148" t="s">
        <v>365</v>
      </c>
      <c r="B31" s="160" t="s">
        <v>400</v>
      </c>
      <c r="C31" s="312">
        <f aca="true" t="shared" si="6" ref="C31:H31">+C17+C30</f>
        <v>38795000</v>
      </c>
      <c r="D31" s="315">
        <f t="shared" si="6"/>
        <v>0</v>
      </c>
      <c r="E31" s="305">
        <f t="shared" si="6"/>
        <v>101294942</v>
      </c>
      <c r="F31" s="305">
        <f t="shared" si="6"/>
        <v>0</v>
      </c>
      <c r="G31" s="305">
        <f t="shared" si="6"/>
        <v>26603147</v>
      </c>
      <c r="H31" s="305">
        <f t="shared" si="6"/>
        <v>166693089</v>
      </c>
      <c r="I31" s="160" t="s">
        <v>401</v>
      </c>
      <c r="J31" s="161">
        <f aca="true" t="shared" si="7" ref="J31:O31">+J17+J30</f>
        <v>38795000</v>
      </c>
      <c r="K31" s="398">
        <f t="shared" si="7"/>
        <v>0</v>
      </c>
      <c r="L31" s="305">
        <f t="shared" si="7"/>
        <v>97852354</v>
      </c>
      <c r="M31" s="305">
        <f t="shared" si="7"/>
        <v>323999</v>
      </c>
      <c r="N31" s="305">
        <f t="shared" si="7"/>
        <v>29721736</v>
      </c>
      <c r="O31" s="399">
        <f t="shared" si="7"/>
        <v>166693089</v>
      </c>
      <c r="P31" s="419"/>
    </row>
    <row r="32" spans="1:16" ht="23.25" customHeight="1" thickBot="1">
      <c r="A32" s="148" t="s">
        <v>368</v>
      </c>
      <c r="B32" s="160" t="s">
        <v>366</v>
      </c>
      <c r="C32" s="301">
        <f>IF(C17-J17&lt;0,J17-C17,"-")</f>
        <v>38795000</v>
      </c>
      <c r="D32" s="315" t="str">
        <f>IF(D17-K17&lt;0,K17-D17,"-")</f>
        <v>-</v>
      </c>
      <c r="E32" s="162" t="str">
        <f>IF(E17-L17&lt;0,L17-E17,"-")</f>
        <v>-</v>
      </c>
      <c r="F32" s="162">
        <f>IF(F17-M17&lt;0,M17-F17,"-")</f>
        <v>323999</v>
      </c>
      <c r="G32" s="162">
        <f>IF(G17-N17&lt;0,N17-G17,"-")</f>
        <v>16089184</v>
      </c>
      <c r="H32" s="162" t="str">
        <f>IF(H30-M30&lt;0,M30-H30,"-")</f>
        <v>-</v>
      </c>
      <c r="I32" s="160" t="s">
        <v>367</v>
      </c>
      <c r="J32" s="301" t="str">
        <f>IF(C17-J17&gt;0,C17-J17,"-")</f>
        <v>-</v>
      </c>
      <c r="K32" s="315" t="str">
        <f>IF(D17-K17&gt;0,D17-K17,"-")</f>
        <v>-</v>
      </c>
      <c r="L32" s="162">
        <f>IF(E17-L17&gt;0,E17-L17,"-")</f>
        <v>3442588</v>
      </c>
      <c r="M32" s="162" t="str">
        <f>IF(F17-M17&gt;0,F17-M17,"-")</f>
        <v>-</v>
      </c>
      <c r="N32" s="162">
        <f>IF(G30-N30&gt;0,G30-N30,"-")</f>
        <v>12970595</v>
      </c>
      <c r="O32" s="164">
        <f>IF(H30-O30&gt;0,H30-O30,"-")</f>
        <v>51765595</v>
      </c>
      <c r="P32" s="419"/>
    </row>
    <row r="33" spans="1:16" ht="26.25" customHeight="1" thickBot="1">
      <c r="A33" s="148" t="s">
        <v>402</v>
      </c>
      <c r="B33" s="160" t="s">
        <v>369</v>
      </c>
      <c r="C33" s="301" t="str">
        <f>IF(C31-J31&lt;0,J31-C31,"-")</f>
        <v>-</v>
      </c>
      <c r="D33" s="315" t="str">
        <f>IF(D31-K31&lt;0,K31-D31,"-")</f>
        <v>-</v>
      </c>
      <c r="E33" s="162" t="str">
        <f>IF(E31-L31&lt;0,L31-E31,"-")</f>
        <v>-</v>
      </c>
      <c r="F33" s="162">
        <f>IF(F31-M31&lt;0,M31-F31,"-")</f>
        <v>323999</v>
      </c>
      <c r="G33" s="162">
        <f>IF(G31-N31&lt;0,N31-G31,"-")</f>
        <v>3118589</v>
      </c>
      <c r="H33" s="301"/>
      <c r="I33" s="160" t="s">
        <v>370</v>
      </c>
      <c r="J33" s="301" t="str">
        <f>IF(C31-J31&gt;0,C31-J31,"-")</f>
        <v>-</v>
      </c>
      <c r="K33" s="315" t="str">
        <f>IF(D31-K31&gt;0,D31-K31,"-")</f>
        <v>-</v>
      </c>
      <c r="L33" s="162">
        <f>IF(E31-L31&gt;0,E31-L31,"-")</f>
        <v>3442588</v>
      </c>
      <c r="M33" s="162" t="str">
        <f>IF(F31-M31&gt;0,F31-M31,"-")</f>
        <v>-</v>
      </c>
      <c r="N33" s="162" t="str">
        <f>IF(G31-N31&gt;0,G31-N31,"-")</f>
        <v>-</v>
      </c>
      <c r="O33" s="162" t="str">
        <f>IF(H31-O31&gt;0,H31-O31,"-")</f>
        <v>-</v>
      </c>
      <c r="P33" s="419"/>
    </row>
  </sheetData>
  <sheetProtection selectLockedCells="1" selectUnlockedCells="1"/>
  <mergeCells count="5">
    <mergeCell ref="P1:P33"/>
    <mergeCell ref="B1:N1"/>
    <mergeCell ref="A3:A4"/>
    <mergeCell ref="B3:H3"/>
    <mergeCell ref="I3:O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="115" zoomScaleNormal="115" zoomScalePageLayoutView="0" workbookViewId="0" topLeftCell="A1">
      <selection activeCell="C45" sqref="C4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" t="s">
        <v>403</v>
      </c>
      <c r="B1" s="2"/>
      <c r="C1" s="2"/>
      <c r="D1" s="2"/>
      <c r="E1" s="183" t="s">
        <v>404</v>
      </c>
    </row>
    <row r="2" spans="1:5" ht="12.75">
      <c r="A2" s="2"/>
      <c r="B2" s="2"/>
      <c r="C2" s="2"/>
      <c r="D2" s="2"/>
      <c r="E2" s="2"/>
    </row>
    <row r="3" spans="1:5" ht="12.75">
      <c r="A3" s="3"/>
      <c r="B3" s="184"/>
      <c r="C3" s="3"/>
      <c r="D3" s="185"/>
      <c r="E3" s="184"/>
    </row>
    <row r="4" spans="1:5" ht="15.75">
      <c r="A4" s="4" t="str">
        <f>+ÖSSZEFÜGGÉSEK!A6</f>
        <v>2017. évi eredeti előirányzat BEVÉTELEK</v>
      </c>
      <c r="B4" s="186"/>
      <c r="C4" s="5"/>
      <c r="D4" s="185"/>
      <c r="E4" s="184"/>
    </row>
    <row r="5" spans="1:5" ht="12.75">
      <c r="A5" s="3"/>
      <c r="B5" s="184"/>
      <c r="C5" s="3"/>
      <c r="D5" s="185"/>
      <c r="E5" s="184"/>
    </row>
    <row r="6" spans="1:5" ht="12.75">
      <c r="A6" s="3" t="s">
        <v>2</v>
      </c>
      <c r="B6" s="184">
        <f>+'1.sz.mell.'!C63</f>
        <v>548474357</v>
      </c>
      <c r="C6" s="3" t="s">
        <v>3</v>
      </c>
      <c r="D6" s="185">
        <f>+'4.sz.mell  '!C18+'5.sz.mell  '!C17</f>
        <v>548474357</v>
      </c>
      <c r="E6" s="184">
        <f>+B6-D6</f>
        <v>0</v>
      </c>
    </row>
    <row r="7" spans="1:5" ht="12.75">
      <c r="A7" s="3" t="s">
        <v>405</v>
      </c>
      <c r="B7" s="184">
        <f>+'1.sz.mell.'!C87</f>
        <v>90910504</v>
      </c>
      <c r="C7" s="3" t="s">
        <v>5</v>
      </c>
      <c r="D7" s="185">
        <f>+'4.sz.mell  '!C29+'5.sz.mell  '!C30</f>
        <v>90910504</v>
      </c>
      <c r="E7" s="184">
        <f>+B7-D7</f>
        <v>0</v>
      </c>
    </row>
    <row r="8" spans="1:5" ht="12.75">
      <c r="A8" s="3" t="s">
        <v>406</v>
      </c>
      <c r="B8" s="184">
        <f>+'1.sz.mell.'!C88</f>
        <v>639384861</v>
      </c>
      <c r="C8" s="3" t="s">
        <v>7</v>
      </c>
      <c r="D8" s="185">
        <f>+'4.sz.mell  '!C30+'5.sz.mell  '!C31</f>
        <v>639384861</v>
      </c>
      <c r="E8" s="184">
        <f>+B8-D8</f>
        <v>0</v>
      </c>
    </row>
    <row r="9" spans="1:5" ht="12.75">
      <c r="A9" s="3"/>
      <c r="B9" s="184"/>
      <c r="C9" s="3"/>
      <c r="D9" s="185"/>
      <c r="E9" s="184"/>
    </row>
    <row r="10" spans="1:5" ht="15.75">
      <c r="A10" s="4" t="str">
        <f>+ÖSSZEFÜGGÉSEK!A13</f>
        <v>2017. évi előirányzat módosítások BEVÉTELEK</v>
      </c>
      <c r="B10" s="186"/>
      <c r="C10" s="5"/>
      <c r="D10" s="185"/>
      <c r="E10" s="184"/>
    </row>
    <row r="11" spans="1:5" ht="12.75">
      <c r="A11" s="3"/>
      <c r="B11" s="184"/>
      <c r="C11" s="3"/>
      <c r="D11" s="185"/>
      <c r="E11" s="184"/>
    </row>
    <row r="12" spans="1:5" ht="12.75">
      <c r="A12" s="3" t="s">
        <v>8</v>
      </c>
      <c r="B12" s="184">
        <f>+'1.sz.mell.'!D63</f>
        <v>330120327</v>
      </c>
      <c r="C12" s="3" t="s">
        <v>9</v>
      </c>
      <c r="D12" s="185">
        <f>+'4.sz.mell  '!D18+'5.sz.mell  '!D17</f>
        <v>330120327</v>
      </c>
      <c r="E12" s="184">
        <f>+B12-D12</f>
        <v>0</v>
      </c>
    </row>
    <row r="13" spans="1:5" ht="12.75">
      <c r="A13" s="3" t="s">
        <v>10</v>
      </c>
      <c r="B13" s="184">
        <f>+'1.sz.mell.'!D87</f>
        <v>211462293</v>
      </c>
      <c r="C13" s="3" t="s">
        <v>11</v>
      </c>
      <c r="D13" s="185">
        <f>+'4.sz.mell  '!D29+'5.sz.mell  '!D30</f>
        <v>211462293</v>
      </c>
      <c r="E13" s="184">
        <f>+B13-D13</f>
        <v>0</v>
      </c>
    </row>
    <row r="14" spans="1:5" ht="12.75">
      <c r="A14" s="3" t="s">
        <v>12</v>
      </c>
      <c r="B14" s="184">
        <f>+'1.sz.mell.'!D88</f>
        <v>541582620</v>
      </c>
      <c r="C14" s="3" t="s">
        <v>13</v>
      </c>
      <c r="D14" s="185">
        <f>+'4.sz.mell  '!D30+'5.sz.mell  '!D31</f>
        <v>541582620</v>
      </c>
      <c r="E14" s="184">
        <f>+B14-D14</f>
        <v>0</v>
      </c>
    </row>
    <row r="15" spans="1:5" ht="12.75">
      <c r="A15" s="3"/>
      <c r="B15" s="184"/>
      <c r="C15" s="3"/>
      <c r="D15" s="185"/>
      <c r="E15" s="184"/>
    </row>
    <row r="16" spans="1:5" ht="14.25">
      <c r="A16" s="187" t="str">
        <f>+ÖSSZEFÜGGÉSEK!A19</f>
        <v>2017. módosítás utáni módosított előrirányzatok BEVÉTELEK</v>
      </c>
      <c r="B16" s="188"/>
      <c r="C16" s="5"/>
      <c r="D16" s="185"/>
      <c r="E16" s="184"/>
    </row>
    <row r="17" spans="1:5" ht="12.75">
      <c r="A17" s="3"/>
      <c r="B17" s="184"/>
      <c r="C17" s="3"/>
      <c r="D17" s="185"/>
      <c r="E17" s="184"/>
    </row>
    <row r="18" spans="1:5" ht="12.75">
      <c r="A18" s="3" t="s">
        <v>14</v>
      </c>
      <c r="B18" s="184">
        <f>+'1.sz.mell.'!H63</f>
        <v>1083495976</v>
      </c>
      <c r="C18" s="3" t="s">
        <v>15</v>
      </c>
      <c r="D18" s="185" t="e">
        <f>+'4.sz.mell  '!H18+'5.sz.mell  '!#REF!</f>
        <v>#REF!</v>
      </c>
      <c r="E18" s="184" t="e">
        <f>+B18-D18</f>
        <v>#REF!</v>
      </c>
    </row>
    <row r="19" spans="1:5" ht="12.75">
      <c r="A19" s="3" t="s">
        <v>16</v>
      </c>
      <c r="B19" s="184">
        <f>+'1.sz.mell.'!H87</f>
        <v>317511402</v>
      </c>
      <c r="C19" s="3" t="s">
        <v>17</v>
      </c>
      <c r="D19" s="185" t="e">
        <f>+'4.sz.mell  '!H29+'5.sz.mell  '!#REF!</f>
        <v>#REF!</v>
      </c>
      <c r="E19" s="184" t="e">
        <f>+B19-D19</f>
        <v>#REF!</v>
      </c>
    </row>
    <row r="20" spans="1:5" ht="12.75">
      <c r="A20" s="3" t="s">
        <v>18</v>
      </c>
      <c r="B20" s="184">
        <f>+'1.sz.mell.'!H88</f>
        <v>1401007378</v>
      </c>
      <c r="C20" s="3" t="s">
        <v>19</v>
      </c>
      <c r="D20" s="185" t="e">
        <f>+'4.sz.mell  '!H30+'5.sz.mell  '!#REF!</f>
        <v>#REF!</v>
      </c>
      <c r="E20" s="184" t="e">
        <f>+B20-D20</f>
        <v>#REF!</v>
      </c>
    </row>
    <row r="21" spans="1:5" ht="12.75">
      <c r="A21" s="3"/>
      <c r="B21" s="184"/>
      <c r="C21" s="3"/>
      <c r="D21" s="185"/>
      <c r="E21" s="184"/>
    </row>
    <row r="22" spans="1:5" ht="15.75">
      <c r="A22" s="4" t="str">
        <f>+ÖSSZEFÜGGÉSEK!A25</f>
        <v>2017. évi eredeti előirányzat KIADÁSOK</v>
      </c>
      <c r="B22" s="186"/>
      <c r="C22" s="5"/>
      <c r="D22" s="185"/>
      <c r="E22" s="184"/>
    </row>
    <row r="23" spans="1:5" ht="12.75">
      <c r="A23" s="3"/>
      <c r="B23" s="184"/>
      <c r="C23" s="3"/>
      <c r="D23" s="185"/>
      <c r="E23" s="184"/>
    </row>
    <row r="24" spans="1:5" ht="12.75">
      <c r="A24" s="3" t="s">
        <v>407</v>
      </c>
      <c r="B24" s="184">
        <f>+'1.sz.mell.'!C130</f>
        <v>624235513</v>
      </c>
      <c r="C24" s="3" t="s">
        <v>21</v>
      </c>
      <c r="D24" s="185">
        <f>+'4.sz.mell  '!J18+'5.sz.mell  '!J17</f>
        <v>624235513</v>
      </c>
      <c r="E24" s="184">
        <f>+B24-D24</f>
        <v>0</v>
      </c>
    </row>
    <row r="25" spans="1:5" ht="12.75">
      <c r="A25" s="3" t="s">
        <v>22</v>
      </c>
      <c r="B25" s="184">
        <f>+'1.sz.mell.'!C155</f>
        <v>15149348</v>
      </c>
      <c r="C25" s="3" t="s">
        <v>23</v>
      </c>
      <c r="D25" s="185">
        <f>+'4.sz.mell  '!J29+'5.sz.mell  '!J30</f>
        <v>15149348</v>
      </c>
      <c r="E25" s="184">
        <f>+B25-D25</f>
        <v>0</v>
      </c>
    </row>
    <row r="26" spans="1:5" ht="12.75">
      <c r="A26" s="3" t="s">
        <v>24</v>
      </c>
      <c r="B26" s="184">
        <f>+'1.sz.mell.'!C156</f>
        <v>639384861</v>
      </c>
      <c r="C26" s="3" t="s">
        <v>25</v>
      </c>
      <c r="D26" s="185">
        <f>+'4.sz.mell  '!J30+'5.sz.mell  '!J31</f>
        <v>639384861</v>
      </c>
      <c r="E26" s="184">
        <f>+B26-D26</f>
        <v>0</v>
      </c>
    </row>
    <row r="27" spans="1:5" ht="12.75">
      <c r="A27" s="3"/>
      <c r="B27" s="184"/>
      <c r="C27" s="3"/>
      <c r="D27" s="185"/>
      <c r="E27" s="184"/>
    </row>
    <row r="28" spans="1:5" ht="15.75">
      <c r="A28" s="4" t="str">
        <f>+ÖSSZEFÜGGÉSEK!A31</f>
        <v>2017. évi előirányzat módosítások KIADÁSOK</v>
      </c>
      <c r="B28" s="186"/>
      <c r="C28" s="5"/>
      <c r="D28" s="185"/>
      <c r="E28" s="184"/>
    </row>
    <row r="29" spans="1:5" ht="12.75">
      <c r="A29" s="3"/>
      <c r="B29" s="184"/>
      <c r="C29" s="3"/>
      <c r="D29" s="185"/>
      <c r="E29" s="184"/>
    </row>
    <row r="30" spans="1:5" ht="12.75">
      <c r="A30" s="3" t="s">
        <v>26</v>
      </c>
      <c r="B30" s="184">
        <f>+'1.sz.mell.'!D130</f>
        <v>541582620</v>
      </c>
      <c r="C30" s="3" t="s">
        <v>27</v>
      </c>
      <c r="D30" s="185">
        <f>+'4.sz.mell  '!K18+'5.sz.mell  '!K17</f>
        <v>541582620</v>
      </c>
      <c r="E30" s="184">
        <f>+B30-D30</f>
        <v>0</v>
      </c>
    </row>
    <row r="31" spans="1:5" ht="12.75">
      <c r="A31" s="3" t="s">
        <v>28</v>
      </c>
      <c r="B31" s="184">
        <f>+'1.sz.mell.'!D155</f>
        <v>0</v>
      </c>
      <c r="C31" s="3" t="s">
        <v>29</v>
      </c>
      <c r="D31" s="185">
        <f>+'4.sz.mell  '!K29+'5.sz.mell  '!K30</f>
        <v>0</v>
      </c>
      <c r="E31" s="184">
        <f>+B31-D31</f>
        <v>0</v>
      </c>
    </row>
    <row r="32" spans="1:5" ht="12.75">
      <c r="A32" s="3" t="s">
        <v>30</v>
      </c>
      <c r="B32" s="184">
        <f>+'1.sz.mell.'!D156</f>
        <v>541582620</v>
      </c>
      <c r="C32" s="3" t="s">
        <v>31</v>
      </c>
      <c r="D32" s="185">
        <f>+'4.sz.mell  '!K30+'5.sz.mell  '!K31</f>
        <v>541582620</v>
      </c>
      <c r="E32" s="184">
        <f>+B32-D32</f>
        <v>0</v>
      </c>
    </row>
    <row r="33" spans="1:5" ht="12.75">
      <c r="A33" s="3"/>
      <c r="B33" s="184"/>
      <c r="C33" s="3"/>
      <c r="D33" s="185"/>
      <c r="E33" s="184"/>
    </row>
    <row r="34" spans="1:5" ht="15.75">
      <c r="A34" s="8" t="str">
        <f>+ÖSSZEFÜGGÉSEK!A37</f>
        <v>2017. módosítás utáni módosított előirányzatok KIADÁSOK</v>
      </c>
      <c r="B34" s="186"/>
      <c r="C34" s="5"/>
      <c r="D34" s="185"/>
      <c r="E34" s="184"/>
    </row>
    <row r="35" spans="1:5" ht="12.75">
      <c r="A35" s="3"/>
      <c r="B35" s="184"/>
      <c r="C35" s="3"/>
      <c r="D35" s="185"/>
      <c r="E35" s="184"/>
    </row>
    <row r="36" spans="1:5" ht="12.75">
      <c r="A36" s="3" t="s">
        <v>32</v>
      </c>
      <c r="B36" s="184">
        <f>+'1.sz.mell.'!H130</f>
        <v>1385858030</v>
      </c>
      <c r="C36" s="3" t="s">
        <v>33</v>
      </c>
      <c r="D36" s="185">
        <f>+'4.sz.mell  '!O18+'5.sz.mell  '!N17</f>
        <v>1248886677</v>
      </c>
      <c r="E36" s="184">
        <f>+B36-D36</f>
        <v>136971353</v>
      </c>
    </row>
    <row r="37" spans="1:5" ht="12.75">
      <c r="A37" s="3" t="s">
        <v>34</v>
      </c>
      <c r="B37" s="184">
        <f>+'1.sz.mell.'!H155</f>
        <v>15149348</v>
      </c>
      <c r="C37" s="3" t="s">
        <v>35</v>
      </c>
      <c r="D37" s="185">
        <f>+'4.sz.mell  '!O29+'5.sz.mell  '!N30</f>
        <v>15149348</v>
      </c>
      <c r="E37" s="184">
        <f>+B37-D37</f>
        <v>0</v>
      </c>
    </row>
    <row r="38" spans="1:5" ht="12.75">
      <c r="A38" s="3" t="s">
        <v>408</v>
      </c>
      <c r="B38" s="184">
        <f>+'1.sz.mell.'!H156</f>
        <v>1401007378</v>
      </c>
      <c r="C38" s="3" t="s">
        <v>37</v>
      </c>
      <c r="D38" s="185">
        <f>+'4.sz.mell  '!O30+'5.sz.mell  '!N31</f>
        <v>1264036025</v>
      </c>
      <c r="E38" s="184">
        <f>+B38-D38</f>
        <v>136971353</v>
      </c>
    </row>
  </sheetData>
  <sheetProtection sheet="1"/>
  <conditionalFormatting sqref="E3:E38">
    <cfRule type="cellIs" priority="1" dxfId="1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31"/>
  <sheetViews>
    <sheetView zoomScalePageLayoutView="0" workbookViewId="0" topLeftCell="A1">
      <selection activeCell="H36" sqref="H36"/>
    </sheetView>
  </sheetViews>
  <sheetFormatPr defaultColWidth="9.00390625" defaultRowHeight="12.75"/>
  <cols>
    <col min="1" max="1" width="40.375" style="0" customWidth="1"/>
    <col min="2" max="2" width="12.625" style="0" customWidth="1"/>
    <col min="3" max="3" width="13.875" style="0" customWidth="1"/>
    <col min="4" max="5" width="16.375" style="0" customWidth="1"/>
    <col min="6" max="6" width="12.125" style="0" customWidth="1"/>
    <col min="7" max="7" width="11.875" style="0" customWidth="1"/>
    <col min="8" max="8" width="9.50390625" style="0" customWidth="1"/>
    <col min="9" max="9" width="10.375" style="0" customWidth="1"/>
    <col min="10" max="10" width="14.875" style="0" customWidth="1"/>
    <col min="11" max="12" width="10.125" style="0" bestFit="1" customWidth="1"/>
  </cols>
  <sheetData>
    <row r="2" spans="1:10" ht="15.75">
      <c r="A2" s="425" t="s">
        <v>500</v>
      </c>
      <c r="B2" s="425"/>
      <c r="C2" s="425"/>
      <c r="D2" s="425"/>
      <c r="E2" s="425"/>
      <c r="F2" s="425"/>
      <c r="G2" s="425"/>
      <c r="H2" s="425"/>
      <c r="I2" s="425"/>
      <c r="J2" s="425"/>
    </row>
    <row r="3" spans="1:10" ht="14.25" thickBot="1">
      <c r="A3" s="119"/>
      <c r="B3" s="118"/>
      <c r="C3" s="118"/>
      <c r="D3" s="118"/>
      <c r="E3" s="118"/>
      <c r="F3" s="118"/>
      <c r="G3" s="118"/>
      <c r="H3" s="118"/>
      <c r="I3" s="118"/>
      <c r="J3" s="349" t="s">
        <v>40</v>
      </c>
    </row>
    <row r="4" spans="1:10" ht="36.75" thickBot="1">
      <c r="A4" s="121" t="s">
        <v>501</v>
      </c>
      <c r="B4" s="122" t="s">
        <v>502</v>
      </c>
      <c r="C4" s="122" t="s">
        <v>503</v>
      </c>
      <c r="D4" s="122" t="s">
        <v>516</v>
      </c>
      <c r="E4" s="122" t="s">
        <v>517</v>
      </c>
      <c r="F4" s="122" t="s">
        <v>518</v>
      </c>
      <c r="G4" s="122" t="s">
        <v>519</v>
      </c>
      <c r="H4" s="122" t="s">
        <v>520</v>
      </c>
      <c r="I4" s="122" t="s">
        <v>521</v>
      </c>
      <c r="J4" s="350" t="s">
        <v>522</v>
      </c>
    </row>
    <row r="5" spans="1:10" ht="13.5" thickBot="1">
      <c r="A5" s="351" t="s">
        <v>46</v>
      </c>
      <c r="B5" s="352" t="s">
        <v>47</v>
      </c>
      <c r="C5" s="352" t="s">
        <v>48</v>
      </c>
      <c r="D5" s="352" t="s">
        <v>49</v>
      </c>
      <c r="E5" s="352" t="s">
        <v>221</v>
      </c>
      <c r="F5" s="352" t="s">
        <v>482</v>
      </c>
      <c r="G5" s="352" t="s">
        <v>319</v>
      </c>
      <c r="H5" s="352" t="s">
        <v>320</v>
      </c>
      <c r="I5" s="371" t="s">
        <v>321</v>
      </c>
      <c r="J5" s="353" t="s">
        <v>523</v>
      </c>
    </row>
    <row r="6" spans="1:10" ht="22.5">
      <c r="A6" s="373" t="s">
        <v>504</v>
      </c>
      <c r="B6" s="374">
        <v>5859000</v>
      </c>
      <c r="C6" s="375" t="s">
        <v>514</v>
      </c>
      <c r="D6" s="374">
        <v>0</v>
      </c>
      <c r="E6" s="374">
        <v>5859000</v>
      </c>
      <c r="F6" s="374">
        <v>0</v>
      </c>
      <c r="G6" s="374"/>
      <c r="H6" s="374"/>
      <c r="I6" s="374">
        <v>369075</v>
      </c>
      <c r="J6" s="376">
        <f>E6+F6+G6+H6+I6</f>
        <v>6228075</v>
      </c>
    </row>
    <row r="7" spans="1:10" ht="12.75">
      <c r="A7" s="354" t="s">
        <v>505</v>
      </c>
      <c r="B7" s="355">
        <v>2675000</v>
      </c>
      <c r="C7" s="356" t="s">
        <v>543</v>
      </c>
      <c r="D7" s="355"/>
      <c r="E7" s="355">
        <v>2675000</v>
      </c>
      <c r="F7" s="355"/>
      <c r="G7" s="355"/>
      <c r="H7" s="355"/>
      <c r="I7" s="355">
        <v>356514</v>
      </c>
      <c r="J7" s="357">
        <f aca="true" t="shared" si="0" ref="J7:J30">E7+F7+G7+H7+I7</f>
        <v>3031514</v>
      </c>
    </row>
    <row r="8" spans="1:10" ht="12.75">
      <c r="A8" s="354" t="s">
        <v>506</v>
      </c>
      <c r="B8" s="355">
        <v>18000000</v>
      </c>
      <c r="C8" s="356" t="s">
        <v>514</v>
      </c>
      <c r="D8" s="355"/>
      <c r="E8" s="355">
        <v>18000000</v>
      </c>
      <c r="F8" s="355"/>
      <c r="G8" s="355"/>
      <c r="H8" s="355"/>
      <c r="I8" s="355">
        <v>-4339143</v>
      </c>
      <c r="J8" s="357">
        <f t="shared" si="0"/>
        <v>13660857</v>
      </c>
    </row>
    <row r="9" spans="1:10" ht="22.5">
      <c r="A9" s="354" t="s">
        <v>507</v>
      </c>
      <c r="B9" s="355">
        <v>2987000</v>
      </c>
      <c r="C9" s="356" t="s">
        <v>514</v>
      </c>
      <c r="D9" s="355"/>
      <c r="E9" s="355">
        <v>2987000</v>
      </c>
      <c r="F9" s="355"/>
      <c r="G9" s="355"/>
      <c r="H9" s="355"/>
      <c r="I9" s="355">
        <v>-2987000</v>
      </c>
      <c r="J9" s="357">
        <f t="shared" si="0"/>
        <v>0</v>
      </c>
    </row>
    <row r="10" spans="1:10" ht="12.75">
      <c r="A10" s="354" t="s">
        <v>524</v>
      </c>
      <c r="B10" s="355"/>
      <c r="C10" s="356" t="s">
        <v>514</v>
      </c>
      <c r="D10" s="355"/>
      <c r="E10" s="355"/>
      <c r="F10" s="355"/>
      <c r="G10" s="355"/>
      <c r="H10" s="355"/>
      <c r="I10" s="355">
        <v>362679</v>
      </c>
      <c r="J10" s="357">
        <f t="shared" si="0"/>
        <v>362679</v>
      </c>
    </row>
    <row r="11" spans="1:10" ht="12.75">
      <c r="A11" s="354" t="s">
        <v>525</v>
      </c>
      <c r="B11" s="355"/>
      <c r="C11" s="356" t="s">
        <v>514</v>
      </c>
      <c r="D11" s="355"/>
      <c r="E11" s="355"/>
      <c r="F11" s="355"/>
      <c r="G11" s="355"/>
      <c r="H11" s="355"/>
      <c r="I11" s="355">
        <v>145060</v>
      </c>
      <c r="J11" s="357">
        <f t="shared" si="0"/>
        <v>145060</v>
      </c>
    </row>
    <row r="12" spans="1:10" ht="12.75">
      <c r="A12" s="354" t="s">
        <v>528</v>
      </c>
      <c r="B12" s="355"/>
      <c r="C12" s="356" t="s">
        <v>514</v>
      </c>
      <c r="D12" s="355"/>
      <c r="E12" s="355"/>
      <c r="F12" s="355"/>
      <c r="G12" s="355"/>
      <c r="H12" s="355"/>
      <c r="I12" s="355">
        <v>105700</v>
      </c>
      <c r="J12" s="357">
        <f t="shared" si="0"/>
        <v>105700</v>
      </c>
    </row>
    <row r="13" spans="1:10" ht="12.75">
      <c r="A13" s="354" t="s">
        <v>534</v>
      </c>
      <c r="B13" s="355"/>
      <c r="C13" s="356" t="s">
        <v>514</v>
      </c>
      <c r="D13" s="355"/>
      <c r="E13" s="355"/>
      <c r="F13" s="355"/>
      <c r="G13" s="355"/>
      <c r="H13" s="355"/>
      <c r="I13" s="355">
        <v>11684000</v>
      </c>
      <c r="J13" s="357">
        <f t="shared" si="0"/>
        <v>11684000</v>
      </c>
    </row>
    <row r="14" spans="1:10" ht="12.75">
      <c r="A14" s="354" t="s">
        <v>535</v>
      </c>
      <c r="B14" s="355"/>
      <c r="C14" s="356" t="s">
        <v>514</v>
      </c>
      <c r="D14" s="355"/>
      <c r="E14" s="355"/>
      <c r="F14" s="355"/>
      <c r="G14" s="355"/>
      <c r="H14" s="355"/>
      <c r="I14" s="355">
        <v>148438</v>
      </c>
      <c r="J14" s="357">
        <f t="shared" si="0"/>
        <v>148438</v>
      </c>
    </row>
    <row r="15" spans="1:10" ht="12.75">
      <c r="A15" s="354" t="s">
        <v>526</v>
      </c>
      <c r="B15" s="355"/>
      <c r="C15" s="356" t="s">
        <v>514</v>
      </c>
      <c r="D15" s="355"/>
      <c r="E15" s="355"/>
      <c r="F15" s="355"/>
      <c r="G15" s="355"/>
      <c r="H15" s="355"/>
      <c r="I15" s="355">
        <v>5300000</v>
      </c>
      <c r="J15" s="357">
        <f t="shared" si="0"/>
        <v>5300000</v>
      </c>
    </row>
    <row r="16" spans="1:10" ht="12.75">
      <c r="A16" s="354" t="s">
        <v>527</v>
      </c>
      <c r="B16" s="355"/>
      <c r="C16" s="356" t="s">
        <v>514</v>
      </c>
      <c r="D16" s="355"/>
      <c r="E16" s="355"/>
      <c r="F16" s="355"/>
      <c r="G16" s="355"/>
      <c r="H16" s="355"/>
      <c r="I16" s="355">
        <v>48160</v>
      </c>
      <c r="J16" s="357">
        <f t="shared" si="0"/>
        <v>48160</v>
      </c>
    </row>
    <row r="17" spans="1:10" ht="12.75">
      <c r="A17" s="354" t="s">
        <v>529</v>
      </c>
      <c r="B17" s="355"/>
      <c r="C17" s="356" t="s">
        <v>514</v>
      </c>
      <c r="D17" s="355"/>
      <c r="E17" s="355"/>
      <c r="F17" s="355"/>
      <c r="G17" s="355">
        <v>3150000</v>
      </c>
      <c r="H17" s="355"/>
      <c r="I17" s="355">
        <v>-3190</v>
      </c>
      <c r="J17" s="357">
        <f t="shared" si="0"/>
        <v>3146810</v>
      </c>
    </row>
    <row r="18" spans="1:10" ht="12.75">
      <c r="A18" s="354" t="s">
        <v>540</v>
      </c>
      <c r="B18" s="355"/>
      <c r="C18" s="356" t="s">
        <v>514</v>
      </c>
      <c r="D18" s="355"/>
      <c r="E18" s="355"/>
      <c r="F18" s="355"/>
      <c r="G18" s="355"/>
      <c r="H18" s="355">
        <v>116000</v>
      </c>
      <c r="I18" s="355">
        <v>102280</v>
      </c>
      <c r="J18" s="357">
        <f t="shared" si="0"/>
        <v>218280</v>
      </c>
    </row>
    <row r="19" spans="1:10" ht="12.75">
      <c r="A19" s="354" t="s">
        <v>554</v>
      </c>
      <c r="B19" s="355"/>
      <c r="C19" s="356" t="s">
        <v>515</v>
      </c>
      <c r="D19" s="355"/>
      <c r="E19" s="355"/>
      <c r="F19" s="355"/>
      <c r="G19" s="355"/>
      <c r="H19" s="355"/>
      <c r="I19" s="355">
        <v>1000000</v>
      </c>
      <c r="J19" s="357">
        <v>1000000</v>
      </c>
    </row>
    <row r="20" spans="1:10" ht="12.75">
      <c r="A20" s="354" t="s">
        <v>533</v>
      </c>
      <c r="B20" s="355"/>
      <c r="C20" s="356" t="s">
        <v>514</v>
      </c>
      <c r="D20" s="355"/>
      <c r="E20" s="355"/>
      <c r="F20" s="355"/>
      <c r="G20" s="355"/>
      <c r="H20" s="355"/>
      <c r="I20" s="355">
        <v>539761</v>
      </c>
      <c r="J20" s="357">
        <f t="shared" si="0"/>
        <v>539761</v>
      </c>
    </row>
    <row r="21" spans="1:10" ht="12.75">
      <c r="A21" s="354" t="s">
        <v>536</v>
      </c>
      <c r="B21" s="355"/>
      <c r="C21" s="356" t="s">
        <v>514</v>
      </c>
      <c r="D21" s="355"/>
      <c r="E21" s="355"/>
      <c r="F21" s="355"/>
      <c r="G21" s="355"/>
      <c r="H21" s="355"/>
      <c r="I21" s="355">
        <v>7215</v>
      </c>
      <c r="J21" s="357">
        <f t="shared" si="0"/>
        <v>7215</v>
      </c>
    </row>
    <row r="22" spans="1:10" ht="12.75">
      <c r="A22" s="354" t="s">
        <v>539</v>
      </c>
      <c r="B22" s="355"/>
      <c r="C22" s="356" t="s">
        <v>514</v>
      </c>
      <c r="D22" s="355"/>
      <c r="E22" s="355"/>
      <c r="F22" s="355"/>
      <c r="G22" s="355"/>
      <c r="H22" s="355"/>
      <c r="I22" s="355">
        <v>220854</v>
      </c>
      <c r="J22" s="357">
        <f t="shared" si="0"/>
        <v>220854</v>
      </c>
    </row>
    <row r="23" spans="1:12" ht="22.5">
      <c r="A23" s="354" t="s">
        <v>537</v>
      </c>
      <c r="B23" s="355"/>
      <c r="C23" s="356" t="s">
        <v>514</v>
      </c>
      <c r="D23" s="355"/>
      <c r="E23" s="355"/>
      <c r="F23" s="355"/>
      <c r="G23" s="355"/>
      <c r="H23" s="355"/>
      <c r="I23" s="355">
        <v>118720</v>
      </c>
      <c r="J23" s="357">
        <f t="shared" si="0"/>
        <v>118720</v>
      </c>
      <c r="K23" s="381"/>
      <c r="L23" s="381"/>
    </row>
    <row r="24" spans="1:10" ht="12.75">
      <c r="A24" s="354" t="s">
        <v>530</v>
      </c>
      <c r="B24" s="355"/>
      <c r="C24" s="356" t="s">
        <v>514</v>
      </c>
      <c r="D24" s="355"/>
      <c r="E24" s="355"/>
      <c r="F24" s="355"/>
      <c r="G24" s="355">
        <v>58933</v>
      </c>
      <c r="H24" s="355">
        <v>41785</v>
      </c>
      <c r="I24" s="355">
        <v>81307</v>
      </c>
      <c r="J24" s="357">
        <f t="shared" si="0"/>
        <v>182025</v>
      </c>
    </row>
    <row r="25" spans="1:10" ht="12.75">
      <c r="A25" s="354" t="s">
        <v>531</v>
      </c>
      <c r="B25" s="355"/>
      <c r="C25" s="356" t="s">
        <v>514</v>
      </c>
      <c r="D25" s="355"/>
      <c r="E25" s="355"/>
      <c r="F25" s="355"/>
      <c r="G25" s="355">
        <v>198039</v>
      </c>
      <c r="H25" s="355">
        <v>112443</v>
      </c>
      <c r="I25" s="355">
        <v>2974699</v>
      </c>
      <c r="J25" s="357">
        <f t="shared" si="0"/>
        <v>3285181</v>
      </c>
    </row>
    <row r="26" spans="1:10" ht="12.75">
      <c r="A26" s="354" t="s">
        <v>532</v>
      </c>
      <c r="B26" s="355"/>
      <c r="C26" s="356" t="s">
        <v>514</v>
      </c>
      <c r="D26" s="355"/>
      <c r="E26" s="355"/>
      <c r="F26" s="355"/>
      <c r="G26" s="355">
        <v>150440</v>
      </c>
      <c r="H26" s="355">
        <v>53771</v>
      </c>
      <c r="I26" s="355">
        <v>27445</v>
      </c>
      <c r="J26" s="357">
        <f t="shared" si="0"/>
        <v>231656</v>
      </c>
    </row>
    <row r="27" spans="1:10" ht="12.75">
      <c r="A27" s="354" t="s">
        <v>538</v>
      </c>
      <c r="B27" s="355"/>
      <c r="C27" s="356" t="s">
        <v>514</v>
      </c>
      <c r="D27" s="355"/>
      <c r="E27" s="355"/>
      <c r="F27" s="355"/>
      <c r="G27" s="355"/>
      <c r="H27" s="355"/>
      <c r="I27" s="355">
        <v>983896</v>
      </c>
      <c r="J27" s="357">
        <f t="shared" si="0"/>
        <v>983896</v>
      </c>
    </row>
    <row r="28" spans="1:10" ht="12.75">
      <c r="A28" s="354"/>
      <c r="B28" s="355"/>
      <c r="C28" s="356"/>
      <c r="D28" s="355"/>
      <c r="E28" s="355"/>
      <c r="F28" s="355"/>
      <c r="G28" s="355"/>
      <c r="H28" s="355"/>
      <c r="I28" s="355"/>
      <c r="J28" s="357">
        <f t="shared" si="0"/>
        <v>0</v>
      </c>
    </row>
    <row r="29" spans="1:10" ht="12.75">
      <c r="A29" s="354"/>
      <c r="B29" s="355"/>
      <c r="C29" s="356"/>
      <c r="D29" s="355"/>
      <c r="E29" s="355"/>
      <c r="F29" s="355"/>
      <c r="G29" s="355"/>
      <c r="H29" s="355"/>
      <c r="I29" s="355"/>
      <c r="J29" s="357">
        <f t="shared" si="0"/>
        <v>0</v>
      </c>
    </row>
    <row r="30" spans="1:10" ht="13.5" thickBot="1">
      <c r="A30" s="377"/>
      <c r="B30" s="378"/>
      <c r="C30" s="379"/>
      <c r="D30" s="378"/>
      <c r="E30" s="378"/>
      <c r="F30" s="378"/>
      <c r="G30" s="378"/>
      <c r="H30" s="378"/>
      <c r="I30" s="378"/>
      <c r="J30" s="380">
        <f t="shared" si="0"/>
        <v>0</v>
      </c>
    </row>
    <row r="31" spans="1:10" ht="13.5" thickBot="1">
      <c r="A31" s="358" t="s">
        <v>508</v>
      </c>
      <c r="B31" s="359">
        <f>SUM(B6:B30)</f>
        <v>29521000</v>
      </c>
      <c r="C31" s="360"/>
      <c r="D31" s="359">
        <f aca="true" t="shared" si="1" ref="D31:J31">SUM(D6:D30)</f>
        <v>0</v>
      </c>
      <c r="E31" s="359">
        <f t="shared" si="1"/>
        <v>29521000</v>
      </c>
      <c r="F31" s="359">
        <f t="shared" si="1"/>
        <v>0</v>
      </c>
      <c r="G31" s="359">
        <f t="shared" si="1"/>
        <v>3557412</v>
      </c>
      <c r="H31" s="359">
        <f t="shared" si="1"/>
        <v>323999</v>
      </c>
      <c r="I31" s="359">
        <f t="shared" si="1"/>
        <v>17246470</v>
      </c>
      <c r="J31" s="361">
        <f t="shared" si="1"/>
        <v>50648881</v>
      </c>
    </row>
  </sheetData>
  <sheetProtection/>
  <mergeCells count="1">
    <mergeCell ref="A2:J2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  <headerFooter>
    <oddHeader>&amp;R6. melléklet
&amp;"Times New Roman CE,Dőlt""6. melléklet"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27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33.125" style="0" customWidth="1"/>
    <col min="2" max="2" width="13.375" style="0" customWidth="1"/>
    <col min="3" max="3" width="15.125" style="0" customWidth="1"/>
    <col min="4" max="4" width="13.50390625" style="0" customWidth="1"/>
    <col min="5" max="5" width="14.375" style="0" customWidth="1"/>
    <col min="6" max="6" width="13.625" style="0" customWidth="1"/>
    <col min="7" max="7" width="12.875" style="0" customWidth="1"/>
    <col min="8" max="9" width="13.50390625" style="0" customWidth="1"/>
    <col min="10" max="10" width="12.625" style="0" customWidth="1"/>
  </cols>
  <sheetData>
    <row r="1" spans="1:10" ht="15.75">
      <c r="A1" s="425" t="s">
        <v>541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0" ht="14.25" thickBot="1">
      <c r="A2" s="119"/>
      <c r="B2" s="118"/>
      <c r="C2" s="118"/>
      <c r="D2" s="118"/>
      <c r="E2" s="118"/>
      <c r="F2" s="118"/>
      <c r="G2" s="118"/>
      <c r="H2" s="118"/>
      <c r="I2" s="118"/>
      <c r="J2" s="349" t="s">
        <v>40</v>
      </c>
    </row>
    <row r="3" spans="1:10" ht="36.75" thickBot="1">
      <c r="A3" s="121" t="s">
        <v>542</v>
      </c>
      <c r="B3" s="122" t="s">
        <v>502</v>
      </c>
      <c r="C3" s="122" t="s">
        <v>503</v>
      </c>
      <c r="D3" s="122" t="s">
        <v>516</v>
      </c>
      <c r="E3" s="122" t="s">
        <v>517</v>
      </c>
      <c r="F3" s="122" t="s">
        <v>518</v>
      </c>
      <c r="G3" s="122" t="s">
        <v>519</v>
      </c>
      <c r="H3" s="122" t="s">
        <v>520</v>
      </c>
      <c r="I3" s="122" t="s">
        <v>521</v>
      </c>
      <c r="J3" s="350" t="s">
        <v>522</v>
      </c>
    </row>
    <row r="4" spans="1:10" ht="21.75" thickBot="1">
      <c r="A4" s="351" t="s">
        <v>46</v>
      </c>
      <c r="B4" s="352" t="s">
        <v>47</v>
      </c>
      <c r="C4" s="352" t="s">
        <v>48</v>
      </c>
      <c r="D4" s="352" t="s">
        <v>49</v>
      </c>
      <c r="E4" s="352" t="s">
        <v>221</v>
      </c>
      <c r="F4" s="352" t="s">
        <v>482</v>
      </c>
      <c r="G4" s="352" t="s">
        <v>319</v>
      </c>
      <c r="H4" s="352" t="s">
        <v>320</v>
      </c>
      <c r="I4" s="371" t="s">
        <v>321</v>
      </c>
      <c r="J4" s="353" t="s">
        <v>523</v>
      </c>
    </row>
    <row r="5" spans="1:10" ht="24">
      <c r="A5" s="392" t="s">
        <v>509</v>
      </c>
      <c r="B5" s="363">
        <v>1270000</v>
      </c>
      <c r="C5" s="382" t="s">
        <v>514</v>
      </c>
      <c r="D5" s="363"/>
      <c r="E5" s="363">
        <v>1270000</v>
      </c>
      <c r="F5" s="363"/>
      <c r="G5" s="363"/>
      <c r="H5" s="363"/>
      <c r="I5" s="390">
        <v>1383124</v>
      </c>
      <c r="J5" s="383">
        <f>SUM(E5:I5)</f>
        <v>2653124</v>
      </c>
    </row>
    <row r="6" spans="1:10" ht="24">
      <c r="A6" s="392" t="s">
        <v>510</v>
      </c>
      <c r="B6" s="363">
        <v>5000000</v>
      </c>
      <c r="C6" s="382" t="s">
        <v>514</v>
      </c>
      <c r="D6" s="363"/>
      <c r="E6" s="363">
        <v>5000000</v>
      </c>
      <c r="F6" s="363"/>
      <c r="G6" s="363"/>
      <c r="H6" s="363"/>
      <c r="I6" s="390">
        <v>893567</v>
      </c>
      <c r="J6" s="383">
        <f aca="true" t="shared" si="0" ref="J6:J26">SUM(E6:I6)</f>
        <v>5893567</v>
      </c>
    </row>
    <row r="7" spans="1:10" ht="22.5">
      <c r="A7" s="354" t="s">
        <v>545</v>
      </c>
      <c r="B7" s="355"/>
      <c r="C7" s="356" t="s">
        <v>515</v>
      </c>
      <c r="D7" s="355">
        <v>1450691</v>
      </c>
      <c r="E7" s="355"/>
      <c r="F7" s="355"/>
      <c r="G7" s="355">
        <v>94294942</v>
      </c>
      <c r="H7" s="355"/>
      <c r="I7" s="372">
        <v>-1450691</v>
      </c>
      <c r="J7" s="383">
        <f t="shared" si="0"/>
        <v>92844251</v>
      </c>
    </row>
    <row r="8" spans="1:10" ht="12.75">
      <c r="A8" s="392" t="s">
        <v>546</v>
      </c>
      <c r="B8" s="363"/>
      <c r="C8" s="382"/>
      <c r="D8" s="363"/>
      <c r="E8" s="363"/>
      <c r="F8" s="363"/>
      <c r="G8" s="363"/>
      <c r="H8" s="363"/>
      <c r="I8" s="390">
        <v>524993</v>
      </c>
      <c r="J8" s="383">
        <f t="shared" si="0"/>
        <v>524993</v>
      </c>
    </row>
    <row r="9" spans="1:10" ht="12.75">
      <c r="A9" s="392" t="s">
        <v>547</v>
      </c>
      <c r="B9" s="363"/>
      <c r="C9" s="382"/>
      <c r="D9" s="363"/>
      <c r="E9" s="363"/>
      <c r="F9" s="363"/>
      <c r="G9" s="363"/>
      <c r="H9" s="363"/>
      <c r="I9" s="390">
        <v>507020</v>
      </c>
      <c r="J9" s="383">
        <f t="shared" si="0"/>
        <v>507020</v>
      </c>
    </row>
    <row r="10" spans="1:10" ht="12.75">
      <c r="A10" s="392" t="s">
        <v>552</v>
      </c>
      <c r="B10" s="363"/>
      <c r="C10" s="382"/>
      <c r="D10" s="363"/>
      <c r="E10" s="363"/>
      <c r="F10" s="363"/>
      <c r="G10" s="363"/>
      <c r="H10" s="363"/>
      <c r="I10" s="390">
        <v>10000</v>
      </c>
      <c r="J10" s="383">
        <f t="shared" si="0"/>
        <v>10000</v>
      </c>
    </row>
    <row r="11" spans="1:10" ht="12.75">
      <c r="A11" s="392" t="s">
        <v>548</v>
      </c>
      <c r="B11" s="363"/>
      <c r="C11" s="382"/>
      <c r="D11" s="363"/>
      <c r="E11" s="363"/>
      <c r="F11" s="363"/>
      <c r="G11" s="363"/>
      <c r="H11" s="363"/>
      <c r="I11" s="390">
        <v>676415</v>
      </c>
      <c r="J11" s="383">
        <f t="shared" si="0"/>
        <v>676415</v>
      </c>
    </row>
    <row r="12" spans="1:10" ht="24">
      <c r="A12" s="392" t="s">
        <v>549</v>
      </c>
      <c r="B12" s="363"/>
      <c r="C12" s="382"/>
      <c r="D12" s="363"/>
      <c r="E12" s="363"/>
      <c r="F12" s="363"/>
      <c r="G12" s="363"/>
      <c r="H12" s="363"/>
      <c r="I12" s="390">
        <v>825500</v>
      </c>
      <c r="J12" s="383">
        <f t="shared" si="0"/>
        <v>825500</v>
      </c>
    </row>
    <row r="13" spans="1:10" ht="12.75">
      <c r="A13" s="392" t="s">
        <v>551</v>
      </c>
      <c r="B13" s="363"/>
      <c r="C13" s="382"/>
      <c r="D13" s="363"/>
      <c r="E13" s="363"/>
      <c r="F13" s="363"/>
      <c r="G13" s="363"/>
      <c r="H13" s="363"/>
      <c r="I13" s="390">
        <v>1270000</v>
      </c>
      <c r="J13" s="383">
        <f t="shared" si="0"/>
        <v>1270000</v>
      </c>
    </row>
    <row r="14" spans="1:10" ht="12.75">
      <c r="A14" s="392" t="s">
        <v>550</v>
      </c>
      <c r="B14" s="363"/>
      <c r="C14" s="382"/>
      <c r="D14" s="363"/>
      <c r="E14" s="363"/>
      <c r="F14" s="363"/>
      <c r="G14" s="363"/>
      <c r="H14" s="363"/>
      <c r="I14" s="390">
        <v>5634138</v>
      </c>
      <c r="J14" s="383">
        <f t="shared" si="0"/>
        <v>5634138</v>
      </c>
    </row>
    <row r="15" spans="1:10" ht="24">
      <c r="A15" s="392" t="s">
        <v>553</v>
      </c>
      <c r="B15" s="363"/>
      <c r="C15" s="382"/>
      <c r="D15" s="363"/>
      <c r="E15" s="363"/>
      <c r="F15" s="363"/>
      <c r="G15" s="363"/>
      <c r="H15" s="363"/>
      <c r="I15" s="390">
        <v>201200</v>
      </c>
      <c r="J15" s="383">
        <f t="shared" si="0"/>
        <v>201200</v>
      </c>
    </row>
    <row r="16" spans="1:10" ht="12.75">
      <c r="A16" s="392" t="s">
        <v>544</v>
      </c>
      <c r="B16" s="363"/>
      <c r="C16" s="382"/>
      <c r="D16" s="363"/>
      <c r="E16" s="363"/>
      <c r="F16" s="363"/>
      <c r="G16" s="363"/>
      <c r="H16" s="363"/>
      <c r="I16" s="390">
        <v>2000000</v>
      </c>
      <c r="J16" s="383">
        <f t="shared" si="0"/>
        <v>2000000</v>
      </c>
    </row>
    <row r="17" spans="1:10" ht="12.75">
      <c r="A17" s="362"/>
      <c r="B17" s="363"/>
      <c r="C17" s="382"/>
      <c r="D17" s="363"/>
      <c r="E17" s="363"/>
      <c r="F17" s="363"/>
      <c r="G17" s="363"/>
      <c r="H17" s="363"/>
      <c r="I17" s="390"/>
      <c r="J17" s="383">
        <f t="shared" si="0"/>
        <v>0</v>
      </c>
    </row>
    <row r="18" spans="1:10" ht="12.75">
      <c r="A18" s="362"/>
      <c r="B18" s="363"/>
      <c r="C18" s="382"/>
      <c r="D18" s="363"/>
      <c r="E18" s="363"/>
      <c r="F18" s="363"/>
      <c r="G18" s="363"/>
      <c r="H18" s="363"/>
      <c r="I18" s="390"/>
      <c r="J18" s="383">
        <f t="shared" si="0"/>
        <v>0</v>
      </c>
    </row>
    <row r="19" spans="1:10" ht="12.75">
      <c r="A19" s="362"/>
      <c r="B19" s="363"/>
      <c r="C19" s="382"/>
      <c r="D19" s="363"/>
      <c r="E19" s="363"/>
      <c r="F19" s="363"/>
      <c r="G19" s="363"/>
      <c r="H19" s="363"/>
      <c r="I19" s="390"/>
      <c r="J19" s="383">
        <f t="shared" si="0"/>
        <v>0</v>
      </c>
    </row>
    <row r="20" spans="1:10" ht="12.75">
      <c r="A20" s="362"/>
      <c r="B20" s="363"/>
      <c r="C20" s="382"/>
      <c r="D20" s="363"/>
      <c r="E20" s="363"/>
      <c r="F20" s="363"/>
      <c r="G20" s="363"/>
      <c r="H20" s="363"/>
      <c r="I20" s="390"/>
      <c r="J20" s="383">
        <f t="shared" si="0"/>
        <v>0</v>
      </c>
    </row>
    <row r="21" spans="1:10" ht="12.75">
      <c r="A21" s="362"/>
      <c r="B21" s="363"/>
      <c r="C21" s="382"/>
      <c r="D21" s="363"/>
      <c r="E21" s="363"/>
      <c r="F21" s="363"/>
      <c r="G21" s="363"/>
      <c r="H21" s="363"/>
      <c r="I21" s="390"/>
      <c r="J21" s="383">
        <f t="shared" si="0"/>
        <v>0</v>
      </c>
    </row>
    <row r="22" spans="1:10" ht="12.75">
      <c r="A22" s="362"/>
      <c r="B22" s="363"/>
      <c r="C22" s="382"/>
      <c r="D22" s="363"/>
      <c r="E22" s="363"/>
      <c r="F22" s="363"/>
      <c r="G22" s="363"/>
      <c r="H22" s="363"/>
      <c r="I22" s="390"/>
      <c r="J22" s="383">
        <f t="shared" si="0"/>
        <v>0</v>
      </c>
    </row>
    <row r="23" spans="1:10" ht="12.75">
      <c r="A23" s="362"/>
      <c r="B23" s="363"/>
      <c r="C23" s="382"/>
      <c r="D23" s="363"/>
      <c r="E23" s="363"/>
      <c r="F23" s="363"/>
      <c r="G23" s="363"/>
      <c r="H23" s="363"/>
      <c r="I23" s="390"/>
      <c r="J23" s="383">
        <f t="shared" si="0"/>
        <v>0</v>
      </c>
    </row>
    <row r="24" spans="1:10" ht="12.75">
      <c r="A24" s="362"/>
      <c r="B24" s="363"/>
      <c r="C24" s="382"/>
      <c r="D24" s="363"/>
      <c r="E24" s="363"/>
      <c r="F24" s="363"/>
      <c r="G24" s="363"/>
      <c r="H24" s="363"/>
      <c r="I24" s="390"/>
      <c r="J24" s="383">
        <f t="shared" si="0"/>
        <v>0</v>
      </c>
    </row>
    <row r="25" spans="1:10" ht="12.75">
      <c r="A25" s="362"/>
      <c r="B25" s="363"/>
      <c r="C25" s="382"/>
      <c r="D25" s="363"/>
      <c r="E25" s="363"/>
      <c r="F25" s="363"/>
      <c r="G25" s="363"/>
      <c r="H25" s="363"/>
      <c r="I25" s="390"/>
      <c r="J25" s="383">
        <f t="shared" si="0"/>
        <v>0</v>
      </c>
    </row>
    <row r="26" spans="1:10" ht="13.5" thickBot="1">
      <c r="A26" s="384"/>
      <c r="B26" s="385"/>
      <c r="C26" s="386"/>
      <c r="D26" s="385"/>
      <c r="E26" s="385"/>
      <c r="F26" s="385"/>
      <c r="G26" s="385"/>
      <c r="H26" s="385"/>
      <c r="I26" s="391"/>
      <c r="J26" s="383">
        <f t="shared" si="0"/>
        <v>0</v>
      </c>
    </row>
    <row r="27" spans="1:10" ht="13.5" thickBot="1">
      <c r="A27" s="358" t="s">
        <v>508</v>
      </c>
      <c r="B27" s="387">
        <f>SUM(B5:B26)</f>
        <v>6270000</v>
      </c>
      <c r="C27" s="388"/>
      <c r="D27" s="387">
        <f>SUM(D5:D26)</f>
        <v>1450691</v>
      </c>
      <c r="E27" s="387"/>
      <c r="F27" s="387">
        <f>SUM(F5:F26)</f>
        <v>0</v>
      </c>
      <c r="G27" s="387">
        <f>SUM(G5:G26)</f>
        <v>94294942</v>
      </c>
      <c r="H27" s="387">
        <f>SUM(H5:H26)</f>
        <v>0</v>
      </c>
      <c r="I27" s="387">
        <f>SUM(I5:I26)</f>
        <v>12475266</v>
      </c>
      <c r="J27" s="389">
        <f>SUM(J5:J26)</f>
        <v>113040208</v>
      </c>
    </row>
  </sheetData>
  <sheetProtection/>
  <mergeCells count="1">
    <mergeCell ref="A1:J1"/>
  </mergeCells>
  <printOptions/>
  <pageMargins left="0.25" right="0.25" top="0.75" bottom="0.75" header="0.3" footer="0.3"/>
  <pageSetup orientation="landscape" paperSize="9" r:id="rId1"/>
  <headerFooter>
    <oddHeader>&amp;R7. melléklet
"7. melléklet"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asPc4</dc:creator>
  <cp:keywords/>
  <dc:description/>
  <cp:lastModifiedBy>asPc6</cp:lastModifiedBy>
  <cp:lastPrinted>2018-02-19T08:36:24Z</cp:lastPrinted>
  <dcterms:created xsi:type="dcterms:W3CDTF">2018-02-20T08:26:41Z</dcterms:created>
  <dcterms:modified xsi:type="dcterms:W3CDTF">2018-03-13T11:54:33Z</dcterms:modified>
  <cp:category/>
  <cp:version/>
  <cp:contentType/>
  <cp:contentStatus/>
</cp:coreProperties>
</file>