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0" windowWidth="9435" windowHeight="3270" tabRatio="863" firstSheet="10" activeTab="17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.sz.m.fejlesztés " sheetId="50" r:id="rId6"/>
    <sheet name="6.sz.m.Dologi kiadás" sheetId="52" r:id="rId7"/>
    <sheet name="7.sz.m.szociális kiadások" sheetId="53" r:id="rId8"/>
    <sheet name="8.sz.m.átadott pe" sheetId="54" r:id="rId9"/>
    <sheet name="9 .sz.m. Létszám" sheetId="49" r:id="rId10"/>
    <sheet name="10.sz.m.Maradványkimutatás" sheetId="67" r:id="rId11"/>
    <sheet name="11.sz.m.mérleg" sheetId="66" r:id="rId12"/>
    <sheet name="12.sz.m. állami támogatás " sheetId="60" r:id="rId13"/>
    <sheet name="13. sz.m. közvetett tám." sheetId="65" r:id="rId14"/>
    <sheet name="10. saját bevételek" sheetId="56" state="hidden" r:id="rId15"/>
    <sheet name="14. sz adósság kötelezettség" sheetId="63" state="hidden" r:id="rId16"/>
    <sheet name="14.sz.m. hitelállomány" sheetId="64" r:id="rId17"/>
    <sheet name="15. sz. m. EU (2)" sheetId="68" r:id="rId18"/>
  </sheets>
  <definedNames>
    <definedName name="_xlnm.Print_Area" localSheetId="1">'1 .sz.m.önk.össz.kiad.'!$A$1:$AF$66</definedName>
    <definedName name="_xlnm.Print_Area" localSheetId="0">'1.sz.m-önk.össze.bev'!$A$1:$Y$61</definedName>
    <definedName name="_xlnm.Print_Area" localSheetId="12">'12.sz.m. állami támogatás '!$A$1:$N$39</definedName>
    <definedName name="_xlnm.Print_Area" localSheetId="15">'14. sz adósság kötelezettség'!$A$1:$F$25</definedName>
    <definedName name="_xlnm.Print_Area" localSheetId="16">'14.sz.m. hitelállomány'!$A$1:$G$17</definedName>
    <definedName name="_xlnm.Print_Area" localSheetId="2">'2.sz.m.összehasonlító'!$A$1:$P$31</definedName>
    <definedName name="_xlnm.Print_Area" localSheetId="3">'3.sz.m Önk  bev.'!$A$1:$Y$61</definedName>
    <definedName name="_xlnm.Print_Area" localSheetId="4">'4.sz.m.ÖNK kiadás'!$A$1:$Y$38</definedName>
    <definedName name="_xlnm.Print_Area" localSheetId="5">'5.sz.m.fejlesztés '!$A$1:$X$31</definedName>
    <definedName name="_xlnm.Print_Area" localSheetId="6">'6.sz.m.Dologi kiadás'!$A$1:$Z$23</definedName>
    <definedName name="_xlnm.Print_Area" localSheetId="7">'7.sz.m.szociális kiadások'!$A$1:$W$32</definedName>
    <definedName name="_xlnm.Print_Area" localSheetId="8">'8.sz.m.átadott pe'!$A$1:$AA$53</definedName>
    <definedName name="_xlnm.Print_Area" localSheetId="9">'9 .sz.m. Létszám'!$A$1:$S$16</definedName>
  </definedNames>
  <calcPr calcId="125725"/>
</workbook>
</file>

<file path=xl/calcChain.xml><?xml version="1.0" encoding="utf-8"?>
<calcChain xmlns="http://schemas.openxmlformats.org/spreadsheetml/2006/main">
  <c r="X6" i="50"/>
  <c r="J6"/>
  <c r="J59" i="8"/>
  <c r="J58" s="1"/>
  <c r="L59"/>
  <c r="L58" s="1"/>
  <c r="M59"/>
  <c r="N59"/>
  <c r="N58" s="1"/>
  <c r="O59"/>
  <c r="P59"/>
  <c r="P58" s="1"/>
  <c r="Q59"/>
  <c r="S59"/>
  <c r="T59"/>
  <c r="T58" s="1"/>
  <c r="U59"/>
  <c r="V59"/>
  <c r="V58" s="1"/>
  <c r="W59"/>
  <c r="X59"/>
  <c r="X58" s="1"/>
  <c r="Z59"/>
  <c r="Z58" s="1"/>
  <c r="AA59"/>
  <c r="AB59"/>
  <c r="AB58" s="1"/>
  <c r="AC59"/>
  <c r="AD59"/>
  <c r="AD58" s="1"/>
  <c r="AE59"/>
  <c r="J60"/>
  <c r="L60"/>
  <c r="M60"/>
  <c r="N60"/>
  <c r="O60"/>
  <c r="P60"/>
  <c r="Q60"/>
  <c r="S60"/>
  <c r="T60"/>
  <c r="U60"/>
  <c r="V60"/>
  <c r="W60"/>
  <c r="X60"/>
  <c r="Z60"/>
  <c r="AA60"/>
  <c r="AB60"/>
  <c r="AC60"/>
  <c r="AD60"/>
  <c r="AE60"/>
  <c r="J61"/>
  <c r="L61"/>
  <c r="M61"/>
  <c r="N61"/>
  <c r="O61"/>
  <c r="P61"/>
  <c r="Q61"/>
  <c r="S61"/>
  <c r="T61"/>
  <c r="U61"/>
  <c r="V61"/>
  <c r="W61"/>
  <c r="X61"/>
  <c r="Z61"/>
  <c r="AA61"/>
  <c r="AB61"/>
  <c r="AC61"/>
  <c r="AD61"/>
  <c r="AE61"/>
  <c r="J62"/>
  <c r="L62"/>
  <c r="M62"/>
  <c r="M58" s="1"/>
  <c r="N62"/>
  <c r="O62"/>
  <c r="O58" s="1"/>
  <c r="P62"/>
  <c r="Q62"/>
  <c r="Q58" s="1"/>
  <c r="S62"/>
  <c r="S58" s="1"/>
  <c r="T62"/>
  <c r="U62"/>
  <c r="U58" s="1"/>
  <c r="V62"/>
  <c r="W62"/>
  <c r="W58" s="1"/>
  <c r="X62"/>
  <c r="Z62"/>
  <c r="AA62"/>
  <c r="AA58" s="1"/>
  <c r="AB62"/>
  <c r="AC62"/>
  <c r="AC58" s="1"/>
  <c r="AD62"/>
  <c r="AE62"/>
  <c r="AE58" s="1"/>
  <c r="L52"/>
  <c r="M52"/>
  <c r="N52"/>
  <c r="O52"/>
  <c r="P52"/>
  <c r="Q52"/>
  <c r="S52"/>
  <c r="T52"/>
  <c r="U52"/>
  <c r="V52"/>
  <c r="W52"/>
  <c r="X52"/>
  <c r="Z52"/>
  <c r="AA52"/>
  <c r="AB52"/>
  <c r="AC52"/>
  <c r="AD52"/>
  <c r="AE52"/>
  <c r="L53"/>
  <c r="M53"/>
  <c r="N53"/>
  <c r="O53"/>
  <c r="P53"/>
  <c r="Q53"/>
  <c r="S53"/>
  <c r="T53"/>
  <c r="U53"/>
  <c r="V53"/>
  <c r="W53"/>
  <c r="X53"/>
  <c r="Z53"/>
  <c r="AA53"/>
  <c r="AB53"/>
  <c r="AC53"/>
  <c r="AD53"/>
  <c r="AE53"/>
  <c r="L45"/>
  <c r="M45"/>
  <c r="N45"/>
  <c r="O45"/>
  <c r="P45"/>
  <c r="Q45"/>
  <c r="S45"/>
  <c r="T45"/>
  <c r="U45"/>
  <c r="V45"/>
  <c r="W45"/>
  <c r="X45"/>
  <c r="Z45"/>
  <c r="AA45"/>
  <c r="AB45"/>
  <c r="AC45"/>
  <c r="AD45"/>
  <c r="AE45"/>
  <c r="AF45"/>
  <c r="L47"/>
  <c r="M47"/>
  <c r="N47"/>
  <c r="O47"/>
  <c r="P47"/>
  <c r="Q47"/>
  <c r="S47"/>
  <c r="T47"/>
  <c r="U47"/>
  <c r="V47"/>
  <c r="W47"/>
  <c r="X47"/>
  <c r="Z47"/>
  <c r="AA47"/>
  <c r="AB47"/>
  <c r="AC47"/>
  <c r="AD47"/>
  <c r="AE47"/>
  <c r="AF47"/>
  <c r="L41"/>
  <c r="M41"/>
  <c r="N41"/>
  <c r="P41"/>
  <c r="S41"/>
  <c r="T41"/>
  <c r="V41"/>
  <c r="X41"/>
  <c r="Z41"/>
  <c r="AB41"/>
  <c r="AD41"/>
  <c r="AE41"/>
  <c r="AF41"/>
  <c r="AB25" i="54"/>
  <c r="AB24"/>
  <c r="O19"/>
  <c r="O21"/>
  <c r="O22"/>
  <c r="O23"/>
  <c r="O25"/>
  <c r="O16"/>
  <c r="W58" i="62"/>
  <c r="S58"/>
  <c r="Q58"/>
  <c r="P58"/>
  <c r="L58"/>
  <c r="J58"/>
  <c r="I58"/>
  <c r="E58"/>
  <c r="W38"/>
  <c r="S38"/>
  <c r="Q38"/>
  <c r="P38"/>
  <c r="L38"/>
  <c r="J38"/>
  <c r="I38"/>
  <c r="E38"/>
  <c r="W22"/>
  <c r="S22"/>
  <c r="Q22"/>
  <c r="P22"/>
  <c r="L22"/>
  <c r="J22"/>
  <c r="I22"/>
  <c r="E22"/>
  <c r="O20" i="19"/>
  <c r="N20"/>
  <c r="J20"/>
  <c r="O11"/>
  <c r="O10"/>
  <c r="N10"/>
  <c r="J10"/>
  <c r="O9"/>
  <c r="N9"/>
  <c r="J9"/>
  <c r="O8"/>
  <c r="N8"/>
  <c r="J8"/>
  <c r="O7"/>
  <c r="N7"/>
  <c r="J7"/>
  <c r="O6"/>
  <c r="N6"/>
  <c r="J6"/>
  <c r="F21"/>
  <c r="B21"/>
  <c r="F20"/>
  <c r="B20"/>
  <c r="F15"/>
  <c r="B15"/>
  <c r="F9"/>
  <c r="B9"/>
  <c r="F8"/>
  <c r="B8"/>
  <c r="F7"/>
  <c r="B7"/>
  <c r="F41" i="8"/>
  <c r="G41"/>
  <c r="H41"/>
  <c r="S17"/>
  <c r="Q17"/>
  <c r="P17"/>
  <c r="L17"/>
  <c r="J17"/>
  <c r="I17"/>
  <c r="S9"/>
  <c r="S8"/>
  <c r="S7"/>
  <c r="S6"/>
  <c r="Q13"/>
  <c r="P13"/>
  <c r="O13"/>
  <c r="N13"/>
  <c r="M13"/>
  <c r="L13"/>
  <c r="Q12"/>
  <c r="P12"/>
  <c r="O12"/>
  <c r="N12"/>
  <c r="M12"/>
  <c r="L12"/>
  <c r="Q11"/>
  <c r="P11"/>
  <c r="O11"/>
  <c r="N11"/>
  <c r="M11"/>
  <c r="L11"/>
  <c r="Q10"/>
  <c r="P10"/>
  <c r="O10"/>
  <c r="N10"/>
  <c r="M10"/>
  <c r="L10"/>
  <c r="Q9"/>
  <c r="P9"/>
  <c r="O9"/>
  <c r="N9"/>
  <c r="M9"/>
  <c r="L9"/>
  <c r="Q8"/>
  <c r="P8"/>
  <c r="O8"/>
  <c r="N8"/>
  <c r="M8"/>
  <c r="L8"/>
  <c r="Q7"/>
  <c r="P7"/>
  <c r="O7"/>
  <c r="N7"/>
  <c r="M7"/>
  <c r="L7"/>
  <c r="Q6"/>
  <c r="P6"/>
  <c r="O6"/>
  <c r="N6"/>
  <c r="M6"/>
  <c r="L6"/>
  <c r="F6"/>
  <c r="G6"/>
  <c r="H6"/>
  <c r="I6"/>
  <c r="J6"/>
  <c r="F7"/>
  <c r="G7"/>
  <c r="H7"/>
  <c r="I7"/>
  <c r="J7"/>
  <c r="F8"/>
  <c r="G8"/>
  <c r="H8"/>
  <c r="I8"/>
  <c r="J8"/>
  <c r="F9"/>
  <c r="G9"/>
  <c r="H9"/>
  <c r="I9"/>
  <c r="J9"/>
  <c r="F11"/>
  <c r="F10" s="1"/>
  <c r="G11"/>
  <c r="H11"/>
  <c r="H10" s="1"/>
  <c r="I11"/>
  <c r="J11"/>
  <c r="J10" s="1"/>
  <c r="F12"/>
  <c r="G12"/>
  <c r="G10" s="1"/>
  <c r="H12"/>
  <c r="I12"/>
  <c r="I10" s="1"/>
  <c r="J12"/>
  <c r="F13"/>
  <c r="G13"/>
  <c r="H13"/>
  <c r="I13"/>
  <c r="J13"/>
  <c r="F16"/>
  <c r="G16"/>
  <c r="H16"/>
  <c r="I16"/>
  <c r="J16"/>
  <c r="E17"/>
  <c r="E9"/>
  <c r="E8"/>
  <c r="E7"/>
  <c r="E6"/>
  <c r="F21" i="62"/>
  <c r="G21"/>
  <c r="H21"/>
  <c r="I21"/>
  <c r="P16" i="19"/>
  <c r="P22"/>
  <c r="P24"/>
  <c r="P26"/>
  <c r="P28"/>
  <c r="P30"/>
  <c r="P12"/>
  <c r="P13"/>
  <c r="P17"/>
  <c r="H22"/>
  <c r="H24"/>
  <c r="H27"/>
  <c r="H28"/>
  <c r="H30"/>
  <c r="H12"/>
  <c r="H13"/>
  <c r="H16"/>
  <c r="H6"/>
  <c r="G14"/>
  <c r="L10" i="60"/>
  <c r="L15"/>
  <c r="L18"/>
  <c r="L23"/>
  <c r="L26"/>
  <c r="L27"/>
  <c r="L29"/>
  <c r="L37"/>
  <c r="J8" i="56"/>
  <c r="J9"/>
  <c r="J10"/>
  <c r="J11"/>
  <c r="H12"/>
  <c r="J12"/>
  <c r="J6"/>
  <c r="O35" i="54"/>
  <c r="O36"/>
  <c r="O39"/>
  <c r="O40"/>
  <c r="O41"/>
  <c r="O42"/>
  <c r="O44"/>
  <c r="O45"/>
  <c r="O46"/>
  <c r="O47"/>
  <c r="O48"/>
  <c r="O49"/>
  <c r="O50"/>
  <c r="O51"/>
  <c r="O52"/>
  <c r="M53"/>
  <c r="O53" s="1"/>
  <c r="O34"/>
  <c r="H37"/>
  <c r="H38"/>
  <c r="H41"/>
  <c r="H42"/>
  <c r="H45"/>
  <c r="H46"/>
  <c r="H47"/>
  <c r="H48"/>
  <c r="H49"/>
  <c r="H50"/>
  <c r="H51"/>
  <c r="H52"/>
  <c r="F53"/>
  <c r="H53" s="1"/>
  <c r="H33"/>
  <c r="U11" i="53"/>
  <c r="W11"/>
  <c r="W12"/>
  <c r="W13"/>
  <c r="W14"/>
  <c r="W15"/>
  <c r="W16"/>
  <c r="U17"/>
  <c r="W17"/>
  <c r="W10"/>
  <c r="P16"/>
  <c r="N17"/>
  <c r="P17"/>
  <c r="P15"/>
  <c r="G11"/>
  <c r="I11" s="1"/>
  <c r="I12"/>
  <c r="I13"/>
  <c r="I14"/>
  <c r="I15"/>
  <c r="I16"/>
  <c r="G17"/>
  <c r="I17"/>
  <c r="I10"/>
  <c r="Q12" i="52"/>
  <c r="O13"/>
  <c r="Q13"/>
  <c r="Q14"/>
  <c r="Q15"/>
  <c r="Q17"/>
  <c r="Q18"/>
  <c r="Q20"/>
  <c r="O21"/>
  <c r="Q21"/>
  <c r="Q22"/>
  <c r="O11"/>
  <c r="O23"/>
  <c r="Q23" s="1"/>
  <c r="Q11"/>
  <c r="J12"/>
  <c r="H13"/>
  <c r="J13" s="1"/>
  <c r="J14"/>
  <c r="J15"/>
  <c r="J17"/>
  <c r="J18"/>
  <c r="J20"/>
  <c r="H21"/>
  <c r="J21"/>
  <c r="J22"/>
  <c r="H11"/>
  <c r="H23" s="1"/>
  <c r="J23" s="1"/>
  <c r="J11"/>
  <c r="X8" i="50"/>
  <c r="V9"/>
  <c r="X9"/>
  <c r="X10"/>
  <c r="X11"/>
  <c r="X12"/>
  <c r="X13"/>
  <c r="X14"/>
  <c r="V15"/>
  <c r="X15"/>
  <c r="X7"/>
  <c r="Q12"/>
  <c r="Q13"/>
  <c r="Q14"/>
  <c r="O15"/>
  <c r="Q15"/>
  <c r="Q9"/>
  <c r="J8"/>
  <c r="J9"/>
  <c r="J10"/>
  <c r="J11"/>
  <c r="J12"/>
  <c r="J13"/>
  <c r="J14"/>
  <c r="H15"/>
  <c r="J15"/>
  <c r="J7"/>
  <c r="Y8" i="9"/>
  <c r="Y11"/>
  <c r="Y12"/>
  <c r="Y46"/>
  <c r="Y47"/>
  <c r="W7"/>
  <c r="W21"/>
  <c r="W51"/>
  <c r="W54"/>
  <c r="Y54" s="1"/>
  <c r="W58"/>
  <c r="W55" s="1"/>
  <c r="X7"/>
  <c r="Y7" s="1"/>
  <c r="R12"/>
  <c r="R16"/>
  <c r="P17"/>
  <c r="R17" s="1"/>
  <c r="R19"/>
  <c r="R20"/>
  <c r="Q21"/>
  <c r="R21" s="1"/>
  <c r="P31"/>
  <c r="P21"/>
  <c r="R22"/>
  <c r="R23"/>
  <c r="R24"/>
  <c r="R25"/>
  <c r="R26"/>
  <c r="R28"/>
  <c r="R30"/>
  <c r="R31"/>
  <c r="Q32"/>
  <c r="R32" s="1"/>
  <c r="P36"/>
  <c r="P32"/>
  <c r="R33"/>
  <c r="R34"/>
  <c r="R36"/>
  <c r="R39"/>
  <c r="Q40"/>
  <c r="R40" s="1"/>
  <c r="P42"/>
  <c r="P40"/>
  <c r="R42"/>
  <c r="R45"/>
  <c r="R46"/>
  <c r="R47"/>
  <c r="Q48"/>
  <c r="P48"/>
  <c r="R48"/>
  <c r="R49"/>
  <c r="Q51"/>
  <c r="P51"/>
  <c r="R51"/>
  <c r="R52"/>
  <c r="P8"/>
  <c r="P13"/>
  <c r="P7"/>
  <c r="P54" s="1"/>
  <c r="Q55"/>
  <c r="I58"/>
  <c r="P58" s="1"/>
  <c r="R56"/>
  <c r="R57"/>
  <c r="Q59"/>
  <c r="Q8"/>
  <c r="Q7" s="1"/>
  <c r="R7" s="1"/>
  <c r="I8"/>
  <c r="K8"/>
  <c r="K11"/>
  <c r="K12"/>
  <c r="K16"/>
  <c r="I17"/>
  <c r="K17" s="1"/>
  <c r="K19"/>
  <c r="K20"/>
  <c r="J21"/>
  <c r="I24"/>
  <c r="I31"/>
  <c r="I21" s="1"/>
  <c r="K22"/>
  <c r="K23"/>
  <c r="K24"/>
  <c r="K25"/>
  <c r="K26"/>
  <c r="K28"/>
  <c r="K30"/>
  <c r="K31"/>
  <c r="J32"/>
  <c r="I36"/>
  <c r="I32" s="1"/>
  <c r="K33"/>
  <c r="K34"/>
  <c r="K36"/>
  <c r="K39"/>
  <c r="J40"/>
  <c r="I42"/>
  <c r="I40" s="1"/>
  <c r="K40" s="1"/>
  <c r="K45"/>
  <c r="K46"/>
  <c r="K47"/>
  <c r="J48"/>
  <c r="I48"/>
  <c r="K48" s="1"/>
  <c r="K49"/>
  <c r="J51"/>
  <c r="I51"/>
  <c r="K51" s="1"/>
  <c r="K52"/>
  <c r="J7"/>
  <c r="J54"/>
  <c r="I13"/>
  <c r="I7"/>
  <c r="I54" s="1"/>
  <c r="J55"/>
  <c r="I55"/>
  <c r="K55" s="1"/>
  <c r="K56"/>
  <c r="K57"/>
  <c r="K58"/>
  <c r="J59"/>
  <c r="K7"/>
  <c r="W9" i="62"/>
  <c r="W10"/>
  <c r="W11"/>
  <c r="W8"/>
  <c r="Y8" s="1"/>
  <c r="Y11"/>
  <c r="Y12"/>
  <c r="Y46"/>
  <c r="Y47"/>
  <c r="W14"/>
  <c r="W15"/>
  <c r="W13"/>
  <c r="W16"/>
  <c r="W18"/>
  <c r="W19"/>
  <c r="W17"/>
  <c r="W20"/>
  <c r="W7"/>
  <c r="W23"/>
  <c r="W25"/>
  <c r="W26"/>
  <c r="W27"/>
  <c r="W24"/>
  <c r="W28"/>
  <c r="W29"/>
  <c r="W30"/>
  <c r="W31"/>
  <c r="W21"/>
  <c r="W41"/>
  <c r="W40"/>
  <c r="W49"/>
  <c r="W50"/>
  <c r="W48" s="1"/>
  <c r="W51"/>
  <c r="W33"/>
  <c r="W34"/>
  <c r="W35"/>
  <c r="W37"/>
  <c r="W39"/>
  <c r="W36"/>
  <c r="X55"/>
  <c r="W56"/>
  <c r="W57"/>
  <c r="W55"/>
  <c r="Y55" s="1"/>
  <c r="X59"/>
  <c r="Y60"/>
  <c r="Y61"/>
  <c r="X7"/>
  <c r="Y7"/>
  <c r="R12"/>
  <c r="Q16"/>
  <c r="P16"/>
  <c r="R16" s="1"/>
  <c r="Q18"/>
  <c r="Q19"/>
  <c r="Q17"/>
  <c r="P18"/>
  <c r="P19"/>
  <c r="P17" s="1"/>
  <c r="R17" s="1"/>
  <c r="Q20"/>
  <c r="P20"/>
  <c r="R20"/>
  <c r="Q23"/>
  <c r="Q21" s="1"/>
  <c r="Q25"/>
  <c r="Q26"/>
  <c r="R26" s="1"/>
  <c r="Q27"/>
  <c r="Q24"/>
  <c r="Q28"/>
  <c r="Q29"/>
  <c r="Q30"/>
  <c r="Q31"/>
  <c r="R22"/>
  <c r="P23"/>
  <c r="P25"/>
  <c r="P24" s="1"/>
  <c r="P21" s="1"/>
  <c r="P26"/>
  <c r="P27"/>
  <c r="P28"/>
  <c r="P29"/>
  <c r="P30"/>
  <c r="R30" s="1"/>
  <c r="P31"/>
  <c r="R23"/>
  <c r="R25"/>
  <c r="R28"/>
  <c r="R31"/>
  <c r="Q33"/>
  <c r="Q34"/>
  <c r="Q35"/>
  <c r="Q37"/>
  <c r="Q39"/>
  <c r="P33"/>
  <c r="R33" s="1"/>
  <c r="P34"/>
  <c r="P35"/>
  <c r="P37"/>
  <c r="P39"/>
  <c r="P36"/>
  <c r="P32" s="1"/>
  <c r="R34"/>
  <c r="R39"/>
  <c r="Q41"/>
  <c r="Q43"/>
  <c r="Q42" s="1"/>
  <c r="Q44"/>
  <c r="Q45"/>
  <c r="P41"/>
  <c r="P40" s="1"/>
  <c r="P43"/>
  <c r="P44"/>
  <c r="P45"/>
  <c r="P42"/>
  <c r="R45"/>
  <c r="R46"/>
  <c r="R47"/>
  <c r="Q49"/>
  <c r="Q50"/>
  <c r="Q48"/>
  <c r="P49"/>
  <c r="P50"/>
  <c r="P48" s="1"/>
  <c r="R48" s="1"/>
  <c r="R49"/>
  <c r="Q51"/>
  <c r="I52"/>
  <c r="P52"/>
  <c r="P51" s="1"/>
  <c r="R51" s="1"/>
  <c r="R52"/>
  <c r="Q9"/>
  <c r="Q10"/>
  <c r="Q11"/>
  <c r="Q8"/>
  <c r="Q14"/>
  <c r="Q15"/>
  <c r="Q13"/>
  <c r="Q7"/>
  <c r="P9"/>
  <c r="P10"/>
  <c r="P11"/>
  <c r="P14"/>
  <c r="P15"/>
  <c r="P13"/>
  <c r="Q56"/>
  <c r="Q57"/>
  <c r="P56"/>
  <c r="P57"/>
  <c r="R57" s="1"/>
  <c r="R56"/>
  <c r="R60"/>
  <c r="R61"/>
  <c r="M25" i="54"/>
  <c r="W13" i="2" s="1"/>
  <c r="W10"/>
  <c r="Y10" s="1"/>
  <c r="W14"/>
  <c r="Y14" s="1"/>
  <c r="Y15"/>
  <c r="Y16"/>
  <c r="W18"/>
  <c r="Y18" s="1"/>
  <c r="W20"/>
  <c r="X17"/>
  <c r="Y20"/>
  <c r="Y21"/>
  <c r="Y29"/>
  <c r="Y30"/>
  <c r="W25"/>
  <c r="X6"/>
  <c r="X25"/>
  <c r="X31"/>
  <c r="W32"/>
  <c r="X36"/>
  <c r="P7"/>
  <c r="R7"/>
  <c r="P8"/>
  <c r="R8"/>
  <c r="P9"/>
  <c r="R9"/>
  <c r="R10"/>
  <c r="I11"/>
  <c r="P12"/>
  <c r="R12"/>
  <c r="P14"/>
  <c r="R14" s="1"/>
  <c r="R15"/>
  <c r="R16"/>
  <c r="P18"/>
  <c r="R18" s="1"/>
  <c r="P20"/>
  <c r="Q17"/>
  <c r="R29"/>
  <c r="R30"/>
  <c r="P26"/>
  <c r="P25" s="1"/>
  <c r="Q6"/>
  <c r="Q25"/>
  <c r="Q31"/>
  <c r="Q32"/>
  <c r="P33"/>
  <c r="P35"/>
  <c r="P32" s="1"/>
  <c r="R32" s="1"/>
  <c r="R33"/>
  <c r="R35"/>
  <c r="Q36"/>
  <c r="R37"/>
  <c r="K7"/>
  <c r="K8"/>
  <c r="K9"/>
  <c r="K10"/>
  <c r="K11"/>
  <c r="K12"/>
  <c r="K13"/>
  <c r="K14"/>
  <c r="K15"/>
  <c r="K16"/>
  <c r="J17"/>
  <c r="K17" s="1"/>
  <c r="I20"/>
  <c r="I17"/>
  <c r="K18"/>
  <c r="K20"/>
  <c r="K21"/>
  <c r="K29"/>
  <c r="K30"/>
  <c r="J6"/>
  <c r="J25"/>
  <c r="J31" s="1"/>
  <c r="I6"/>
  <c r="I25"/>
  <c r="I31"/>
  <c r="J32"/>
  <c r="I32"/>
  <c r="K32"/>
  <c r="K33"/>
  <c r="K35"/>
  <c r="I36"/>
  <c r="K6"/>
  <c r="X9" i="8"/>
  <c r="W9"/>
  <c r="Y9" s="1"/>
  <c r="W13"/>
  <c r="Y13"/>
  <c r="X14"/>
  <c r="W14"/>
  <c r="Y14" s="1"/>
  <c r="X15"/>
  <c r="W15"/>
  <c r="Y15" s="1"/>
  <c r="X17"/>
  <c r="X19"/>
  <c r="X16"/>
  <c r="W17"/>
  <c r="W19"/>
  <c r="W16" s="1"/>
  <c r="Y16" s="1"/>
  <c r="Y17"/>
  <c r="Y19"/>
  <c r="X20"/>
  <c r="W20"/>
  <c r="Y20" s="1"/>
  <c r="X6"/>
  <c r="X7"/>
  <c r="X8"/>
  <c r="X5"/>
  <c r="X24"/>
  <c r="X29"/>
  <c r="X34" s="1"/>
  <c r="X36" s="1"/>
  <c r="W6"/>
  <c r="W7"/>
  <c r="W8"/>
  <c r="W24"/>
  <c r="Y35"/>
  <c r="R35"/>
  <c r="Q5"/>
  <c r="Q18"/>
  <c r="Q19"/>
  <c r="Q16" s="1"/>
  <c r="Q25"/>
  <c r="Q24"/>
  <c r="Q30"/>
  <c r="P5"/>
  <c r="P18"/>
  <c r="P19"/>
  <c r="P25"/>
  <c r="P24" s="1"/>
  <c r="I31"/>
  <c r="P31" s="1"/>
  <c r="R6"/>
  <c r="R7"/>
  <c r="R8"/>
  <c r="R9"/>
  <c r="R10"/>
  <c r="R11"/>
  <c r="R13"/>
  <c r="R14"/>
  <c r="R15"/>
  <c r="R17"/>
  <c r="R33"/>
  <c r="R5"/>
  <c r="J33"/>
  <c r="I33"/>
  <c r="K33" s="1"/>
  <c r="K6"/>
  <c r="K7"/>
  <c r="K8"/>
  <c r="K9"/>
  <c r="K11"/>
  <c r="K12"/>
  <c r="K13"/>
  <c r="K14"/>
  <c r="K15"/>
  <c r="J18"/>
  <c r="J19"/>
  <c r="I18"/>
  <c r="I19"/>
  <c r="K19"/>
  <c r="J20"/>
  <c r="I20"/>
  <c r="K20" s="1"/>
  <c r="J25"/>
  <c r="J24" s="1"/>
  <c r="I25"/>
  <c r="I24"/>
  <c r="J31"/>
  <c r="J30"/>
  <c r="I30"/>
  <c r="K30"/>
  <c r="K31"/>
  <c r="K35"/>
  <c r="J9" i="62"/>
  <c r="J8" s="1"/>
  <c r="J10"/>
  <c r="J11"/>
  <c r="I9"/>
  <c r="I8" s="1"/>
  <c r="I10"/>
  <c r="I11"/>
  <c r="K11"/>
  <c r="K12"/>
  <c r="J16"/>
  <c r="I16"/>
  <c r="K16" s="1"/>
  <c r="J18"/>
  <c r="J19"/>
  <c r="J17"/>
  <c r="I18"/>
  <c r="I19"/>
  <c r="I17" s="1"/>
  <c r="K19"/>
  <c r="J20"/>
  <c r="I20"/>
  <c r="K20"/>
  <c r="J23"/>
  <c r="J25"/>
  <c r="J26"/>
  <c r="J27"/>
  <c r="J24"/>
  <c r="J28"/>
  <c r="J29"/>
  <c r="J30"/>
  <c r="J31"/>
  <c r="J21"/>
  <c r="I23"/>
  <c r="I25"/>
  <c r="I26"/>
  <c r="I27"/>
  <c r="I24"/>
  <c r="I28"/>
  <c r="I29"/>
  <c r="I30"/>
  <c r="I31"/>
  <c r="K22"/>
  <c r="K23"/>
  <c r="K24"/>
  <c r="K25"/>
  <c r="K26"/>
  <c r="K28"/>
  <c r="K30"/>
  <c r="K31"/>
  <c r="J33"/>
  <c r="J34"/>
  <c r="J35"/>
  <c r="J37"/>
  <c r="J36" s="1"/>
  <c r="J39"/>
  <c r="I33"/>
  <c r="I34"/>
  <c r="I35"/>
  <c r="I37"/>
  <c r="I36" s="1"/>
  <c r="I32" s="1"/>
  <c r="I39"/>
  <c r="K33"/>
  <c r="K34"/>
  <c r="K39"/>
  <c r="J41"/>
  <c r="J43"/>
  <c r="J44"/>
  <c r="J45"/>
  <c r="J42"/>
  <c r="J40" s="1"/>
  <c r="I41"/>
  <c r="I43"/>
  <c r="I44"/>
  <c r="I45"/>
  <c r="I42" s="1"/>
  <c r="K45"/>
  <c r="K46"/>
  <c r="K47"/>
  <c r="J49"/>
  <c r="J50"/>
  <c r="J48"/>
  <c r="I49"/>
  <c r="I50"/>
  <c r="I48"/>
  <c r="K48" s="1"/>
  <c r="K49"/>
  <c r="J52"/>
  <c r="J51" s="1"/>
  <c r="K51" s="1"/>
  <c r="I51"/>
  <c r="K52"/>
  <c r="J14"/>
  <c r="J15"/>
  <c r="J13"/>
  <c r="I14"/>
  <c r="I15"/>
  <c r="I13" s="1"/>
  <c r="J56"/>
  <c r="J57"/>
  <c r="J55"/>
  <c r="I56"/>
  <c r="I57"/>
  <c r="K57" s="1"/>
  <c r="K56"/>
  <c r="K58"/>
  <c r="K10" i="60"/>
  <c r="K15" s="1"/>
  <c r="K18"/>
  <c r="K23"/>
  <c r="K26"/>
  <c r="K27" s="1"/>
  <c r="K29"/>
  <c r="H29"/>
  <c r="H26"/>
  <c r="H23"/>
  <c r="H27" s="1"/>
  <c r="H18"/>
  <c r="H10"/>
  <c r="H15"/>
  <c r="H37" s="1"/>
  <c r="I29"/>
  <c r="I26"/>
  <c r="I23"/>
  <c r="I27" s="1"/>
  <c r="I18"/>
  <c r="I10"/>
  <c r="I15"/>
  <c r="I37" s="1"/>
  <c r="W43" i="62"/>
  <c r="W45"/>
  <c r="W11" i="8"/>
  <c r="P20"/>
  <c r="P21"/>
  <c r="P22"/>
  <c r="P23"/>
  <c r="I21"/>
  <c r="I22"/>
  <c r="I23"/>
  <c r="F16" i="19"/>
  <c r="N21"/>
  <c r="N26"/>
  <c r="N28"/>
  <c r="N16"/>
  <c r="N17"/>
  <c r="F27"/>
  <c r="F28"/>
  <c r="H9"/>
  <c r="G12" i="56"/>
  <c r="F25" i="54"/>
  <c r="G32" i="53"/>
  <c r="V23" i="52"/>
  <c r="W23"/>
  <c r="X23"/>
  <c r="R12" i="49"/>
  <c r="Q12"/>
  <c r="P12"/>
  <c r="S11"/>
  <c r="S10"/>
  <c r="S9"/>
  <c r="S12"/>
  <c r="N11" i="19"/>
  <c r="N22"/>
  <c r="F22"/>
  <c r="F25"/>
  <c r="F29" s="1"/>
  <c r="H29" s="1"/>
  <c r="F6"/>
  <c r="F17"/>
  <c r="H17" s="1"/>
  <c r="C21" i="65"/>
  <c r="F13"/>
  <c r="E13"/>
  <c r="C13"/>
  <c r="B13"/>
  <c r="G11"/>
  <c r="D11"/>
  <c r="G10"/>
  <c r="D10"/>
  <c r="G9"/>
  <c r="D9"/>
  <c r="G8"/>
  <c r="G13"/>
  <c r="D8"/>
  <c r="D13"/>
  <c r="F25" i="63"/>
  <c r="E25"/>
  <c r="D25"/>
  <c r="C25"/>
  <c r="I61" i="8"/>
  <c r="I52"/>
  <c r="I53"/>
  <c r="O51" i="9"/>
  <c r="O48"/>
  <c r="O42"/>
  <c r="O40"/>
  <c r="O39"/>
  <c r="O36"/>
  <c r="O34"/>
  <c r="O33"/>
  <c r="O32" s="1"/>
  <c r="O31"/>
  <c r="O25"/>
  <c r="O24"/>
  <c r="O23"/>
  <c r="O22"/>
  <c r="O21" s="1"/>
  <c r="O17"/>
  <c r="O13"/>
  <c r="O8"/>
  <c r="O7" s="1"/>
  <c r="O33" i="2"/>
  <c r="F12" i="56"/>
  <c r="L25" i="54"/>
  <c r="L53"/>
  <c r="T11" i="53"/>
  <c r="T17"/>
  <c r="F11"/>
  <c r="F17"/>
  <c r="V10" i="2" s="1"/>
  <c r="V9" i="8" s="1"/>
  <c r="T27" i="53"/>
  <c r="M32"/>
  <c r="F32"/>
  <c r="N13" i="52"/>
  <c r="N23" s="1"/>
  <c r="N11"/>
  <c r="G13"/>
  <c r="G11"/>
  <c r="G23"/>
  <c r="O18" i="2"/>
  <c r="U9" i="50"/>
  <c r="U15"/>
  <c r="N15"/>
  <c r="G15"/>
  <c r="H52" i="62"/>
  <c r="O52"/>
  <c r="O51" s="1"/>
  <c r="H31" i="8"/>
  <c r="O31" s="1"/>
  <c r="O30" s="1"/>
  <c r="M26" i="19"/>
  <c r="M28" s="1"/>
  <c r="H8" i="2"/>
  <c r="H7"/>
  <c r="H9"/>
  <c r="H10"/>
  <c r="H14"/>
  <c r="H11" s="1"/>
  <c r="H6" s="1"/>
  <c r="H34" i="9"/>
  <c r="H39"/>
  <c r="H33"/>
  <c r="H31"/>
  <c r="H58"/>
  <c r="O58"/>
  <c r="O55" s="1"/>
  <c r="H55"/>
  <c r="H26" i="2"/>
  <c r="O26"/>
  <c r="O25" i="8" s="1"/>
  <c r="H18" i="2"/>
  <c r="H32"/>
  <c r="H25"/>
  <c r="H20"/>
  <c r="H17"/>
  <c r="H51" i="9"/>
  <c r="H48"/>
  <c r="H42"/>
  <c r="H40"/>
  <c r="H36"/>
  <c r="H32"/>
  <c r="H25"/>
  <c r="H24"/>
  <c r="H22"/>
  <c r="H23"/>
  <c r="H21" s="1"/>
  <c r="E7" i="19" s="1"/>
  <c r="H17" i="9"/>
  <c r="H13"/>
  <c r="H8"/>
  <c r="H7"/>
  <c r="V9" i="62"/>
  <c r="V10"/>
  <c r="V11"/>
  <c r="V14"/>
  <c r="V15"/>
  <c r="V13" s="1"/>
  <c r="V7" s="1"/>
  <c r="V16"/>
  <c r="V18"/>
  <c r="V19"/>
  <c r="V20"/>
  <c r="V22"/>
  <c r="V23"/>
  <c r="V25"/>
  <c r="V24" s="1"/>
  <c r="V26"/>
  <c r="V27"/>
  <c r="V28"/>
  <c r="V29"/>
  <c r="V30"/>
  <c r="V31"/>
  <c r="V33"/>
  <c r="V34"/>
  <c r="V35"/>
  <c r="V37"/>
  <c r="V38"/>
  <c r="V39"/>
  <c r="V36"/>
  <c r="V41"/>
  <c r="V40" s="1"/>
  <c r="V43"/>
  <c r="V45"/>
  <c r="V49"/>
  <c r="V50"/>
  <c r="V48"/>
  <c r="V51"/>
  <c r="V56"/>
  <c r="V57"/>
  <c r="V58"/>
  <c r="V55" i="9"/>
  <c r="N26" i="2"/>
  <c r="O35"/>
  <c r="U58" i="9"/>
  <c r="N18" i="2"/>
  <c r="U18"/>
  <c r="V18"/>
  <c r="V17" i="8" s="1"/>
  <c r="V16" s="1"/>
  <c r="V20" i="2"/>
  <c r="V19" i="8" s="1"/>
  <c r="O12" i="2"/>
  <c r="O10"/>
  <c r="O8"/>
  <c r="O9"/>
  <c r="O7"/>
  <c r="V25"/>
  <c r="V32"/>
  <c r="J36" i="60"/>
  <c r="J35"/>
  <c r="J34"/>
  <c r="J33"/>
  <c r="J32"/>
  <c r="J31"/>
  <c r="J30"/>
  <c r="J28"/>
  <c r="J18"/>
  <c r="G29"/>
  <c r="J29"/>
  <c r="V8" i="62"/>
  <c r="T13" i="2"/>
  <c r="N27" i="53"/>
  <c r="N28"/>
  <c r="N12" i="49"/>
  <c r="M12"/>
  <c r="L12"/>
  <c r="O11"/>
  <c r="O10"/>
  <c r="O9"/>
  <c r="O12" s="1"/>
  <c r="M6" i="19"/>
  <c r="M7"/>
  <c r="M8"/>
  <c r="M9"/>
  <c r="M16"/>
  <c r="E21"/>
  <c r="E27"/>
  <c r="E28" s="1"/>
  <c r="E9"/>
  <c r="E15"/>
  <c r="G25" i="9"/>
  <c r="G33"/>
  <c r="G34"/>
  <c r="U9" i="62"/>
  <c r="U10"/>
  <c r="U11"/>
  <c r="U14"/>
  <c r="U15"/>
  <c r="U13"/>
  <c r="U16"/>
  <c r="U18"/>
  <c r="U19"/>
  <c r="U17"/>
  <c r="U20"/>
  <c r="U22"/>
  <c r="U23"/>
  <c r="U25"/>
  <c r="U26"/>
  <c r="U27"/>
  <c r="U28"/>
  <c r="U29"/>
  <c r="U30"/>
  <c r="U31"/>
  <c r="U33"/>
  <c r="U34"/>
  <c r="U35"/>
  <c r="U37"/>
  <c r="U38"/>
  <c r="U39"/>
  <c r="U41"/>
  <c r="U43"/>
  <c r="U45"/>
  <c r="U42"/>
  <c r="U40" s="1"/>
  <c r="U49"/>
  <c r="U50"/>
  <c r="U48" s="1"/>
  <c r="U51"/>
  <c r="U56"/>
  <c r="U57"/>
  <c r="U58"/>
  <c r="N33" i="8"/>
  <c r="N30" s="1"/>
  <c r="L8" i="19"/>
  <c r="L16"/>
  <c r="D21"/>
  <c r="D27"/>
  <c r="D28"/>
  <c r="D9"/>
  <c r="D15"/>
  <c r="D17" s="1"/>
  <c r="N58" i="9"/>
  <c r="N55" s="1"/>
  <c r="N51"/>
  <c r="N48"/>
  <c r="N42"/>
  <c r="N40" s="1"/>
  <c r="N36"/>
  <c r="N33"/>
  <c r="N32"/>
  <c r="N24"/>
  <c r="N23"/>
  <c r="N22"/>
  <c r="N17"/>
  <c r="N13"/>
  <c r="N8"/>
  <c r="N7" s="1"/>
  <c r="U7"/>
  <c r="U21"/>
  <c r="U42"/>
  <c r="U40" s="1"/>
  <c r="U48"/>
  <c r="U51"/>
  <c r="U32"/>
  <c r="U55"/>
  <c r="N14" i="2"/>
  <c r="N13"/>
  <c r="N11"/>
  <c r="G23" i="60"/>
  <c r="G27"/>
  <c r="G18"/>
  <c r="G10"/>
  <c r="G15" s="1"/>
  <c r="E12" i="56"/>
  <c r="K53" i="54"/>
  <c r="K25"/>
  <c r="S27" i="53"/>
  <c r="E11"/>
  <c r="M23" i="52"/>
  <c r="F23"/>
  <c r="T15" i="50"/>
  <c r="F15"/>
  <c r="N32" i="2"/>
  <c r="N25"/>
  <c r="N20"/>
  <c r="N17"/>
  <c r="N8"/>
  <c r="N7"/>
  <c r="U32"/>
  <c r="U25"/>
  <c r="U20"/>
  <c r="U11"/>
  <c r="U10" i="8" s="1"/>
  <c r="G8" i="2"/>
  <c r="G10"/>
  <c r="G11"/>
  <c r="L10" i="19" s="1"/>
  <c r="G7" i="2"/>
  <c r="G32"/>
  <c r="G25"/>
  <c r="L11" i="19" s="1"/>
  <c r="G20" i="2"/>
  <c r="G17" s="1"/>
  <c r="G23" i="9"/>
  <c r="G21" s="1"/>
  <c r="D7" i="19" s="1"/>
  <c r="G22" i="9"/>
  <c r="G55"/>
  <c r="G51"/>
  <c r="D22" i="19"/>
  <c r="G48" i="9"/>
  <c r="G42"/>
  <c r="D20" i="19" s="1"/>
  <c r="D25" s="1"/>
  <c r="D29" s="1"/>
  <c r="G36" i="9"/>
  <c r="G32" s="1"/>
  <c r="G24"/>
  <c r="G17"/>
  <c r="G13"/>
  <c r="G8"/>
  <c r="G7"/>
  <c r="D6" i="19" s="1"/>
  <c r="F26" i="60"/>
  <c r="F23"/>
  <c r="F27"/>
  <c r="F18"/>
  <c r="F10"/>
  <c r="F15" s="1"/>
  <c r="T9" i="62"/>
  <c r="T10"/>
  <c r="T11"/>
  <c r="T14"/>
  <c r="T15"/>
  <c r="T13" s="1"/>
  <c r="T16"/>
  <c r="T18"/>
  <c r="T19"/>
  <c r="T17" s="1"/>
  <c r="T20"/>
  <c r="T22"/>
  <c r="T23"/>
  <c r="T25"/>
  <c r="T26"/>
  <c r="T27"/>
  <c r="T24"/>
  <c r="T28"/>
  <c r="T29"/>
  <c r="T30"/>
  <c r="T31"/>
  <c r="T33"/>
  <c r="T34"/>
  <c r="T35"/>
  <c r="T37"/>
  <c r="T38"/>
  <c r="T39"/>
  <c r="T41"/>
  <c r="T43"/>
  <c r="T44"/>
  <c r="T45"/>
  <c r="T49"/>
  <c r="T50"/>
  <c r="T48" s="1"/>
  <c r="T51"/>
  <c r="T56"/>
  <c r="T57"/>
  <c r="T58"/>
  <c r="G33" i="8"/>
  <c r="G30" s="1"/>
  <c r="G62" s="1"/>
  <c r="H33"/>
  <c r="F33"/>
  <c r="F30" s="1"/>
  <c r="F62" s="1"/>
  <c r="K16" i="19"/>
  <c r="K17"/>
  <c r="F25" i="2"/>
  <c r="K11" i="19"/>
  <c r="C9"/>
  <c r="C15"/>
  <c r="C17" s="1"/>
  <c r="C21"/>
  <c r="C27"/>
  <c r="C28" s="1"/>
  <c r="C53" i="54"/>
  <c r="J53"/>
  <c r="J25"/>
  <c r="R27" i="53"/>
  <c r="R32" s="1"/>
  <c r="K32"/>
  <c r="D32"/>
  <c r="R17"/>
  <c r="K17"/>
  <c r="D11"/>
  <c r="D17" s="1"/>
  <c r="T10" i="2" s="1"/>
  <c r="T6" s="1"/>
  <c r="T31" s="1"/>
  <c r="T36" s="1"/>
  <c r="T38" s="1"/>
  <c r="T11"/>
  <c r="T20"/>
  <c r="T17"/>
  <c r="T25"/>
  <c r="T32"/>
  <c r="L23" i="52"/>
  <c r="E23"/>
  <c r="S15" i="50"/>
  <c r="R15"/>
  <c r="E15"/>
  <c r="F32" i="2"/>
  <c r="F20"/>
  <c r="F17" s="1"/>
  <c r="F11"/>
  <c r="F6" s="1"/>
  <c r="M35"/>
  <c r="M33" i="8"/>
  <c r="M30" s="1"/>
  <c r="M21" i="2"/>
  <c r="M19"/>
  <c r="M14"/>
  <c r="M13"/>
  <c r="M12"/>
  <c r="M9"/>
  <c r="M8"/>
  <c r="M7"/>
  <c r="T55" i="9"/>
  <c r="T51"/>
  <c r="T48"/>
  <c r="T42"/>
  <c r="T40"/>
  <c r="T32"/>
  <c r="T21"/>
  <c r="T7"/>
  <c r="M58"/>
  <c r="M55" s="1"/>
  <c r="M51"/>
  <c r="M48"/>
  <c r="M42"/>
  <c r="M40" s="1"/>
  <c r="M36"/>
  <c r="M32" s="1"/>
  <c r="M24"/>
  <c r="M21" s="1"/>
  <c r="M17"/>
  <c r="M13"/>
  <c r="M8"/>
  <c r="M7" s="1"/>
  <c r="F55"/>
  <c r="F51"/>
  <c r="C22" i="19"/>
  <c r="F48" i="9"/>
  <c r="F42"/>
  <c r="C20" i="19" s="1"/>
  <c r="C25" s="1"/>
  <c r="F40" i="9"/>
  <c r="F36"/>
  <c r="F32"/>
  <c r="F24"/>
  <c r="F21"/>
  <c r="C7" i="19" s="1"/>
  <c r="F17" i="9"/>
  <c r="F13"/>
  <c r="F8"/>
  <c r="F7" s="1"/>
  <c r="C6" i="19" s="1"/>
  <c r="L58" i="9"/>
  <c r="L55"/>
  <c r="L51"/>
  <c r="L48"/>
  <c r="L42"/>
  <c r="L40"/>
  <c r="L36"/>
  <c r="L32"/>
  <c r="L24"/>
  <c r="L21"/>
  <c r="L17"/>
  <c r="L13"/>
  <c r="L8"/>
  <c r="L7"/>
  <c r="C11" i="53"/>
  <c r="K23" i="52"/>
  <c r="D23"/>
  <c r="E17" i="9"/>
  <c r="B23" i="60"/>
  <c r="S42" i="9"/>
  <c r="S40" s="1"/>
  <c r="S54" s="1"/>
  <c r="S32"/>
  <c r="E20" i="19"/>
  <c r="F9" i="62"/>
  <c r="F10"/>
  <c r="F11"/>
  <c r="F14"/>
  <c r="F15"/>
  <c r="F13" s="1"/>
  <c r="F16"/>
  <c r="F18"/>
  <c r="F19"/>
  <c r="F20"/>
  <c r="G9"/>
  <c r="G10"/>
  <c r="G11"/>
  <c r="G8"/>
  <c r="G14"/>
  <c r="G15"/>
  <c r="G13" s="1"/>
  <c r="G16"/>
  <c r="G18"/>
  <c r="G19"/>
  <c r="G20"/>
  <c r="H9"/>
  <c r="H10"/>
  <c r="H11"/>
  <c r="H14"/>
  <c r="H15"/>
  <c r="H16"/>
  <c r="H18"/>
  <c r="H19"/>
  <c r="H17" s="1"/>
  <c r="H20"/>
  <c r="L9"/>
  <c r="L8" s="1"/>
  <c r="L10"/>
  <c r="L11"/>
  <c r="L14"/>
  <c r="L15"/>
  <c r="L16"/>
  <c r="L18"/>
  <c r="L19"/>
  <c r="L17" s="1"/>
  <c r="L20"/>
  <c r="M9"/>
  <c r="M10"/>
  <c r="M11"/>
  <c r="M14"/>
  <c r="M15"/>
  <c r="M13" s="1"/>
  <c r="M16"/>
  <c r="M18"/>
  <c r="M19"/>
  <c r="M17" s="1"/>
  <c r="M20"/>
  <c r="N9"/>
  <c r="N10"/>
  <c r="N11"/>
  <c r="N14"/>
  <c r="N15"/>
  <c r="N16"/>
  <c r="N18"/>
  <c r="N19"/>
  <c r="N17" s="1"/>
  <c r="N20"/>
  <c r="O9"/>
  <c r="O8" s="1"/>
  <c r="O10"/>
  <c r="O11"/>
  <c r="O14"/>
  <c r="O15"/>
  <c r="O16"/>
  <c r="O18"/>
  <c r="O19"/>
  <c r="O20"/>
  <c r="S9"/>
  <c r="S10"/>
  <c r="S11"/>
  <c r="S14"/>
  <c r="S15"/>
  <c r="S13" s="1"/>
  <c r="S16"/>
  <c r="S18"/>
  <c r="S19"/>
  <c r="S17" s="1"/>
  <c r="S20"/>
  <c r="F22"/>
  <c r="F23"/>
  <c r="F25"/>
  <c r="F26"/>
  <c r="F27"/>
  <c r="F28"/>
  <c r="F29"/>
  <c r="F30"/>
  <c r="F31"/>
  <c r="G22"/>
  <c r="G23"/>
  <c r="G25"/>
  <c r="G26"/>
  <c r="G27"/>
  <c r="G28"/>
  <c r="G29"/>
  <c r="G30"/>
  <c r="G31"/>
  <c r="H22"/>
  <c r="H23"/>
  <c r="H25"/>
  <c r="H26"/>
  <c r="H27"/>
  <c r="H28"/>
  <c r="H29"/>
  <c r="H30"/>
  <c r="H31"/>
  <c r="L23"/>
  <c r="L25"/>
  <c r="L26"/>
  <c r="L27"/>
  <c r="L28"/>
  <c r="L29"/>
  <c r="L30"/>
  <c r="L31"/>
  <c r="M22"/>
  <c r="M23"/>
  <c r="M25"/>
  <c r="M26"/>
  <c r="M27"/>
  <c r="M24"/>
  <c r="M28"/>
  <c r="M29"/>
  <c r="M30"/>
  <c r="M31"/>
  <c r="N22"/>
  <c r="N23"/>
  <c r="N25"/>
  <c r="N26"/>
  <c r="N27"/>
  <c r="N28"/>
  <c r="N29"/>
  <c r="N30"/>
  <c r="N31"/>
  <c r="O22"/>
  <c r="O23"/>
  <c r="O25"/>
  <c r="O24" s="1"/>
  <c r="O26"/>
  <c r="O27"/>
  <c r="O28"/>
  <c r="O29"/>
  <c r="O30"/>
  <c r="O31"/>
  <c r="S23"/>
  <c r="S25"/>
  <c r="S26"/>
  <c r="S27"/>
  <c r="S28"/>
  <c r="S29"/>
  <c r="S30"/>
  <c r="S31"/>
  <c r="F33"/>
  <c r="F34"/>
  <c r="F35"/>
  <c r="F37"/>
  <c r="F38"/>
  <c r="F39"/>
  <c r="G33"/>
  <c r="G34"/>
  <c r="G35"/>
  <c r="G37"/>
  <c r="G38"/>
  <c r="G39"/>
  <c r="H33"/>
  <c r="H34"/>
  <c r="H35"/>
  <c r="H37"/>
  <c r="H38"/>
  <c r="H39"/>
  <c r="L33"/>
  <c r="L34"/>
  <c r="L35"/>
  <c r="L37"/>
  <c r="L39"/>
  <c r="M33"/>
  <c r="M34"/>
  <c r="M35"/>
  <c r="M37"/>
  <c r="M38"/>
  <c r="M39"/>
  <c r="N33"/>
  <c r="N34"/>
  <c r="N35"/>
  <c r="N37"/>
  <c r="N38"/>
  <c r="N39"/>
  <c r="O33"/>
  <c r="O34"/>
  <c r="O35"/>
  <c r="O37"/>
  <c r="O38"/>
  <c r="O39"/>
  <c r="S33"/>
  <c r="S34"/>
  <c r="S35"/>
  <c r="S37"/>
  <c r="S39"/>
  <c r="F41"/>
  <c r="F43"/>
  <c r="F44"/>
  <c r="F45"/>
  <c r="G41"/>
  <c r="G43"/>
  <c r="G44"/>
  <c r="G45"/>
  <c r="H41"/>
  <c r="H43"/>
  <c r="H44"/>
  <c r="H45"/>
  <c r="L41"/>
  <c r="L43"/>
  <c r="L44"/>
  <c r="L45"/>
  <c r="L42"/>
  <c r="M41"/>
  <c r="M43"/>
  <c r="M44"/>
  <c r="M45"/>
  <c r="N41"/>
  <c r="N43"/>
  <c r="N44"/>
  <c r="N45"/>
  <c r="O41"/>
  <c r="O43"/>
  <c r="O44"/>
  <c r="O45"/>
  <c r="S41"/>
  <c r="S43"/>
  <c r="S42" s="1"/>
  <c r="S40" s="1"/>
  <c r="S44"/>
  <c r="S45"/>
  <c r="F49"/>
  <c r="F50"/>
  <c r="G49"/>
  <c r="G50"/>
  <c r="H49"/>
  <c r="H50"/>
  <c r="H48"/>
  <c r="L49"/>
  <c r="L50"/>
  <c r="L48" s="1"/>
  <c r="M49"/>
  <c r="M50"/>
  <c r="M48" s="1"/>
  <c r="N49"/>
  <c r="N50"/>
  <c r="O49"/>
  <c r="O50"/>
  <c r="O48"/>
  <c r="S49"/>
  <c r="S50"/>
  <c r="S48" s="1"/>
  <c r="F51"/>
  <c r="G51"/>
  <c r="H51"/>
  <c r="L51"/>
  <c r="M51"/>
  <c r="N51"/>
  <c r="S51"/>
  <c r="F56"/>
  <c r="F61" i="8" s="1"/>
  <c r="F57" i="62"/>
  <c r="F58"/>
  <c r="F45" i="8" s="1"/>
  <c r="F47" s="1"/>
  <c r="G56" i="62"/>
  <c r="G57"/>
  <c r="G58"/>
  <c r="H56"/>
  <c r="H61" i="8" s="1"/>
  <c r="H57" i="62"/>
  <c r="H58"/>
  <c r="H60" i="8" s="1"/>
  <c r="L56" i="62"/>
  <c r="L57"/>
  <c r="M56"/>
  <c r="M57"/>
  <c r="M58"/>
  <c r="N56"/>
  <c r="N57"/>
  <c r="N58"/>
  <c r="O56"/>
  <c r="O57"/>
  <c r="S56"/>
  <c r="S57"/>
  <c r="Z5" i="8"/>
  <c r="S11"/>
  <c r="S12"/>
  <c r="S13"/>
  <c r="F17"/>
  <c r="F18"/>
  <c r="G17"/>
  <c r="G18"/>
  <c r="H17"/>
  <c r="H18"/>
  <c r="M17"/>
  <c r="M18"/>
  <c r="N17"/>
  <c r="N18"/>
  <c r="O17"/>
  <c r="O18"/>
  <c r="S18"/>
  <c r="S20" i="2"/>
  <c r="S19" i="8"/>
  <c r="F20"/>
  <c r="G20"/>
  <c r="H20"/>
  <c r="M20"/>
  <c r="N20"/>
  <c r="O20"/>
  <c r="Q20"/>
  <c r="S20"/>
  <c r="F21"/>
  <c r="G21"/>
  <c r="H21"/>
  <c r="J21"/>
  <c r="L21"/>
  <c r="M21"/>
  <c r="N21"/>
  <c r="O21"/>
  <c r="Q21"/>
  <c r="S21"/>
  <c r="F22"/>
  <c r="G22"/>
  <c r="H22"/>
  <c r="J22"/>
  <c r="L22"/>
  <c r="M22"/>
  <c r="N22"/>
  <c r="O22"/>
  <c r="Q22"/>
  <c r="S22"/>
  <c r="F23"/>
  <c r="G23"/>
  <c r="H23"/>
  <c r="J23"/>
  <c r="L23"/>
  <c r="M23"/>
  <c r="N23"/>
  <c r="O23"/>
  <c r="Q23"/>
  <c r="S23"/>
  <c r="G25"/>
  <c r="G24" s="1"/>
  <c r="H25"/>
  <c r="H24" s="1"/>
  <c r="N25"/>
  <c r="N24" s="1"/>
  <c r="S25"/>
  <c r="S24" s="1"/>
  <c r="L12" i="2"/>
  <c r="L13"/>
  <c r="L14"/>
  <c r="E42" i="9"/>
  <c r="L19" i="2"/>
  <c r="L18" i="8"/>
  <c r="E11" i="2"/>
  <c r="S11"/>
  <c r="L7"/>
  <c r="L8"/>
  <c r="L9"/>
  <c r="E20"/>
  <c r="E17" s="1"/>
  <c r="E31" s="1"/>
  <c r="E36" s="1"/>
  <c r="E38" s="1"/>
  <c r="L26"/>
  <c r="L25" i="8"/>
  <c r="L24" s="1"/>
  <c r="E6" i="2"/>
  <c r="E25"/>
  <c r="E32"/>
  <c r="J11" i="19"/>
  <c r="L35" i="2"/>
  <c r="L33" i="8"/>
  <c r="L21" i="2"/>
  <c r="L20" i="8"/>
  <c r="E25" i="62"/>
  <c r="E28"/>
  <c r="E30"/>
  <c r="E23"/>
  <c r="E11"/>
  <c r="E14"/>
  <c r="E19"/>
  <c r="E20"/>
  <c r="E16"/>
  <c r="E37"/>
  <c r="E39"/>
  <c r="E36"/>
  <c r="E33"/>
  <c r="E34"/>
  <c r="B10" i="60"/>
  <c r="B15"/>
  <c r="B18"/>
  <c r="B26"/>
  <c r="B27" s="1"/>
  <c r="B37" s="1"/>
  <c r="P53" i="54"/>
  <c r="Q53"/>
  <c r="R53"/>
  <c r="S53"/>
  <c r="T53"/>
  <c r="V53"/>
  <c r="B53"/>
  <c r="D53"/>
  <c r="E53"/>
  <c r="O14" i="2"/>
  <c r="I53" i="54"/>
  <c r="V25"/>
  <c r="P25"/>
  <c r="Q25"/>
  <c r="R25"/>
  <c r="S25"/>
  <c r="T25"/>
  <c r="I25"/>
  <c r="B25"/>
  <c r="C25"/>
  <c r="D25"/>
  <c r="E25"/>
  <c r="Q25" i="53"/>
  <c r="Q27"/>
  <c r="Q24"/>
  <c r="C17"/>
  <c r="S10" i="2" s="1"/>
  <c r="S6" s="1"/>
  <c r="S31" s="1"/>
  <c r="S36" s="1"/>
  <c r="S38" s="1"/>
  <c r="S17"/>
  <c r="S25"/>
  <c r="S32"/>
  <c r="C32" i="53"/>
  <c r="L31" i="50"/>
  <c r="M31"/>
  <c r="R31"/>
  <c r="L15"/>
  <c r="M15"/>
  <c r="D15"/>
  <c r="E56" i="62"/>
  <c r="E61" i="8" s="1"/>
  <c r="F60"/>
  <c r="E60"/>
  <c r="E12"/>
  <c r="E13"/>
  <c r="E24" i="9"/>
  <c r="E21"/>
  <c r="E45" i="62"/>
  <c r="E44"/>
  <c r="E49"/>
  <c r="E57"/>
  <c r="E50"/>
  <c r="E43"/>
  <c r="E42" s="1"/>
  <c r="E40" s="1"/>
  <c r="E41"/>
  <c r="E35"/>
  <c r="E31"/>
  <c r="E29"/>
  <c r="E27"/>
  <c r="E26"/>
  <c r="E24"/>
  <c r="E21" s="1"/>
  <c r="E18"/>
  <c r="E17" s="1"/>
  <c r="E15"/>
  <c r="E13" s="1"/>
  <c r="E10"/>
  <c r="E9"/>
  <c r="E8" s="1"/>
  <c r="E19" i="8"/>
  <c r="E18"/>
  <c r="E16"/>
  <c r="E25"/>
  <c r="E24"/>
  <c r="E8" i="9"/>
  <c r="E13"/>
  <c r="E7" s="1"/>
  <c r="E36"/>
  <c r="E32" s="1"/>
  <c r="B27" i="19"/>
  <c r="B28" s="1"/>
  <c r="E10" i="49"/>
  <c r="E11"/>
  <c r="E9"/>
  <c r="E40" i="9"/>
  <c r="X21" i="62"/>
  <c r="E51"/>
  <c r="X51"/>
  <c r="E11" i="8"/>
  <c r="E10" s="1"/>
  <c r="E48" i="9"/>
  <c r="E55"/>
  <c r="S55"/>
  <c r="E22" i="19"/>
  <c r="S7" i="9"/>
  <c r="S21"/>
  <c r="S48"/>
  <c r="S51"/>
  <c r="E51"/>
  <c r="B22" i="19"/>
  <c r="L32" i="2"/>
  <c r="O32"/>
  <c r="C10" i="60"/>
  <c r="D10"/>
  <c r="D15" s="1"/>
  <c r="E10"/>
  <c r="C15"/>
  <c r="E15"/>
  <c r="C18"/>
  <c r="D18"/>
  <c r="E18"/>
  <c r="C23"/>
  <c r="D23"/>
  <c r="C27"/>
  <c r="D27"/>
  <c r="E27"/>
  <c r="C37"/>
  <c r="D37"/>
  <c r="E37"/>
  <c r="C12" i="56"/>
  <c r="D12"/>
  <c r="V13" i="2"/>
  <c r="W25" i="54"/>
  <c r="X25"/>
  <c r="Z25"/>
  <c r="E17" i="53"/>
  <c r="J17"/>
  <c r="L17"/>
  <c r="Q17"/>
  <c r="S17"/>
  <c r="T24"/>
  <c r="T32" s="1"/>
  <c r="U32" s="1"/>
  <c r="T25"/>
  <c r="T26"/>
  <c r="S32"/>
  <c r="U24"/>
  <c r="U25"/>
  <c r="U26"/>
  <c r="U27"/>
  <c r="U28"/>
  <c r="M10" i="2"/>
  <c r="E32" i="53"/>
  <c r="J32"/>
  <c r="L32"/>
  <c r="N32"/>
  <c r="R23" i="52"/>
  <c r="S23"/>
  <c r="T23"/>
  <c r="U23"/>
  <c r="K15" i="50"/>
  <c r="H28"/>
  <c r="N28"/>
  <c r="N31"/>
  <c r="H29"/>
  <c r="N29"/>
  <c r="H30"/>
  <c r="N30"/>
  <c r="D31"/>
  <c r="E31"/>
  <c r="G31"/>
  <c r="K31"/>
  <c r="K9" i="49"/>
  <c r="K10"/>
  <c r="K11"/>
  <c r="B12"/>
  <c r="C12"/>
  <c r="D12"/>
  <c r="E12"/>
  <c r="F12"/>
  <c r="G12"/>
  <c r="H12"/>
  <c r="I12"/>
  <c r="J12"/>
  <c r="K12" s="1"/>
  <c r="X21" i="9"/>
  <c r="H19" i="8"/>
  <c r="T6"/>
  <c r="T7"/>
  <c r="T8"/>
  <c r="T10"/>
  <c r="U6"/>
  <c r="U7"/>
  <c r="U8"/>
  <c r="N19"/>
  <c r="V21" i="9"/>
  <c r="V6" i="8"/>
  <c r="V7"/>
  <c r="V8"/>
  <c r="O20" i="2"/>
  <c r="O19" i="8"/>
  <c r="T19"/>
  <c r="T16"/>
  <c r="T24"/>
  <c r="U24"/>
  <c r="V24"/>
  <c r="Z16"/>
  <c r="Z24"/>
  <c r="Z29"/>
  <c r="AA6"/>
  <c r="AA7"/>
  <c r="AA8"/>
  <c r="AA16"/>
  <c r="AA24"/>
  <c r="AB6"/>
  <c r="AB7"/>
  <c r="AB8"/>
  <c r="AB16"/>
  <c r="AB24"/>
  <c r="AC6"/>
  <c r="AC7"/>
  <c r="AC8"/>
  <c r="AC5"/>
  <c r="AC29" s="1"/>
  <c r="AC16"/>
  <c r="AC24"/>
  <c r="AD16"/>
  <c r="AD24"/>
  <c r="AE16"/>
  <c r="AE24"/>
  <c r="AF16"/>
  <c r="AF24"/>
  <c r="X51" i="9"/>
  <c r="X11" i="8"/>
  <c r="P20" i="19"/>
  <c r="O21"/>
  <c r="O22"/>
  <c r="O28"/>
  <c r="O17"/>
  <c r="P6"/>
  <c r="P7"/>
  <c r="P8"/>
  <c r="P9"/>
  <c r="G25"/>
  <c r="G28"/>
  <c r="G29"/>
  <c r="G17"/>
  <c r="G18" s="1"/>
  <c r="G31" s="1"/>
  <c r="Q40" i="2"/>
  <c r="V20" i="8"/>
  <c r="V11"/>
  <c r="F19"/>
  <c r="G19"/>
  <c r="O25" i="2"/>
  <c r="O17"/>
  <c r="M20" i="19"/>
  <c r="M21"/>
  <c r="M22"/>
  <c r="V7" i="9"/>
  <c r="V51"/>
  <c r="V14" i="8"/>
  <c r="V15"/>
  <c r="U11"/>
  <c r="U12"/>
  <c r="U13"/>
  <c r="U14"/>
  <c r="U15"/>
  <c r="U20"/>
  <c r="L20" i="19"/>
  <c r="L21"/>
  <c r="L22"/>
  <c r="L28"/>
  <c r="T12" i="8"/>
  <c r="T11"/>
  <c r="T13"/>
  <c r="T14"/>
  <c r="T15"/>
  <c r="T20"/>
  <c r="K6" i="19"/>
  <c r="K7"/>
  <c r="K8"/>
  <c r="K9"/>
  <c r="K10"/>
  <c r="K20"/>
  <c r="K21"/>
  <c r="K22"/>
  <c r="K28"/>
  <c r="E62" i="8"/>
  <c r="E20"/>
  <c r="E21"/>
  <c r="E22"/>
  <c r="E23"/>
  <c r="J28" i="19"/>
  <c r="J21"/>
  <c r="J22"/>
  <c r="J17"/>
  <c r="B17"/>
  <c r="B25"/>
  <c r="B29" s="1"/>
  <c r="L54" i="9"/>
  <c r="L59"/>
  <c r="S10" i="8"/>
  <c r="H31" i="50"/>
  <c r="E45" i="8"/>
  <c r="E47" s="1"/>
  <c r="L11" i="2"/>
  <c r="E48" i="62"/>
  <c r="N55"/>
  <c r="G55"/>
  <c r="G59" i="8" s="1"/>
  <c r="F8" i="62"/>
  <c r="F24"/>
  <c r="F36"/>
  <c r="F32"/>
  <c r="F55"/>
  <c r="F59" i="8" s="1"/>
  <c r="F58" s="1"/>
  <c r="G48" i="62"/>
  <c r="O17"/>
  <c r="B6" i="19"/>
  <c r="B14" s="1"/>
  <c r="B18" s="1"/>
  <c r="E54" i="9"/>
  <c r="E59" s="1"/>
  <c r="N16" i="8"/>
  <c r="L25" i="2"/>
  <c r="L20"/>
  <c r="L17"/>
  <c r="F25" i="8"/>
  <c r="F24"/>
  <c r="M26" i="2"/>
  <c r="M25" s="1"/>
  <c r="L10"/>
  <c r="L5" i="8" s="1"/>
  <c r="L19"/>
  <c r="L16"/>
  <c r="Q32" i="53"/>
  <c r="G6" i="2"/>
  <c r="G31"/>
  <c r="G36" s="1"/>
  <c r="G38" s="1"/>
  <c r="O14" i="19"/>
  <c r="O18" s="1"/>
  <c r="L25"/>
  <c r="L29" s="1"/>
  <c r="L6"/>
  <c r="L7"/>
  <c r="L9"/>
  <c r="L17"/>
  <c r="M32" i="2"/>
  <c r="U19" i="8"/>
  <c r="E17" i="19"/>
  <c r="F52" i="8"/>
  <c r="F53"/>
  <c r="O24"/>
  <c r="M17" i="19"/>
  <c r="H30" i="8"/>
  <c r="H62"/>
  <c r="H55" i="62"/>
  <c r="H59" i="8" s="1"/>
  <c r="H58" s="1"/>
  <c r="M11" i="2"/>
  <c r="M6" s="1"/>
  <c r="K14" i="19"/>
  <c r="K18" s="1"/>
  <c r="H24" i="62"/>
  <c r="Z34" i="8"/>
  <c r="Z36" s="1"/>
  <c r="V12"/>
  <c r="D8" i="19"/>
  <c r="D14" s="1"/>
  <c r="D18" s="1"/>
  <c r="D31" s="1"/>
  <c r="S59" i="9"/>
  <c r="E25" i="19"/>
  <c r="E29" s="1"/>
  <c r="M54" i="9"/>
  <c r="M59" s="1"/>
  <c r="U10" i="2"/>
  <c r="E55" i="62"/>
  <c r="E59" i="8" s="1"/>
  <c r="E58" s="1"/>
  <c r="E52"/>
  <c r="E53" s="1"/>
  <c r="F54" i="9"/>
  <c r="F59" s="1"/>
  <c r="G40"/>
  <c r="G54" s="1"/>
  <c r="G59" s="1"/>
  <c r="E8" i="19"/>
  <c r="M10"/>
  <c r="M11"/>
  <c r="M14" s="1"/>
  <c r="M18" s="1"/>
  <c r="V14" i="2"/>
  <c r="V11" s="1"/>
  <c r="N21" i="9"/>
  <c r="N54" s="1"/>
  <c r="N59" s="1"/>
  <c r="E6" i="19"/>
  <c r="E14" s="1"/>
  <c r="E18" s="1"/>
  <c r="E31" s="1"/>
  <c r="I38" i="2"/>
  <c r="O54" i="9"/>
  <c r="O5" i="8"/>
  <c r="U9"/>
  <c r="U5" s="1"/>
  <c r="O59" i="9"/>
  <c r="U17" i="8"/>
  <c r="U16" s="1"/>
  <c r="U17" i="2"/>
  <c r="J14" i="19"/>
  <c r="J18" s="1"/>
  <c r="K25"/>
  <c r="K29" s="1"/>
  <c r="K31" s="1"/>
  <c r="AE29" i="8"/>
  <c r="AD5"/>
  <c r="AD29" s="1"/>
  <c r="AB5"/>
  <c r="AB29" s="1"/>
  <c r="H36" i="62"/>
  <c r="G36"/>
  <c r="G32" s="1"/>
  <c r="N8"/>
  <c r="O16" i="8"/>
  <c r="L55" i="62"/>
  <c r="G60" i="8"/>
  <c r="G45"/>
  <c r="G47" s="1"/>
  <c r="G61"/>
  <c r="G52"/>
  <c r="G53" s="1"/>
  <c r="J25" i="19"/>
  <c r="J29" s="1"/>
  <c r="O42" i="62"/>
  <c r="O40" s="1"/>
  <c r="M36"/>
  <c r="M32" s="1"/>
  <c r="L36"/>
  <c r="L32" s="1"/>
  <c r="G24"/>
  <c r="M8"/>
  <c r="H8"/>
  <c r="T42"/>
  <c r="T40" s="1"/>
  <c r="U36"/>
  <c r="U32" s="1"/>
  <c r="U8"/>
  <c r="U7" s="1"/>
  <c r="H32"/>
  <c r="U6" i="2"/>
  <c r="U31" s="1"/>
  <c r="U36" s="1"/>
  <c r="U38" s="1"/>
  <c r="N10"/>
  <c r="N6" s="1"/>
  <c r="N31" s="1"/>
  <c r="N36" s="1"/>
  <c r="N38" s="1"/>
  <c r="T9" i="8"/>
  <c r="T5" s="1"/>
  <c r="T29" s="1"/>
  <c r="T34" s="1"/>
  <c r="T36" s="1"/>
  <c r="V13"/>
  <c r="J52"/>
  <c r="J53" s="1"/>
  <c r="H52"/>
  <c r="H53" s="1"/>
  <c r="J45"/>
  <c r="J47" s="1"/>
  <c r="H45"/>
  <c r="H47" s="1"/>
  <c r="V17" i="62"/>
  <c r="G37" i="60"/>
  <c r="J15"/>
  <c r="J37"/>
  <c r="J27"/>
  <c r="F37"/>
  <c r="C8" i="19"/>
  <c r="C14" s="1"/>
  <c r="C18" s="1"/>
  <c r="H54" i="9"/>
  <c r="H59"/>
  <c r="H31" i="2"/>
  <c r="H36"/>
  <c r="H38" s="1"/>
  <c r="M25" i="8"/>
  <c r="M24" s="1"/>
  <c r="V54" i="9"/>
  <c r="V59" s="1"/>
  <c r="AF29" i="8"/>
  <c r="T54" i="9"/>
  <c r="T59" s="1"/>
  <c r="T21" i="62"/>
  <c r="N25" i="19"/>
  <c r="N29" s="1"/>
  <c r="N14"/>
  <c r="N18" s="1"/>
  <c r="M20" i="2"/>
  <c r="M19" i="8" s="1"/>
  <c r="M16" s="1"/>
  <c r="I62"/>
  <c r="I45"/>
  <c r="I47" s="1"/>
  <c r="I60"/>
  <c r="O25" i="19"/>
  <c r="O29" s="1"/>
  <c r="O31" s="1"/>
  <c r="L40" i="62"/>
  <c r="AC34" i="8"/>
  <c r="AC36" s="1"/>
  <c r="S55" i="62"/>
  <c r="T55"/>
  <c r="M55"/>
  <c r="K21" l="1"/>
  <c r="J31" i="19"/>
  <c r="B31"/>
  <c r="S5" i="8"/>
  <c r="K10"/>
  <c r="F5"/>
  <c r="J5"/>
  <c r="H5"/>
  <c r="H29" s="1"/>
  <c r="H34" s="1"/>
  <c r="H36" s="1"/>
  <c r="I5"/>
  <c r="G5"/>
  <c r="G29" s="1"/>
  <c r="E5"/>
  <c r="P10" i="19"/>
  <c r="P29"/>
  <c r="P18"/>
  <c r="P25"/>
  <c r="Q36" i="62"/>
  <c r="Q32" s="1"/>
  <c r="R21"/>
  <c r="H20" i="19"/>
  <c r="H25"/>
  <c r="P14"/>
  <c r="N36" i="62"/>
  <c r="N32" s="1"/>
  <c r="W32"/>
  <c r="H15" i="19"/>
  <c r="L14"/>
  <c r="L18" s="1"/>
  <c r="L31" s="1"/>
  <c r="J32" i="62"/>
  <c r="K32" s="1"/>
  <c r="K36"/>
  <c r="P30" i="8"/>
  <c r="R31"/>
  <c r="R36" i="62"/>
  <c r="Q40"/>
  <c r="R40" s="1"/>
  <c r="R42"/>
  <c r="K8"/>
  <c r="R24"/>
  <c r="M7"/>
  <c r="O29" i="8"/>
  <c r="O34" s="1"/>
  <c r="O36" s="1"/>
  <c r="L29"/>
  <c r="L34" s="1"/>
  <c r="L36" s="1"/>
  <c r="F29"/>
  <c r="F34" s="1"/>
  <c r="F36" s="1"/>
  <c r="G58"/>
  <c r="M25" i="19"/>
  <c r="M29" s="1"/>
  <c r="AA5" i="8"/>
  <c r="AA29" s="1"/>
  <c r="N5"/>
  <c r="N29" s="1"/>
  <c r="N34" s="1"/>
  <c r="N36" s="1"/>
  <c r="N48" i="62"/>
  <c r="F48"/>
  <c r="H42"/>
  <c r="H40" s="1"/>
  <c r="G42"/>
  <c r="G40" s="1"/>
  <c r="F42"/>
  <c r="F40" s="1"/>
  <c r="S36"/>
  <c r="S32" s="1"/>
  <c r="O36"/>
  <c r="O32" s="1"/>
  <c r="O21"/>
  <c r="N24"/>
  <c r="N21" s="1"/>
  <c r="O13"/>
  <c r="O7" s="1"/>
  <c r="O54" s="1"/>
  <c r="N13"/>
  <c r="N7" s="1"/>
  <c r="N54" s="1"/>
  <c r="L13"/>
  <c r="H13"/>
  <c r="H7" s="1"/>
  <c r="G17"/>
  <c r="F17"/>
  <c r="F7" s="1"/>
  <c r="F54" s="1"/>
  <c r="C29" i="19"/>
  <c r="C31" s="1"/>
  <c r="M5" i="8"/>
  <c r="M29" s="1"/>
  <c r="M34" s="1"/>
  <c r="M36" s="1"/>
  <c r="V55" i="62"/>
  <c r="V32"/>
  <c r="J7"/>
  <c r="J29" i="8"/>
  <c r="K17"/>
  <c r="P17" i="2"/>
  <c r="W17"/>
  <c r="P8" i="62"/>
  <c r="P7" s="1"/>
  <c r="H54"/>
  <c r="H59" s="1"/>
  <c r="G34" i="8"/>
  <c r="G36" s="1"/>
  <c r="E29"/>
  <c r="E34" s="1"/>
  <c r="E36" s="1"/>
  <c r="E32" i="62"/>
  <c r="S16" i="8"/>
  <c r="S29" s="1"/>
  <c r="N42" i="62"/>
  <c r="N40" s="1"/>
  <c r="M42"/>
  <c r="M40" s="1"/>
  <c r="S24"/>
  <c r="S21" s="1"/>
  <c r="M21"/>
  <c r="L24"/>
  <c r="L21" s="1"/>
  <c r="L54" s="1"/>
  <c r="S8"/>
  <c r="S7" s="1"/>
  <c r="T36"/>
  <c r="T32" s="1"/>
  <c r="T8"/>
  <c r="T7" s="1"/>
  <c r="T54" s="1"/>
  <c r="U24"/>
  <c r="U21" s="1"/>
  <c r="U54" s="1"/>
  <c r="V21"/>
  <c r="V54" s="1"/>
  <c r="V59" s="1"/>
  <c r="I55"/>
  <c r="I59" i="8" s="1"/>
  <c r="I58" s="1"/>
  <c r="I29"/>
  <c r="I34" s="1"/>
  <c r="I36" s="1"/>
  <c r="K16"/>
  <c r="P16"/>
  <c r="R16" s="1"/>
  <c r="R19" i="62"/>
  <c r="W54"/>
  <c r="W59" s="1"/>
  <c r="Y59" s="1"/>
  <c r="AB34" i="8"/>
  <c r="AB36" s="1"/>
  <c r="AE34"/>
  <c r="AE36" s="1"/>
  <c r="M31" i="19"/>
  <c r="AF34" i="8"/>
  <c r="AF36" s="1"/>
  <c r="AD34"/>
  <c r="AD36" s="1"/>
  <c r="V6" i="2"/>
  <c r="O11"/>
  <c r="O6" s="1"/>
  <c r="O31" s="1"/>
  <c r="O36" s="1"/>
  <c r="O38" s="1"/>
  <c r="V10" i="8"/>
  <c r="V5" s="1"/>
  <c r="V29" s="1"/>
  <c r="V34" s="1"/>
  <c r="V36" s="1"/>
  <c r="N31" i="19"/>
  <c r="P31" s="1"/>
  <c r="U29" i="8"/>
  <c r="U34" s="1"/>
  <c r="U36" s="1"/>
  <c r="J54" i="62"/>
  <c r="I40"/>
  <c r="K40" s="1"/>
  <c r="K42"/>
  <c r="I7"/>
  <c r="I54" s="1"/>
  <c r="K17"/>
  <c r="K29" i="8"/>
  <c r="J34"/>
  <c r="Q29"/>
  <c r="Y13" i="2"/>
  <c r="W11"/>
  <c r="W12" i="8"/>
  <c r="Y12" s="1"/>
  <c r="Q55" i="62"/>
  <c r="P54"/>
  <c r="R7"/>
  <c r="K54" i="9"/>
  <c r="I59"/>
  <c r="K59" s="1"/>
  <c r="R58" i="62"/>
  <c r="P55" i="9"/>
  <c r="R55" s="1"/>
  <c r="R58"/>
  <c r="R54"/>
  <c r="Y55"/>
  <c r="W59"/>
  <c r="Y59" s="1"/>
  <c r="M17" i="2"/>
  <c r="M31" s="1"/>
  <c r="M36" s="1"/>
  <c r="M38" s="1"/>
  <c r="L6"/>
  <c r="L31" s="1"/>
  <c r="L36" s="1"/>
  <c r="L38" s="1"/>
  <c r="O58" i="62"/>
  <c r="E7"/>
  <c r="E54" s="1"/>
  <c r="F31" i="2"/>
  <c r="F36" s="1"/>
  <c r="F38" s="1"/>
  <c r="P11"/>
  <c r="K31"/>
  <c r="J36"/>
  <c r="K36" s="1"/>
  <c r="Y54" i="62"/>
  <c r="K32" i="9"/>
  <c r="H8" i="19"/>
  <c r="H7"/>
  <c r="K21" i="9"/>
  <c r="G7" i="62"/>
  <c r="G54" s="1"/>
  <c r="U54" i="9"/>
  <c r="U59" s="1"/>
  <c r="K37" i="60"/>
  <c r="R17" i="2"/>
  <c r="Y17"/>
  <c r="U55" i="62"/>
  <c r="V17" i="2"/>
  <c r="Y58" i="62"/>
  <c r="K42" i="9"/>
  <c r="Y58"/>
  <c r="R32" i="62" l="1"/>
  <c r="Q54"/>
  <c r="Q59" s="1"/>
  <c r="S54"/>
  <c r="S59" s="1"/>
  <c r="R54"/>
  <c r="P29" i="8"/>
  <c r="P34" s="1"/>
  <c r="P36" s="1"/>
  <c r="K5"/>
  <c r="F14" i="19"/>
  <c r="L59" i="62"/>
  <c r="F59"/>
  <c r="N59"/>
  <c r="T59"/>
  <c r="S34" i="8"/>
  <c r="S36" s="1"/>
  <c r="AA34"/>
  <c r="AA36" s="1"/>
  <c r="R30"/>
  <c r="M54" i="62"/>
  <c r="K55"/>
  <c r="G59"/>
  <c r="R11" i="2"/>
  <c r="P6"/>
  <c r="E59" i="62"/>
  <c r="P55"/>
  <c r="Y11" i="2"/>
  <c r="W6"/>
  <c r="W10" i="8"/>
  <c r="Q34"/>
  <c r="K34"/>
  <c r="J36"/>
  <c r="K36" s="1"/>
  <c r="P59" i="9"/>
  <c r="R59" s="1"/>
  <c r="K7" i="62"/>
  <c r="U59"/>
  <c r="O55"/>
  <c r="I59"/>
  <c r="K54"/>
  <c r="J59"/>
  <c r="J41" i="8"/>
  <c r="V31" i="2"/>
  <c r="V36" s="1"/>
  <c r="V38" s="1"/>
  <c r="R29" i="8" l="1"/>
  <c r="R55" i="62"/>
  <c r="P59"/>
  <c r="R59" s="1"/>
  <c r="F18" i="19"/>
  <c r="H14"/>
  <c r="M59" i="62"/>
  <c r="K59"/>
  <c r="O59"/>
  <c r="Y6" i="2"/>
  <c r="W31"/>
  <c r="Q36" i="8"/>
  <c r="R36" s="1"/>
  <c r="R34"/>
  <c r="Y10"/>
  <c r="W5"/>
  <c r="P31" i="2"/>
  <c r="R6"/>
  <c r="F31" i="19" l="1"/>
  <c r="H31" s="1"/>
  <c r="H18"/>
  <c r="P36" i="2"/>
  <c r="R31"/>
  <c r="W29" i="8"/>
  <c r="Y5"/>
  <c r="W36" i="2"/>
  <c r="Y31"/>
  <c r="W38" l="1"/>
  <c r="Y36"/>
  <c r="Y29" i="8"/>
  <c r="W34"/>
  <c r="P38" i="2"/>
  <c r="R38" s="1"/>
  <c r="R36"/>
  <c r="Y34" i="8" l="1"/>
  <c r="W36"/>
  <c r="Y36" s="1"/>
</calcChain>
</file>

<file path=xl/sharedStrings.xml><?xml version="1.0" encoding="utf-8"?>
<sst xmlns="http://schemas.openxmlformats.org/spreadsheetml/2006/main" count="1700" uniqueCount="607">
  <si>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</si>
  <si>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</si>
  <si>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</si>
  <si>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</si>
  <si>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</si>
  <si>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</si>
  <si>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</si>
  <si>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</si>
  <si>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</si>
  <si>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</si>
  <si>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</si>
  <si>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</si>
  <si>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</si>
  <si>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</si>
  <si>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</si>
  <si>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</si>
  <si>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</si>
  <si>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</si>
  <si>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</si>
  <si>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</si>
  <si>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</si>
  <si>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</si>
  <si>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</si>
  <si>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</si>
  <si>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</si>
  <si>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</si>
  <si>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</si>
  <si>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</si>
  <si>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</si>
  <si>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</si>
  <si>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</si>
  <si>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</si>
  <si>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</si>
  <si>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</si>
  <si>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</si>
  <si>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</si>
  <si>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</si>
  <si>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</si>
  <si>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</si>
  <si>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</si>
  <si>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</si>
  <si>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</si>
  <si>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</si>
  <si>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</si>
  <si>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</si>
  <si>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</si>
  <si>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</si>
  <si>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8.1</t>
  </si>
  <si>
    <t>8.2</t>
  </si>
  <si>
    <t>Lakásfenntartási támogatás normatív Szt.38 § a)</t>
  </si>
  <si>
    <t>Kiegészítő  gyermekvédelmi tám. Gyvt.20/B.§</t>
  </si>
  <si>
    <t>1.4</t>
  </si>
  <si>
    <t>1.5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</si>
  <si>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</si>
  <si>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</si>
  <si>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</si>
  <si>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</si>
  <si>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</si>
  <si>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</si>
  <si>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Ezer forintban </t>
  </si>
  <si>
    <t>8.</t>
  </si>
  <si>
    <t>9.</t>
  </si>
  <si>
    <t>10.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</si>
  <si>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</si>
  <si>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</si>
  <si>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</si>
  <si>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</si>
  <si>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</si>
  <si>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</si>
  <si>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</si>
  <si>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</si>
  <si>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</si>
  <si>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</si>
  <si>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Aktív korúak ellátása - rendszeres szociális  Szt. 37 §</t>
  </si>
  <si>
    <t>Állami (államig.) feladat</t>
  </si>
  <si>
    <t>3.3</t>
  </si>
  <si>
    <t>3.4</t>
  </si>
  <si>
    <t>3.6</t>
  </si>
  <si>
    <t>Egyéb működési célú bevételek</t>
  </si>
  <si>
    <t>5.3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</si>
  <si>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</si>
  <si>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</si>
  <si>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</si>
  <si>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</si>
  <si>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</si>
  <si>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</si>
  <si>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</si>
  <si>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</si>
  <si>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</si>
  <si>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</si>
  <si>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</si>
  <si>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</si>
  <si>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</si>
  <si>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</si>
  <si>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</si>
  <si>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</si>
  <si>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</si>
  <si>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</si>
  <si>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</si>
  <si>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</si>
  <si>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</si>
  <si>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</si>
  <si>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</si>
  <si>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</si>
  <si>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</si>
  <si>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</si>
  <si>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</si>
  <si>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</si>
  <si>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</si>
  <si>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</si>
  <si>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</si>
  <si>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* Rehabilitációs hozzájárulás terhére</t>
  </si>
  <si>
    <t>1.3.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</si>
  <si>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</si>
  <si>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</si>
  <si>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</si>
  <si>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2013. évi belső forrásból fedezhető összes hiány (1.+2.)</t>
  </si>
  <si>
    <t>KÜLSŐ FORRÁS BEVONÁSÁVAL - HITEL, KÖLCSÖN - FINANSZÍROZHATÓ HIÁNY ÖSSZEGE</t>
  </si>
  <si>
    <t>2013. évi külső forrásból fedezhető összes hiány (1.+2.)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</si>
  <si>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</si>
  <si>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</si>
  <si>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</si>
  <si>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</si>
  <si>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</si>
  <si>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</si>
  <si>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</si>
  <si>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</si>
  <si>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</si>
  <si>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</si>
  <si>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</si>
  <si>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</si>
  <si>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</si>
  <si>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</si>
  <si>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</si>
  <si>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</si>
  <si>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</si>
  <si>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</si>
  <si>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</si>
  <si>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</si>
  <si>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</si>
  <si>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</si>
  <si>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</si>
  <si>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</si>
  <si>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</si>
  <si>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</si>
  <si>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</si>
  <si>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</si>
  <si>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</si>
  <si>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</si>
  <si>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</si>
  <si>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</si>
  <si>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</si>
  <si>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</si>
  <si>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</si>
  <si>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</si>
  <si>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</si>
  <si>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</si>
  <si>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</si>
  <si>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</si>
  <si>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</si>
  <si>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</si>
  <si>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</si>
  <si>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</si>
  <si>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</si>
  <si>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</si>
  <si>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</si>
  <si>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</si>
  <si>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</si>
  <si>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</si>
  <si>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>2013. évi belső forrásból fedezhető működési hiány</t>
  </si>
  <si>
    <t xml:space="preserve">2013 évi belső  forrásból fedezhető felhalmozási hiány </t>
  </si>
  <si>
    <t xml:space="preserve">2013. évi külső forrásból fedezhető működési hiány </t>
  </si>
  <si>
    <t xml:space="preserve">2013 évi külső forrásból fedezhető felhalmozási hiány 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</si>
  <si>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</si>
  <si>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</si>
  <si>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</si>
  <si>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</si>
  <si>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</si>
  <si>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</si>
  <si>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</si>
  <si>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</si>
  <si>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</si>
  <si>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K</t>
  </si>
  <si>
    <t>2.3.4</t>
  </si>
  <si>
    <t>Befektetési célú részesedések</t>
  </si>
  <si>
    <t>V. Finanszírozási kiadások</t>
  </si>
  <si>
    <t xml:space="preserve">Közös Hivatal  </t>
  </si>
  <si>
    <t>Önkormányzat</t>
  </si>
  <si>
    <t>Beledi Általános Művelődési Központ</t>
  </si>
  <si>
    <t>Város- és községgazdálkodás</t>
  </si>
  <si>
    <t>Köztemető fenntartása</t>
  </si>
  <si>
    <t>Aktív korúak ellátása - rendszeres szociális  Szt. 33 §</t>
  </si>
  <si>
    <t>Aktív korúak ellátása  - foglalkoztatást helyettesítő támogatás -  Szt. 33.§</t>
  </si>
  <si>
    <t>Móvár Nagytérségi Hulladékgazd.</t>
  </si>
  <si>
    <t>Arany János Program</t>
  </si>
  <si>
    <t>Szociális ösztöndíj - BURSA</t>
  </si>
  <si>
    <t>Első lakáshoz jutók támogatása</t>
  </si>
  <si>
    <t>Civil szervezetek támogatása</t>
  </si>
  <si>
    <t>Államháztartáson belülre</t>
  </si>
  <si>
    <t>4. számú melléklet 1.5.3 és 2.3.2 sorainak részletezése</t>
  </si>
  <si>
    <t>Dénesfa Község Önkormányzata</t>
  </si>
  <si>
    <t>Orvosi ügyelet</t>
  </si>
  <si>
    <t>Rendőrörs</t>
  </si>
  <si>
    <t>KÖSZ</t>
  </si>
  <si>
    <t>TÖOSZ</t>
  </si>
  <si>
    <t>Területfejlesztési Tanács</t>
  </si>
  <si>
    <t>mód. I.</t>
  </si>
  <si>
    <t>Mód. I.</t>
  </si>
  <si>
    <t>Pro Comiteh tagsági díj</t>
  </si>
  <si>
    <t>eredeti</t>
  </si>
  <si>
    <t>Pannon-Víz</t>
  </si>
  <si>
    <t>Eredeti ei.</t>
  </si>
  <si>
    <t>Mód. II.</t>
  </si>
  <si>
    <t>mód. II.</t>
  </si>
  <si>
    <t>Mód. II-</t>
  </si>
  <si>
    <t>Mód. 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</si>
  <si>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</si>
  <si>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</si>
  <si>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</si>
  <si>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</si>
  <si>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</si>
  <si>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</si>
  <si>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</si>
  <si>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</si>
  <si>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Ápolási díj (áthúzódó 2012. évről)</t>
  </si>
  <si>
    <t>Kózgyógyellátás</t>
  </si>
  <si>
    <t>Rábaköz Vidékfejlesztési Egyesület tagdíj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</si>
  <si>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</si>
  <si>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</si>
  <si>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</si>
  <si>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</si>
  <si>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</si>
  <si>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</si>
  <si>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</si>
  <si>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2013. július 1.</t>
  </si>
  <si>
    <t>Sor-szám</t>
  </si>
  <si>
    <t>mód. V.</t>
  </si>
  <si>
    <t>Mód. I., II.,III, IV., V.</t>
  </si>
  <si>
    <t>Jogcím</t>
  </si>
  <si>
    <t xml:space="preserve"> támogatási  összeg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</si>
  <si>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</si>
  <si>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</si>
  <si>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</si>
  <si>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</si>
  <si>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</si>
  <si>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>I.1.c) Beszámítási összeg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</si>
  <si>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</si>
  <si>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</si>
  <si>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</si>
  <si>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</si>
  <si>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Közművelődési érdekeltségnövelő támogatás</t>
  </si>
  <si>
    <t>Nyári gyermekétkeztetés</t>
  </si>
  <si>
    <t>mód. II., III., IV.</t>
  </si>
  <si>
    <t>Könyvtári érdekeltségnövelő támogatá</t>
  </si>
  <si>
    <t>Szerkezetátalakítási tartalékból foly.támogatás d)</t>
  </si>
  <si>
    <t>K/Ö</t>
  </si>
  <si>
    <t>Támogatás</t>
  </si>
  <si>
    <t>Önkormányzat adósságot keletkeztető ügyletekből és kezességvállalásokból fennálló kötelezettségei</t>
  </si>
  <si>
    <t>MEGNEVEZÉS</t>
  </si>
  <si>
    <t>Évek</t>
  </si>
  <si>
    <t>2015.</t>
  </si>
  <si>
    <t>2016.</t>
  </si>
  <si>
    <t>ÖSSZES KÖTELEZETTSÉG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</si>
  <si>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</si>
  <si>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</si>
  <si>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2013. évi I. mód.</t>
  </si>
  <si>
    <t>SAJÁT BEVÉTELEK ÖSSZESEN</t>
  </si>
  <si>
    <t>Telekadó</t>
  </si>
  <si>
    <t>Magánszemélyek kommunális adója</t>
  </si>
  <si>
    <t>Talajterhelési díj</t>
  </si>
  <si>
    <t>2.4</t>
  </si>
  <si>
    <t>Elvonások, befizetések</t>
  </si>
  <si>
    <t>Egyéb működési célú támogatások államháztartáson kívülre</t>
  </si>
  <si>
    <t>Egyéb működési célú támogatások államháztartáson belülre</t>
  </si>
  <si>
    <t>Céltartalék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</si>
  <si>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</si>
  <si>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</si>
  <si>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</si>
  <si>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</si>
  <si>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</si>
  <si>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</si>
  <si>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</si>
  <si>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</si>
  <si>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</si>
  <si>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</si>
  <si>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Iaprűzési adó - állandó jellegggel végzett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</si>
  <si>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</si>
  <si>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</si>
  <si>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</si>
  <si>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</si>
  <si>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</si>
  <si>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</si>
  <si>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</si>
  <si>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</si>
  <si>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</si>
  <si>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</si>
  <si>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</si>
  <si>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</si>
  <si>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</si>
  <si>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</si>
  <si>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</si>
  <si>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</si>
  <si>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</si>
  <si>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</si>
  <si>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</si>
  <si>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</si>
  <si>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</si>
  <si>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</si>
  <si>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Működési célú központosított előirányzatok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</si>
  <si>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</si>
  <si>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</si>
  <si>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</si>
  <si>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</si>
  <si>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</si>
  <si>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</si>
  <si>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</si>
  <si>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</si>
  <si>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</si>
  <si>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</si>
  <si>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</si>
  <si>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</si>
  <si>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</si>
  <si>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</si>
  <si>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</si>
  <si>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</si>
  <si>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</si>
  <si>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</si>
  <si>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</si>
  <si>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</si>
  <si>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</si>
  <si>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</si>
  <si>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</si>
  <si>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</si>
  <si>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</si>
  <si>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</si>
  <si>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</si>
  <si>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Kastély tetőfelújítás</t>
  </si>
  <si>
    <t>Közutak üzemeltetése, fenntartása</t>
  </si>
  <si>
    <t>Katasztrófavédelmi tevékenység</t>
  </si>
  <si>
    <t>Hosszabb időtartamú közfoglalkoztatás</t>
  </si>
  <si>
    <t>I.1.c) Egyéb önkormányzati feladatok támogatása</t>
  </si>
  <si>
    <t>02. Települési önkormányzatok egyes köznevelési feladatainak támogatása</t>
  </si>
  <si>
    <t>3. Települési önkormányzatok szociális és gyermekjóléti feladatainak támogatása</t>
  </si>
  <si>
    <t>4. Önkormányzatok kulturális feladat támogatása</t>
  </si>
  <si>
    <t>Értékesítési és forgalmi adók</t>
  </si>
  <si>
    <t>Egyéb áruhasználati és szolgáltatási adók</t>
  </si>
  <si>
    <t>Tulajdonosi bevételek</t>
  </si>
  <si>
    <t>adatok eFt-ban</t>
  </si>
  <si>
    <t>Iparűzési adó - állandó jellegggel végzett</t>
  </si>
  <si>
    <t>Háziorvosi szolgálat</t>
  </si>
  <si>
    <t>Falugondnoki szolgálat</t>
  </si>
  <si>
    <t>Könyvtári szolgáltatás</t>
  </si>
  <si>
    <t>Sporttevékenység</t>
  </si>
  <si>
    <t xml:space="preserve">SZOCIÁLIS ÉS GYERMEKJÓLÉTI ELLÁTÁSOK                               
</t>
  </si>
  <si>
    <t>Kapuvári Többcélú Kistérség</t>
  </si>
  <si>
    <t>Tűzoltóverseny hozzájárulás</t>
  </si>
  <si>
    <t>I.1.a) Önkormányzati hivatal működésének támogatása</t>
  </si>
  <si>
    <t>01. Helyi önkormányzatok működésének általános támogatása</t>
  </si>
  <si>
    <t>III.3.e) Falugondnoki szolgálat</t>
  </si>
  <si>
    <t>III.3.m) Kistelepülések szociális feladatainak támogatása</t>
  </si>
  <si>
    <t>7. számú melléklet</t>
  </si>
  <si>
    <t>Felhalmozási támogatás államháztartáson kívülről</t>
  </si>
  <si>
    <t>Önkormányzat 2015. évi bevételi előirányzatai</t>
  </si>
  <si>
    <t>Önkormányzat 2015. évi kiadási előirányzatai</t>
  </si>
  <si>
    <t>Önkormányzat költségvetési szerveinek 2015. évi létszámkerete</t>
  </si>
  <si>
    <t>Kisértékű tárgyi eszközök beszerzése</t>
  </si>
  <si>
    <t>2015. év</t>
  </si>
  <si>
    <t>Települési hulladékgazdálkodás</t>
  </si>
  <si>
    <t>Zöldterület gazdálkodás</t>
  </si>
  <si>
    <t>Települési támogatás - temetési támogatás Szt. 45 §. (1)</t>
  </si>
  <si>
    <t>Rendkívüli települési támogatás Szt. 45. §</t>
  </si>
  <si>
    <t>Nyugdíjas Klub</t>
  </si>
  <si>
    <t xml:space="preserve">VHIT </t>
  </si>
  <si>
    <t>Vfalu Jövőjéért Egyesület</t>
  </si>
  <si>
    <t>Tégy a Tehetségért Alapítvány</t>
  </si>
  <si>
    <t>Falugondnokok Vas Megyei Egyesülete</t>
  </si>
  <si>
    <t>Beledi Szociális és Gyermekjóléti Társulás</t>
  </si>
  <si>
    <t>A 2015. évi általános működés és ágazati feladatok támogatásának alakulása jogcímenként</t>
  </si>
  <si>
    <t>III.2. Települési önkormányzat szociális feladatainak egyéb támogatása</t>
  </si>
  <si>
    <t>ÁH belüli megelőlegezések visszafizetései</t>
  </si>
  <si>
    <t>Áh belüli megelőlegezések visszafizetései</t>
  </si>
  <si>
    <t xml:space="preserve">6.3 </t>
  </si>
  <si>
    <t>2015. évi előirányzat, mód. I.</t>
  </si>
  <si>
    <t>telj. %</t>
  </si>
  <si>
    <t>Egyéb gépek, berendezések, eszközök vásárlása</t>
  </si>
  <si>
    <t>Beépített szekrény</t>
  </si>
  <si>
    <t>Sütő vásárlása</t>
  </si>
  <si>
    <t>BURSA támogatás</t>
  </si>
  <si>
    <t>Bérkompenzáció (központosított működési)</t>
  </si>
  <si>
    <t>III.6 Szociális ágazati pótlék</t>
  </si>
  <si>
    <t>2014. június 30. teljesítés</t>
  </si>
  <si>
    <t>Vásárosfalu Hagyományőrző Ifjúsági Társaság</t>
  </si>
  <si>
    <t>I.6. előző évről áthúzódó bérkompenzáció</t>
  </si>
  <si>
    <t>adatok: fő</t>
  </si>
  <si>
    <t>mód. III.</t>
  </si>
  <si>
    <t>Rövid lejáratú hitelek, kölcsönök törlesztése</t>
  </si>
  <si>
    <t>Rövid lejáratú hitelek, kölcsönök felvétele</t>
  </si>
  <si>
    <t>Kisértékű tárgyi eszközök beszerzése könyvtárba</t>
  </si>
  <si>
    <t>Települési támogatás - házassági támogatás</t>
  </si>
  <si>
    <t>Települési támogatás - szülési támogatás</t>
  </si>
  <si>
    <t>Beled Város Önkormányzata (LFT)</t>
  </si>
  <si>
    <t>Egyéb tárgyi eszközök értékesítése</t>
  </si>
  <si>
    <t>Szociális ágazati kiegészítő pótlék</t>
  </si>
  <si>
    <t>14. számú melléklet</t>
  </si>
  <si>
    <t>2017.</t>
  </si>
  <si>
    <t>2018.</t>
  </si>
  <si>
    <t>Falugondnoki busz beszerzése pályázati támogatás előfinanszírozása</t>
  </si>
  <si>
    <t>Sportcsarnok tűzjelző rendszer</t>
  </si>
  <si>
    <t>Sportcsarnok fűtéskorszerűsítés</t>
  </si>
  <si>
    <t>Az önkormányzat által felvett adósságállomány alakulása</t>
  </si>
  <si>
    <t>lejárat és eszközök szerinti bontásban</t>
  </si>
  <si>
    <t>Sor-
szám</t>
  </si>
  <si>
    <t>Hitel jellege</t>
  </si>
  <si>
    <t>Hitel folyósítója</t>
  </si>
  <si>
    <t>Felvétel</t>
  </si>
  <si>
    <t xml:space="preserve">Lejárat </t>
  </si>
  <si>
    <t xml:space="preserve"> éve</t>
  </si>
  <si>
    <t>éve</t>
  </si>
  <si>
    <t xml:space="preserve">Működési célú </t>
  </si>
  <si>
    <t>Igénybevett folyószámla hitel</t>
  </si>
  <si>
    <t>Felhalmozási célú</t>
  </si>
  <si>
    <t>Kis-Rába Menti Tak.Szöv.</t>
  </si>
  <si>
    <t xml:space="preserve">Összesen </t>
  </si>
  <si>
    <t>Hitelviszonyt megtestesítő értékpapír (kötvény) (2012. dec. 31. 241,06 MNB árfolyammal számolva)</t>
  </si>
  <si>
    <t>13.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</si>
  <si>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</si>
  <si>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</si>
  <si>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</si>
  <si>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</si>
  <si>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</si>
  <si>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</si>
  <si>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</si>
  <si>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</si>
  <si>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</si>
  <si>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Iparűzési adó</t>
  </si>
  <si>
    <t>Gépjármű adó</t>
  </si>
  <si>
    <t>Ellátottak térítési díjának kedvezménye</t>
  </si>
  <si>
    <t>Kedvezmények összesen</t>
  </si>
  <si>
    <t>Étkezési díj</t>
  </si>
  <si>
    <t>Gondozási díj</t>
  </si>
  <si>
    <t>Államháztartáson belüli megelőlegezés</t>
  </si>
  <si>
    <t>2015. január 1.</t>
  </si>
  <si>
    <t>2015. december 31.</t>
  </si>
  <si>
    <t>Immateriális javak beszerzése</t>
  </si>
  <si>
    <t>Szociális tűzifa</t>
  </si>
  <si>
    <t>mód. IV.</t>
  </si>
  <si>
    <t>Erdélyi rruló gyermekek tám.</t>
  </si>
  <si>
    <t>Hiány belső finanszírozása (pénzmaradvány)</t>
  </si>
  <si>
    <t>Áh belüli megelőlegezés</t>
  </si>
  <si>
    <t>Rendkívüli önkormányzati támogatás</t>
  </si>
  <si>
    <t>Mód. III., IV.</t>
  </si>
  <si>
    <t>mód. III., IV.</t>
  </si>
  <si>
    <t>Mód.  IV.</t>
  </si>
  <si>
    <t xml:space="preserve">Telj. </t>
  </si>
  <si>
    <t>Könyvtári állomány gyarapítás</t>
  </si>
  <si>
    <t>Közműv. és közösségi társ. részv. fejl.</t>
  </si>
  <si>
    <t xml:space="preserve">Egyházak tám. Vfalu </t>
  </si>
  <si>
    <t>Hitelállo-  mány dec. 31.én</t>
  </si>
  <si>
    <t>Hitelállo-  mány okt. 26-án</t>
  </si>
  <si>
    <t>Telj.%</t>
  </si>
  <si>
    <t>telj.%</t>
  </si>
  <si>
    <t>kiutalt támogatás</t>
  </si>
  <si>
    <t>elszámolás szerint megillető támogatás</t>
  </si>
  <si>
    <t>Eltérés igény/visszafiz.</t>
  </si>
  <si>
    <t>Következő évben jogszerűen felhaszn. Összeg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</si>
  <si>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</si>
  <si>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</si>
  <si>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</si>
  <si>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</si>
  <si>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</si>
  <si>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</si>
  <si>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</si>
  <si>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</si>
  <si>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</si>
  <si>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</si>
  <si>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</si>
  <si>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</si>
  <si>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</si>
  <si>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</si>
  <si>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</si>
  <si>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</si>
  <si>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</si>
  <si>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</si>
  <si>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</si>
  <si>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</si>
  <si>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</si>
  <si>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</si>
  <si>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</si>
  <si>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</si>
  <si>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</si>
  <si>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</si>
  <si>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</si>
  <si>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</si>
  <si>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</si>
  <si>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67</t>
  </si>
  <si>
    <t>D/I/3e - ebből: költségvetési évben esedékes követelések termékek és szolgáltatások adóira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</si>
  <si>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</si>
  <si>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</si>
  <si>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</si>
  <si>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</si>
  <si>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</si>
  <si>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</si>
  <si>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</si>
  <si>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</si>
  <si>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</si>
  <si>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</si>
  <si>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142</t>
  </si>
  <si>
    <t>D/III/1 Adott előlegek (=D/III/1a+…+D/III/1f)</t>
  </si>
  <si>
    <t>146</t>
  </si>
  <si>
    <t>D/III/1d - ebből: igénybe vett szolgáltatásra adott előlegek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</si>
  <si>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</si>
  <si>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</si>
  <si>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</si>
  <si>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</si>
  <si>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</si>
  <si>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</si>
  <si>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</si>
  <si>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</si>
  <si>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</si>
  <si>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</si>
  <si>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</si>
  <si>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</si>
  <si>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</si>
  <si>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</si>
  <si>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</si>
  <si>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</si>
  <si>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</si>
  <si>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</si>
  <si>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</si>
  <si>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</si>
  <si>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</si>
  <si>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</si>
  <si>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178</t>
  </si>
  <si>
    <t>H/I/5 Költségvetési évben esedékes kötelezettségek egyéb működési célú kiadásokra (&gt;=H/I/5a+H/I/5b)</t>
  </si>
  <si>
    <t>199</t>
  </si>
  <si>
    <t>H/I Költségvetési évben esedékes kötelezettségek (=H/I/1+…+H/I/9)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</si>
  <si>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</si>
  <si>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</si>
  <si>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</si>
  <si>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</si>
  <si>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</si>
  <si>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</si>
  <si>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</si>
  <si>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</si>
  <si>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228</t>
  </si>
  <si>
    <t>H/III/3 Más szervezetet megillető bevételek elszámolása</t>
  </si>
  <si>
    <t>236</t>
  </si>
  <si>
    <t>H/III Kötelezettség jellegű sajátos elszámolások (=H/III/1+…+H/III/10)</t>
  </si>
  <si>
    <t>237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</si>
  <si>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</si>
  <si>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</si>
  <si>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</si>
  <si>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</si>
  <si>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</si>
  <si>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</si>
  <si>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</si>
  <si>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adatok: e Ft-ban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</si>
  <si>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</si>
  <si>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</si>
  <si>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</si>
  <si>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</si>
  <si>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</si>
  <si>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</si>
  <si>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</si>
  <si>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</si>
  <si>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</si>
  <si>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</si>
  <si>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</si>
  <si>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</si>
  <si>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</si>
  <si>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</si>
  <si>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</si>
  <si>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</si>
  <si>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</si>
  <si>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adatok. E Ft-ban</t>
  </si>
  <si>
    <t>1. sz. melléklet</t>
  </si>
  <si>
    <t>1.sz. melléklet</t>
  </si>
  <si>
    <t>5.sz. melléklet</t>
  </si>
  <si>
    <t>6. számú melléklet</t>
  </si>
  <si>
    <t>10.sz. melléklet</t>
  </si>
  <si>
    <t>11.sz. melléklet</t>
  </si>
  <si>
    <t xml:space="preserve">Falugondnoki busz beszerzése                               MVH  1713557418 sz. határozat </t>
  </si>
  <si>
    <t>Mérleg</t>
  </si>
  <si>
    <t>adatok: eFt</t>
  </si>
  <si>
    <t>adatok e Ft-ban</t>
  </si>
  <si>
    <t xml:space="preserve">Adatok ezer forintban </t>
  </si>
  <si>
    <t xml:space="preserve">Európai Uniós támogatással megvalósuló  programok, projektek 2015. évi bevételei és kiadásai  </t>
  </si>
  <si>
    <t>Önkormányzaton és intézményein belül megvalósuló projektek (támogatási szerződéssel rendelkező)</t>
  </si>
  <si>
    <t>E Ft-ban</t>
  </si>
  <si>
    <t xml:space="preserve">Bevételek </t>
  </si>
  <si>
    <t xml:space="preserve">Kiadások </t>
  </si>
  <si>
    <t>Eredeti ei., mód. V.</t>
  </si>
  <si>
    <t>EMVA LEADER 21/2015. (IV. 17.) MvM rendelet</t>
  </si>
  <si>
    <t>Projekt megvalósítás</t>
  </si>
  <si>
    <t>Falugondnoki szolgálat busz cseréje</t>
  </si>
  <si>
    <t>Saját forrás</t>
  </si>
  <si>
    <t>Összes bevétel</t>
  </si>
  <si>
    <t>Összes kiadás</t>
  </si>
  <si>
    <t xml:space="preserve">Támogatás </t>
  </si>
  <si>
    <t>Pénzmaradvány</t>
  </si>
  <si>
    <t>Saját forrás , támogatás megelőlegezés</t>
  </si>
  <si>
    <t>15. számú melléklet</t>
  </si>
  <si>
    <t>Maradványkimutatás</t>
  </si>
  <si>
    <t>mód. IV., Telj.</t>
  </si>
  <si>
    <t>Beruházási hitelfelvétel falubusz beszerzéséhez (rövid lejáratú)</t>
  </si>
  <si>
    <t>Vásárosfalu Község Önkormányzata 2015. évi maradványkimutatása</t>
  </si>
  <si>
    <t>Vásárosfalu Község Önkormányzata 2015. évi mérlege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</si>
</sst>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"/>
  </numFmts>
  <fonts count="127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b/>
      <sz val="11"/>
      <name val="Times New Roman CE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  <charset val="238"/>
    </font>
    <font>
      <b/>
      <i/>
      <sz val="9"/>
      <name val="Times New Roman CE"/>
      <family val="1"/>
      <charset val="238"/>
    </font>
    <font>
      <b/>
      <i/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indexed="8"/>
      <name val="Calibri"/>
      <family val="2"/>
      <charset val="238"/>
    </font>
    <font>
      <b/>
      <sz val="14"/>
      <name val="Perpetua Titling MT"/>
      <family val="1"/>
    </font>
    <font>
      <b/>
      <sz val="11"/>
      <name val="Perpetua Titling MT"/>
      <family val="1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color indexed="10"/>
      <name val="Times New Roman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i/>
      <sz val="9"/>
      <name val="Arial CE"/>
      <charset val="238"/>
    </font>
    <font>
      <b/>
      <sz val="9"/>
      <name val="Algerian"/>
      <family val="5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0"/>
      <name val="Arial CE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sz val="9"/>
      <name val="Arial"/>
    </font>
    <font>
      <b/>
      <sz val="9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MS Sans Serif"/>
      <family val="2"/>
      <charset val="238"/>
    </font>
    <font>
      <b/>
      <sz val="1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darkHorizontal"/>
    </fill>
    <fill>
      <patternFill patternType="solid">
        <fgColor indexed="49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05" fillId="14" borderId="0" applyNumberFormat="0" applyBorder="0" applyAlignment="0" applyProtection="0"/>
    <xf numFmtId="0" fontId="105" fillId="9" borderId="0" applyNumberFormat="0" applyBorder="0" applyAlignment="0" applyProtection="0"/>
    <xf numFmtId="0" fontId="105" fillId="11" borderId="0" applyNumberFormat="0" applyBorder="0" applyAlignment="0" applyProtection="0"/>
    <xf numFmtId="0" fontId="105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99" fillId="7" borderId="1" applyNumberFormat="0" applyAlignment="0" applyProtection="0"/>
    <xf numFmtId="0" fontId="112" fillId="0" borderId="0" applyNumberFormat="0" applyFill="0" applyBorder="0" applyAlignment="0" applyProtection="0"/>
    <xf numFmtId="0" fontId="113" fillId="0" borderId="3" applyNumberFormat="0" applyFill="0" applyAlignment="0" applyProtection="0"/>
    <xf numFmtId="0" fontId="114" fillId="0" borderId="4" applyNumberFormat="0" applyFill="0" applyAlignment="0" applyProtection="0"/>
    <xf numFmtId="0" fontId="115" fillId="0" borderId="5" applyNumberFormat="0" applyFill="0" applyAlignment="0" applyProtection="0"/>
    <xf numFmtId="0" fontId="115" fillId="0" borderId="0" applyNumberFormat="0" applyFill="0" applyBorder="0" applyAlignment="0" applyProtection="0"/>
    <xf numFmtId="0" fontId="102" fillId="20" borderId="2" applyNumberFormat="0" applyAlignment="0" applyProtection="0"/>
    <xf numFmtId="43" fontId="3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6" fillId="0" borderId="6" applyNumberFormat="0" applyFill="0" applyAlignment="0" applyProtection="0"/>
    <xf numFmtId="0" fontId="3" fillId="10" borderId="7" applyNumberFormat="0" applyFont="0" applyAlignment="0" applyProtection="0"/>
    <xf numFmtId="0" fontId="105" fillId="21" borderId="0" applyNumberFormat="0" applyBorder="0" applyAlignment="0" applyProtection="0"/>
    <xf numFmtId="0" fontId="105" fillId="19" borderId="0" applyNumberFormat="0" applyBorder="0" applyAlignment="0" applyProtection="0"/>
    <xf numFmtId="0" fontId="105" fillId="22" borderId="0" applyNumberFormat="0" applyBorder="0" applyAlignment="0" applyProtection="0"/>
    <xf numFmtId="0" fontId="105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8" borderId="0" applyNumberFormat="0" applyBorder="0" applyAlignment="0" applyProtection="0"/>
    <xf numFmtId="0" fontId="97" fillId="4" borderId="0" applyNumberFormat="0" applyBorder="0" applyAlignment="0" applyProtection="0"/>
    <xf numFmtId="0" fontId="100" fillId="23" borderId="8" applyNumberFormat="0" applyAlignment="0" applyProtection="0"/>
    <xf numFmtId="0" fontId="10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3" fillId="0" borderId="0"/>
    <xf numFmtId="0" fontId="24" fillId="0" borderId="0"/>
    <xf numFmtId="0" fontId="24" fillId="0" borderId="0"/>
    <xf numFmtId="0" fontId="3" fillId="0" borderId="0"/>
    <xf numFmtId="0" fontId="58" fillId="0" borderId="0"/>
    <xf numFmtId="0" fontId="72" fillId="0" borderId="9" applyNumberFormat="0" applyFill="0" applyAlignment="0" applyProtection="0"/>
    <xf numFmtId="0" fontId="98" fillId="3" borderId="0" applyNumberFormat="0" applyBorder="0" applyAlignment="0" applyProtection="0"/>
    <xf numFmtId="0" fontId="117" fillId="13" borderId="0" applyNumberFormat="0" applyBorder="0" applyAlignment="0" applyProtection="0"/>
    <xf numFmtId="0" fontId="118" fillId="23" borderId="1" applyNumberFormat="0" applyAlignment="0" applyProtection="0"/>
  </cellStyleXfs>
  <cellXfs count="144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3" fillId="0" borderId="0" xfId="43"/>
    <xf numFmtId="0" fontId="21" fillId="0" borderId="0" xfId="43" applyFont="1" applyAlignment="1">
      <alignment horizontal="center"/>
    </xf>
    <xf numFmtId="0" fontId="24" fillId="0" borderId="0" xfId="45"/>
    <xf numFmtId="0" fontId="13" fillId="0" borderId="0" xfId="43" applyAlignment="1">
      <alignment vertical="center"/>
    </xf>
    <xf numFmtId="0" fontId="17" fillId="0" borderId="0" xfId="43" applyFont="1"/>
    <xf numFmtId="0" fontId="20" fillId="0" borderId="0" xfId="43" applyFont="1"/>
    <xf numFmtId="0" fontId="13" fillId="0" borderId="0" xfId="43" applyFont="1"/>
    <xf numFmtId="0" fontId="13" fillId="0" borderId="0" xfId="43" applyFont="1" applyFill="1"/>
    <xf numFmtId="0" fontId="3" fillId="0" borderId="0" xfId="0" applyFont="1" applyAlignment="1">
      <alignment wrapText="1"/>
    </xf>
    <xf numFmtId="0" fontId="46" fillId="0" borderId="0" xfId="44" applyFont="1" applyAlignment="1">
      <alignment horizontal="center" vertical="center"/>
    </xf>
    <xf numFmtId="0" fontId="39" fillId="0" borderId="12" xfId="44" applyFont="1" applyBorder="1" applyAlignment="1">
      <alignment horizontal="left" vertical="center" wrapText="1"/>
    </xf>
    <xf numFmtId="0" fontId="18" fillId="24" borderId="13" xfId="43" applyFont="1" applyFill="1" applyBorder="1" applyAlignment="1">
      <alignment horizontal="center" vertical="center"/>
    </xf>
    <xf numFmtId="0" fontId="18" fillId="24" borderId="14" xfId="43" applyFont="1" applyFill="1" applyBorder="1" applyAlignment="1">
      <alignment horizontal="center" vertical="center"/>
    </xf>
    <xf numFmtId="3" fontId="45" fillId="0" borderId="15" xfId="43" applyNumberFormat="1" applyFont="1" applyBorder="1" applyAlignment="1">
      <alignment horizontal="right" vertical="center" wrapText="1"/>
    </xf>
    <xf numFmtId="0" fontId="49" fillId="0" borderId="16" xfId="44" applyFont="1" applyBorder="1" applyAlignment="1">
      <alignment horizontal="center" vertical="center" wrapText="1"/>
    </xf>
    <xf numFmtId="0" fontId="49" fillId="0" borderId="17" xfId="44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3" fontId="13" fillId="0" borderId="0" xfId="43" applyNumberFormat="1" applyAlignment="1">
      <alignment vertical="center"/>
    </xf>
    <xf numFmtId="0" fontId="13" fillId="0" borderId="0" xfId="43" applyFont="1" applyAlignment="1">
      <alignment vertical="center"/>
    </xf>
    <xf numFmtId="0" fontId="24" fillId="0" borderId="0" xfId="44" applyFont="1" applyAlignment="1">
      <alignment horizontal="left" vertical="center" wrapText="1"/>
    </xf>
    <xf numFmtId="0" fontId="28" fillId="0" borderId="0" xfId="43" applyFont="1"/>
    <xf numFmtId="0" fontId="38" fillId="0" borderId="0" xfId="43" applyFont="1" applyAlignment="1">
      <alignment vertical="center"/>
    </xf>
    <xf numFmtId="0" fontId="55" fillId="0" borderId="0" xfId="43" applyFont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0" fontId="17" fillId="0" borderId="0" xfId="43" applyFont="1" applyAlignment="1">
      <alignment wrapText="1"/>
    </xf>
    <xf numFmtId="0" fontId="17" fillId="0" borderId="12" xfId="43" applyFont="1" applyBorder="1" applyAlignment="1">
      <alignment wrapText="1"/>
    </xf>
    <xf numFmtId="0" fontId="17" fillId="0" borderId="12" xfId="43" applyFont="1" applyFill="1" applyBorder="1" applyAlignment="1">
      <alignment wrapText="1"/>
    </xf>
    <xf numFmtId="0" fontId="33" fillId="0" borderId="28" xfId="43" applyFont="1" applyBorder="1" applyAlignment="1">
      <alignment vertical="center" wrapText="1"/>
    </xf>
    <xf numFmtId="3" fontId="56" fillId="0" borderId="15" xfId="43" applyNumberFormat="1" applyFont="1" applyFill="1" applyBorder="1" applyAlignment="1">
      <alignment horizontal="right"/>
    </xf>
    <xf numFmtId="0" fontId="56" fillId="0" borderId="15" xfId="43" applyFont="1" applyBorder="1" applyAlignment="1">
      <alignment horizontal="right"/>
    </xf>
    <xf numFmtId="3" fontId="56" fillId="0" borderId="27" xfId="43" applyNumberFormat="1" applyFont="1" applyBorder="1" applyAlignment="1">
      <alignment horizontal="right"/>
    </xf>
    <xf numFmtId="3" fontId="56" fillId="0" borderId="15" xfId="43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0" fontId="13" fillId="0" borderId="29" xfId="43" applyFont="1" applyBorder="1" applyAlignment="1">
      <alignment horizontal="center" vertical="center"/>
    </xf>
    <xf numFmtId="0" fontId="13" fillId="0" borderId="12" xfId="43" applyFont="1" applyBorder="1" applyAlignment="1">
      <alignment horizontal="center" vertical="center"/>
    </xf>
    <xf numFmtId="0" fontId="14" fillId="0" borderId="0" xfId="43" applyFont="1" applyBorder="1" applyAlignment="1">
      <alignment horizontal="center" vertical="center"/>
    </xf>
    <xf numFmtId="0" fontId="18" fillId="0" borderId="0" xfId="43" applyFont="1" applyBorder="1" applyAlignment="1">
      <alignment horizontal="center" vertical="center"/>
    </xf>
    <xf numFmtId="3" fontId="14" fillId="0" borderId="0" xfId="43" applyNumberFormat="1" applyFont="1" applyFill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0" fontId="12" fillId="0" borderId="0" xfId="43" applyFont="1" applyBorder="1" applyAlignment="1">
      <alignment horizontal="right" vertical="center"/>
    </xf>
    <xf numFmtId="0" fontId="31" fillId="0" borderId="0" xfId="43" applyFont="1" applyAlignment="1">
      <alignment horizontal="center" vertical="center"/>
    </xf>
    <xf numFmtId="0" fontId="13" fillId="0" borderId="10" xfId="43" applyFont="1" applyBorder="1" applyAlignment="1">
      <alignment vertical="center"/>
    </xf>
    <xf numFmtId="3" fontId="14" fillId="0" borderId="0" xfId="43" applyNumberFormat="1" applyFont="1" applyBorder="1" applyAlignment="1">
      <alignment horizontal="center" vertical="center"/>
    </xf>
    <xf numFmtId="0" fontId="15" fillId="0" borderId="0" xfId="43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15" xfId="43" applyNumberFormat="1" applyFont="1" applyFill="1" applyBorder="1" applyAlignment="1">
      <alignment vertical="center"/>
    </xf>
    <xf numFmtId="3" fontId="19" fillId="0" borderId="15" xfId="43" applyNumberFormat="1" applyFont="1" applyFill="1" applyBorder="1" applyAlignment="1">
      <alignment horizontal="right" vertical="center"/>
    </xf>
    <xf numFmtId="3" fontId="17" fillId="0" borderId="15" xfId="43" applyNumberFormat="1" applyFont="1" applyFill="1" applyBorder="1" applyAlignment="1">
      <alignment horizontal="right" vertical="center"/>
    </xf>
    <xf numFmtId="3" fontId="17" fillId="0" borderId="27" xfId="43" applyNumberFormat="1" applyFont="1" applyFill="1" applyBorder="1" applyAlignment="1">
      <alignment horizontal="right" vertical="center"/>
    </xf>
    <xf numFmtId="0" fontId="13" fillId="0" borderId="0" xfId="43" applyFont="1" applyAlignment="1">
      <alignment horizontal="center" vertical="center"/>
    </xf>
    <xf numFmtId="0" fontId="13" fillId="0" borderId="18" xfId="43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3" fillId="0" borderId="0" xfId="43" applyNumberFormat="1" applyFont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3" fontId="13" fillId="0" borderId="0" xfId="43" applyNumberFormat="1"/>
    <xf numFmtId="3" fontId="56" fillId="0" borderId="27" xfId="43" applyNumberFormat="1" applyFont="1" applyFill="1" applyBorder="1" applyAlignment="1">
      <alignment horizontal="right"/>
    </xf>
    <xf numFmtId="3" fontId="19" fillId="0" borderId="19" xfId="0" applyNumberFormat="1" applyFont="1" applyFill="1" applyBorder="1" applyAlignment="1">
      <alignment horizontal="right" vertical="center"/>
    </xf>
    <xf numFmtId="0" fontId="27" fillId="0" borderId="26" xfId="0" applyFont="1" applyBorder="1" applyAlignment="1">
      <alignment vertical="center" wrapText="1"/>
    </xf>
    <xf numFmtId="3" fontId="32" fillId="0" borderId="0" xfId="43" applyNumberFormat="1" applyFont="1" applyFill="1" applyBorder="1" applyAlignment="1">
      <alignment horizontal="center" vertical="center" wrapText="1"/>
    </xf>
    <xf numFmtId="3" fontId="51" fillId="0" borderId="0" xfId="43" applyNumberFormat="1" applyFont="1" applyFill="1" applyBorder="1" applyAlignment="1">
      <alignment horizontal="right" vertical="center" wrapText="1"/>
    </xf>
    <xf numFmtId="0" fontId="13" fillId="0" borderId="0" xfId="43" applyFill="1" applyAlignment="1">
      <alignment vertical="center"/>
    </xf>
    <xf numFmtId="0" fontId="27" fillId="0" borderId="26" xfId="0" applyFont="1" applyFill="1" applyBorder="1" applyAlignment="1">
      <alignment vertical="center" wrapText="1"/>
    </xf>
    <xf numFmtId="3" fontId="45" fillId="0" borderId="15" xfId="43" applyNumberFormat="1" applyFont="1" applyFill="1" applyBorder="1" applyAlignment="1">
      <alignment horizontal="right" vertical="center" wrapText="1"/>
    </xf>
    <xf numFmtId="0" fontId="27" fillId="0" borderId="31" xfId="0" applyFont="1" applyFill="1" applyBorder="1" applyAlignment="1">
      <alignment vertical="center" wrapText="1"/>
    </xf>
    <xf numFmtId="3" fontId="45" fillId="0" borderId="15" xfId="43" applyNumberFormat="1" applyFont="1" applyFill="1" applyBorder="1" applyAlignment="1">
      <alignment vertical="center"/>
    </xf>
    <xf numFmtId="3" fontId="32" fillId="25" borderId="32" xfId="43" applyNumberFormat="1" applyFont="1" applyFill="1" applyBorder="1" applyAlignment="1">
      <alignment horizontal="center" vertical="center" wrapText="1"/>
    </xf>
    <xf numFmtId="3" fontId="51" fillId="25" borderId="33" xfId="43" applyNumberFormat="1" applyFont="1" applyFill="1" applyBorder="1" applyAlignment="1">
      <alignment horizontal="right" vertical="center" wrapText="1"/>
    </xf>
    <xf numFmtId="0" fontId="17" fillId="0" borderId="34" xfId="43" applyFont="1" applyBorder="1" applyAlignment="1">
      <alignment wrapText="1"/>
    </xf>
    <xf numFmtId="0" fontId="44" fillId="0" borderId="15" xfId="0" applyFont="1" applyFill="1" applyBorder="1" applyAlignment="1">
      <alignment vertical="center" wrapText="1"/>
    </xf>
    <xf numFmtId="0" fontId="45" fillId="0" borderId="15" xfId="0" applyFont="1" applyFill="1" applyBorder="1" applyAlignment="1">
      <alignment vertical="center"/>
    </xf>
    <xf numFmtId="0" fontId="45" fillId="0" borderId="15" xfId="43" applyFont="1" applyFill="1" applyBorder="1" applyAlignment="1">
      <alignment vertical="center"/>
    </xf>
    <xf numFmtId="0" fontId="45" fillId="0" borderId="35" xfId="43" applyFont="1" applyFill="1" applyBorder="1" applyAlignment="1">
      <alignment vertical="center"/>
    </xf>
    <xf numFmtId="0" fontId="44" fillId="0" borderId="19" xfId="0" applyFont="1" applyFill="1" applyBorder="1" applyAlignment="1">
      <alignment vertical="center"/>
    </xf>
    <xf numFmtId="0" fontId="44" fillId="0" borderId="24" xfId="0" applyFont="1" applyFill="1" applyBorder="1" applyAlignment="1">
      <alignment vertical="center"/>
    </xf>
    <xf numFmtId="0" fontId="44" fillId="0" borderId="36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28" fillId="0" borderId="0" xfId="43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49" fontId="9" fillId="0" borderId="26" xfId="0" applyNumberFormat="1" applyFont="1" applyBorder="1" applyAlignment="1">
      <alignment horizontal="left" vertical="center"/>
    </xf>
    <xf numFmtId="49" fontId="63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64" fillId="0" borderId="0" xfId="0" applyFont="1" applyAlignment="1">
      <alignment wrapText="1"/>
    </xf>
    <xf numFmtId="49" fontId="9" fillId="0" borderId="26" xfId="0" applyNumberFormat="1" applyFont="1" applyBorder="1" applyAlignment="1">
      <alignment horizontal="left" vertical="center" wrapText="1"/>
    </xf>
    <xf numFmtId="49" fontId="9" fillId="0" borderId="37" xfId="0" applyNumberFormat="1" applyFont="1" applyFill="1" applyBorder="1" applyAlignment="1">
      <alignment horizontal="left" vertical="center" wrapText="1"/>
    </xf>
    <xf numFmtId="49" fontId="9" fillId="0" borderId="37" xfId="0" applyNumberFormat="1" applyFont="1" applyBorder="1" applyAlignment="1">
      <alignment horizontal="left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9" fillId="0" borderId="38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left"/>
    </xf>
    <xf numFmtId="49" fontId="9" fillId="0" borderId="40" xfId="0" applyNumberFormat="1" applyFont="1" applyFill="1" applyBorder="1" applyAlignment="1">
      <alignment horizontal="left" vertical="center" wrapText="1"/>
    </xf>
    <xf numFmtId="49" fontId="9" fillId="0" borderId="22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0" fontId="8" fillId="0" borderId="22" xfId="0" applyFont="1" applyBorder="1"/>
    <xf numFmtId="3" fontId="5" fillId="0" borderId="14" xfId="0" applyNumberFormat="1" applyFont="1" applyFill="1" applyBorder="1" applyAlignment="1">
      <alignment horizontal="right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9" fillId="0" borderId="2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/>
    </xf>
    <xf numFmtId="0" fontId="9" fillId="0" borderId="37" xfId="0" applyFont="1" applyBorder="1" applyAlignment="1">
      <alignment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Continuous" vertical="center" wrapText="1"/>
    </xf>
    <xf numFmtId="49" fontId="9" fillId="0" borderId="39" xfId="0" applyNumberFormat="1" applyFont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9" fillId="0" borderId="40" xfId="0" applyFont="1" applyFill="1" applyBorder="1" applyAlignment="1">
      <alignment horizontal="left" vertical="center"/>
    </xf>
    <xf numFmtId="3" fontId="9" fillId="0" borderId="42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13" fillId="0" borderId="0" xfId="43" applyAlignment="1">
      <alignment vertical="center" wrapText="1"/>
    </xf>
    <xf numFmtId="0" fontId="51" fillId="0" borderId="43" xfId="44" applyFont="1" applyBorder="1" applyAlignment="1">
      <alignment horizontal="left" vertical="center" wrapText="1"/>
    </xf>
    <xf numFmtId="0" fontId="39" fillId="0" borderId="44" xfId="0" applyFont="1" applyBorder="1" applyAlignment="1">
      <alignment vertical="center" wrapText="1"/>
    </xf>
    <xf numFmtId="2" fontId="50" fillId="0" borderId="15" xfId="44" applyNumberFormat="1" applyFont="1" applyFill="1" applyBorder="1" applyAlignment="1">
      <alignment horizontal="center" vertical="center" wrapText="1"/>
    </xf>
    <xf numFmtId="2" fontId="50" fillId="0" borderId="23" xfId="44" applyNumberFormat="1" applyFont="1" applyFill="1" applyBorder="1" applyAlignment="1">
      <alignment horizontal="center" vertical="center" wrapText="1"/>
    </xf>
    <xf numFmtId="2" fontId="50" fillId="0" borderId="16" xfId="44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vertical="center"/>
    </xf>
    <xf numFmtId="0" fontId="54" fillId="0" borderId="0" xfId="0" applyFont="1" applyBorder="1" applyAlignment="1">
      <alignment vertical="center"/>
    </xf>
    <xf numFmtId="49" fontId="9" fillId="0" borderId="52" xfId="0" applyNumberFormat="1" applyFont="1" applyFill="1" applyBorder="1" applyAlignment="1">
      <alignment horizontal="left" vertical="center" wrapText="1"/>
    </xf>
    <xf numFmtId="0" fontId="13" fillId="0" borderId="13" xfId="43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17" fillId="0" borderId="34" xfId="43" applyFont="1" applyFill="1" applyBorder="1" applyAlignment="1">
      <alignment wrapText="1"/>
    </xf>
    <xf numFmtId="2" fontId="48" fillId="0" borderId="47" xfId="44" applyNumberFormat="1" applyFont="1" applyBorder="1" applyAlignment="1">
      <alignment horizontal="center" vertical="center"/>
    </xf>
    <xf numFmtId="3" fontId="32" fillId="25" borderId="33" xfId="43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3" fontId="22" fillId="0" borderId="17" xfId="43" applyNumberFormat="1" applyFont="1" applyBorder="1" applyAlignment="1">
      <alignment horizontal="right"/>
    </xf>
    <xf numFmtId="0" fontId="9" fillId="0" borderId="5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3" fontId="5" fillId="24" borderId="14" xfId="0" applyNumberFormat="1" applyFont="1" applyFill="1" applyBorder="1" applyAlignment="1">
      <alignment horizontal="right" vertical="center" wrapText="1"/>
    </xf>
    <xf numFmtId="3" fontId="9" fillId="24" borderId="15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vertical="center"/>
    </xf>
    <xf numFmtId="3" fontId="9" fillId="0" borderId="15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9" fillId="0" borderId="23" xfId="0" applyNumberFormat="1" applyFont="1" applyFill="1" applyBorder="1" applyAlignment="1">
      <alignment vertical="center"/>
    </xf>
    <xf numFmtId="3" fontId="17" fillId="0" borderId="0" xfId="43" applyNumberFormat="1" applyFont="1"/>
    <xf numFmtId="2" fontId="46" fillId="0" borderId="0" xfId="44" applyNumberFormat="1" applyFont="1" applyAlignment="1">
      <alignment horizontal="center" vertical="center"/>
    </xf>
    <xf numFmtId="1" fontId="50" fillId="0" borderId="30" xfId="44" applyNumberFormat="1" applyFont="1" applyFill="1" applyBorder="1" applyAlignment="1">
      <alignment horizontal="center" vertical="center" wrapText="1"/>
    </xf>
    <xf numFmtId="1" fontId="50" fillId="0" borderId="27" xfId="44" applyNumberFormat="1" applyFont="1" applyFill="1" applyBorder="1" applyAlignment="1">
      <alignment horizontal="center" vertical="center" wrapText="1"/>
    </xf>
    <xf numFmtId="1" fontId="50" fillId="0" borderId="17" xfId="44" applyNumberFormat="1" applyFont="1" applyFill="1" applyBorder="1" applyAlignment="1">
      <alignment horizontal="center" vertical="center" wrapText="1"/>
    </xf>
    <xf numFmtId="1" fontId="48" fillId="0" borderId="48" xfId="44" applyNumberFormat="1" applyFont="1" applyBorder="1" applyAlignment="1">
      <alignment horizontal="center" vertical="center"/>
    </xf>
    <xf numFmtId="1" fontId="48" fillId="0" borderId="21" xfId="44" applyNumberFormat="1" applyFont="1" applyBorder="1" applyAlignment="1">
      <alignment horizontal="center" vertical="center" wrapText="1"/>
    </xf>
    <xf numFmtId="3" fontId="14" fillId="0" borderId="21" xfId="43" applyNumberFormat="1" applyFont="1" applyBorder="1" applyAlignment="1">
      <alignment horizontal="right" vertical="center"/>
    </xf>
    <xf numFmtId="0" fontId="5" fillId="0" borderId="4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3" fillId="1" borderId="29" xfId="43" applyFont="1" applyFill="1" applyBorder="1" applyAlignment="1">
      <alignment horizontal="center" vertical="center" wrapText="1"/>
    </xf>
    <xf numFmtId="0" fontId="33" fillId="1" borderId="23" xfId="43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18" fillId="24" borderId="46" xfId="43" applyFont="1" applyFill="1" applyBorder="1" applyAlignment="1">
      <alignment horizontal="center" vertical="center"/>
    </xf>
    <xf numFmtId="0" fontId="18" fillId="24" borderId="35" xfId="43" applyFont="1" applyFill="1" applyBorder="1" applyAlignment="1">
      <alignment horizontal="center" vertical="center"/>
    </xf>
    <xf numFmtId="3" fontId="18" fillId="24" borderId="35" xfId="43" applyNumberFormat="1" applyFont="1" applyFill="1" applyBorder="1" applyAlignment="1">
      <alignment horizontal="center" vertical="center"/>
    </xf>
    <xf numFmtId="0" fontId="18" fillId="24" borderId="49" xfId="43" applyFont="1" applyFill="1" applyBorder="1" applyAlignment="1">
      <alignment horizontal="center" vertical="center"/>
    </xf>
    <xf numFmtId="0" fontId="18" fillId="24" borderId="45" xfId="43" applyFont="1" applyFill="1" applyBorder="1" applyAlignment="1">
      <alignment horizontal="center" vertical="center"/>
    </xf>
    <xf numFmtId="3" fontId="19" fillId="0" borderId="27" xfId="0" applyNumberFormat="1" applyFont="1" applyFill="1" applyBorder="1" applyAlignment="1">
      <alignment horizontal="right" vertical="center"/>
    </xf>
    <xf numFmtId="0" fontId="32" fillId="25" borderId="39" xfId="43" applyFont="1" applyFill="1" applyBorder="1" applyAlignment="1">
      <alignment horizontal="center" vertical="center" wrapText="1"/>
    </xf>
    <xf numFmtId="0" fontId="32" fillId="25" borderId="35" xfId="43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center" vertical="center" wrapText="1"/>
    </xf>
    <xf numFmtId="3" fontId="45" fillId="0" borderId="23" xfId="43" applyNumberFormat="1" applyFont="1" applyFill="1" applyBorder="1" applyAlignment="1">
      <alignment horizontal="right" vertical="center" wrapText="1"/>
    </xf>
    <xf numFmtId="0" fontId="13" fillId="0" borderId="0" xfId="43" applyFont="1" applyAlignment="1">
      <alignment wrapText="1"/>
    </xf>
    <xf numFmtId="0" fontId="52" fillId="0" borderId="0" xfId="28" applyFont="1" applyAlignment="1" applyProtection="1">
      <alignment wrapText="1"/>
    </xf>
    <xf numFmtId="0" fontId="62" fillId="0" borderId="0" xfId="43" applyFont="1" applyAlignment="1">
      <alignment horizontal="center"/>
    </xf>
    <xf numFmtId="0" fontId="43" fillId="0" borderId="0" xfId="43" applyFont="1" applyAlignment="1">
      <alignment horizontal="center"/>
    </xf>
    <xf numFmtId="3" fontId="21" fillId="0" borderId="0" xfId="43" applyNumberFormat="1" applyFont="1" applyAlignment="1">
      <alignment horizontal="right"/>
    </xf>
    <xf numFmtId="0" fontId="24" fillId="0" borderId="0" xfId="43" applyFont="1" applyAlignment="1">
      <alignment horizontal="center"/>
    </xf>
    <xf numFmtId="3" fontId="71" fillId="0" borderId="0" xfId="0" applyNumberFormat="1" applyFont="1" applyFill="1"/>
    <xf numFmtId="3" fontId="71" fillId="0" borderId="0" xfId="0" applyNumberFormat="1" applyFont="1"/>
    <xf numFmtId="0" fontId="71" fillId="0" borderId="0" xfId="0" applyFont="1"/>
    <xf numFmtId="3" fontId="71" fillId="0" borderId="0" xfId="0" applyNumberFormat="1" applyFont="1" applyAlignment="1"/>
    <xf numFmtId="0" fontId="71" fillId="0" borderId="0" xfId="0" applyFont="1" applyAlignment="1"/>
    <xf numFmtId="0" fontId="9" fillId="0" borderId="41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7" xfId="28" applyFont="1" applyBorder="1" applyAlignment="1" applyProtection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9" fillId="0" borderId="29" xfId="0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3" fillId="0" borderId="13" xfId="0" applyNumberFormat="1" applyFont="1" applyFill="1" applyBorder="1" applyAlignment="1">
      <alignment vertical="center"/>
    </xf>
    <xf numFmtId="3" fontId="53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horizontal="right" vertical="center"/>
    </xf>
    <xf numFmtId="3" fontId="9" fillId="0" borderId="34" xfId="0" applyNumberFormat="1" applyFont="1" applyBorder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5" fillId="24" borderId="13" xfId="0" applyNumberFormat="1" applyFont="1" applyFill="1" applyBorder="1" applyAlignment="1">
      <alignment horizontal="right" vertical="center" wrapText="1"/>
    </xf>
    <xf numFmtId="3" fontId="9" fillId="24" borderId="29" xfId="0" applyNumberFormat="1" applyFont="1" applyFill="1" applyBorder="1" applyAlignment="1">
      <alignment horizontal="right" vertical="center" wrapText="1"/>
    </xf>
    <xf numFmtId="3" fontId="9" fillId="24" borderId="12" xfId="0" applyNumberFormat="1" applyFont="1" applyFill="1" applyBorder="1" applyAlignment="1">
      <alignment horizontal="right" vertical="center" wrapText="1"/>
    </xf>
    <xf numFmtId="3" fontId="9" fillId="0" borderId="29" xfId="0" applyNumberFormat="1" applyFont="1" applyFill="1" applyBorder="1" applyAlignment="1">
      <alignment horizontal="right" vertical="center"/>
    </xf>
    <xf numFmtId="3" fontId="9" fillId="0" borderId="23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vertical="center"/>
    </xf>
    <xf numFmtId="3" fontId="9" fillId="0" borderId="42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0" fontId="32" fillId="25" borderId="62" xfId="43" applyFont="1" applyFill="1" applyBorder="1" applyAlignment="1">
      <alignment horizontal="center" vertical="center" wrapText="1"/>
    </xf>
    <xf numFmtId="0" fontId="32" fillId="25" borderId="63" xfId="43" applyFont="1" applyFill="1" applyBorder="1" applyAlignment="1">
      <alignment horizontal="center" vertical="center" wrapText="1"/>
    </xf>
    <xf numFmtId="0" fontId="68" fillId="0" borderId="0" xfId="44" applyFont="1" applyAlignment="1">
      <alignment horizontal="right" vertical="center"/>
    </xf>
    <xf numFmtId="0" fontId="47" fillId="0" borderId="0" xfId="44" applyFont="1" applyAlignment="1">
      <alignment horizontal="center" vertical="center"/>
    </xf>
    <xf numFmtId="49" fontId="3" fillId="0" borderId="53" xfId="0" applyNumberFormat="1" applyFont="1" applyBorder="1" applyAlignment="1">
      <alignment horizontal="left"/>
    </xf>
    <xf numFmtId="3" fontId="9" fillId="0" borderId="35" xfId="0" applyNumberFormat="1" applyFont="1" applyFill="1" applyBorder="1" applyAlignment="1">
      <alignment horizontal="right" vertical="center"/>
    </xf>
    <xf numFmtId="10" fontId="13" fillId="0" borderId="0" xfId="43" applyNumberFormat="1" applyAlignment="1">
      <alignment vertical="center"/>
    </xf>
    <xf numFmtId="10" fontId="46" fillId="0" borderId="0" xfId="44" applyNumberFormat="1" applyFont="1" applyAlignment="1">
      <alignment horizontal="center" vertical="center"/>
    </xf>
    <xf numFmtId="0" fontId="46" fillId="0" borderId="12" xfId="44" applyFont="1" applyBorder="1" applyAlignment="1">
      <alignment horizontal="center" vertical="center"/>
    </xf>
    <xf numFmtId="10" fontId="46" fillId="0" borderId="27" xfId="44" applyNumberFormat="1" applyFont="1" applyBorder="1" applyAlignment="1">
      <alignment horizontal="center" vertical="center"/>
    </xf>
    <xf numFmtId="0" fontId="46" fillId="0" borderId="29" xfId="44" applyFont="1" applyBorder="1" applyAlignment="1">
      <alignment horizontal="center" vertical="center"/>
    </xf>
    <xf numFmtId="10" fontId="46" fillId="0" borderId="25" xfId="44" applyNumberFormat="1" applyFont="1" applyBorder="1" applyAlignment="1">
      <alignment horizontal="center" vertical="center"/>
    </xf>
    <xf numFmtId="0" fontId="46" fillId="0" borderId="28" xfId="44" applyFont="1" applyBorder="1" applyAlignment="1">
      <alignment horizontal="center" vertical="center"/>
    </xf>
    <xf numFmtId="0" fontId="46" fillId="0" borderId="17" xfId="44" applyFont="1" applyBorder="1" applyAlignment="1">
      <alignment horizontal="center" vertical="center"/>
    </xf>
    <xf numFmtId="0" fontId="46" fillId="0" borderId="34" xfId="44" applyFont="1" applyBorder="1" applyAlignment="1">
      <alignment horizontal="center" vertical="center"/>
    </xf>
    <xf numFmtId="10" fontId="46" fillId="0" borderId="56" xfId="44" applyNumberFormat="1" applyFont="1" applyBorder="1" applyAlignment="1">
      <alignment horizontal="center" vertical="center"/>
    </xf>
    <xf numFmtId="1" fontId="48" fillId="0" borderId="13" xfId="44" applyNumberFormat="1" applyFont="1" applyBorder="1" applyAlignment="1">
      <alignment horizontal="center" vertical="center"/>
    </xf>
    <xf numFmtId="10" fontId="46" fillId="0" borderId="21" xfId="44" applyNumberFormat="1" applyFont="1" applyBorder="1" applyAlignment="1">
      <alignment horizontal="center" vertical="center"/>
    </xf>
    <xf numFmtId="0" fontId="27" fillId="0" borderId="53" xfId="0" applyFont="1" applyFill="1" applyBorder="1" applyAlignment="1">
      <alignment vertical="center" wrapText="1"/>
    </xf>
    <xf numFmtId="0" fontId="27" fillId="0" borderId="35" xfId="0" applyFont="1" applyFill="1" applyBorder="1" applyAlignment="1">
      <alignment horizontal="center" vertical="center" wrapText="1"/>
    </xf>
    <xf numFmtId="3" fontId="45" fillId="0" borderId="35" xfId="43" applyNumberFormat="1" applyFont="1" applyFill="1" applyBorder="1" applyAlignment="1">
      <alignment horizontal="right" vertical="center" wrapText="1"/>
    </xf>
    <xf numFmtId="10" fontId="45" fillId="0" borderId="23" xfId="43" applyNumberFormat="1" applyFont="1" applyBorder="1" applyAlignment="1">
      <alignment horizontal="right" vertical="center" wrapText="1"/>
    </xf>
    <xf numFmtId="10" fontId="45" fillId="0" borderId="15" xfId="43" applyNumberFormat="1" applyFont="1" applyBorder="1" applyAlignment="1">
      <alignment horizontal="right" vertical="center" wrapText="1"/>
    </xf>
    <xf numFmtId="3" fontId="45" fillId="0" borderId="42" xfId="43" applyNumberFormat="1" applyFont="1" applyFill="1" applyBorder="1" applyAlignment="1">
      <alignment horizontal="right" vertical="center" wrapText="1"/>
    </xf>
    <xf numFmtId="3" fontId="13" fillId="0" borderId="0" xfId="43" applyNumberFormat="1" applyFont="1"/>
    <xf numFmtId="3" fontId="56" fillId="0" borderId="61" xfId="43" applyNumberFormat="1" applyFont="1" applyFill="1" applyBorder="1" applyAlignment="1">
      <alignment horizontal="right"/>
    </xf>
    <xf numFmtId="0" fontId="56" fillId="0" borderId="12" xfId="43" applyFont="1" applyBorder="1" applyAlignment="1">
      <alignment horizontal="right"/>
    </xf>
    <xf numFmtId="3" fontId="56" fillId="0" borderId="12" xfId="43" applyNumberFormat="1" applyFont="1" applyBorder="1" applyAlignment="1">
      <alignment horizontal="right"/>
    </xf>
    <xf numFmtId="3" fontId="56" fillId="0" borderId="12" xfId="43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Continuous" vertical="center" wrapText="1"/>
    </xf>
    <xf numFmtId="0" fontId="5" fillId="0" borderId="21" xfId="0" applyFont="1" applyFill="1" applyBorder="1" applyAlignment="1">
      <alignment horizontal="centerContinuous" vertical="center" wrapText="1"/>
    </xf>
    <xf numFmtId="3" fontId="9" fillId="0" borderId="12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9" fillId="0" borderId="35" xfId="0" applyNumberFormat="1" applyFont="1" applyBorder="1" applyAlignment="1">
      <alignment vertical="center"/>
    </xf>
    <xf numFmtId="3" fontId="9" fillId="0" borderId="46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0" fontId="6" fillId="0" borderId="14" xfId="0" applyNumberFormat="1" applyFont="1" applyBorder="1" applyAlignment="1">
      <alignment vertical="center"/>
    </xf>
    <xf numFmtId="10" fontId="6" fillId="0" borderId="21" xfId="0" applyNumberFormat="1" applyFont="1" applyBorder="1" applyAlignment="1">
      <alignment vertical="center"/>
    </xf>
    <xf numFmtId="0" fontId="5" fillId="0" borderId="13" xfId="0" applyFont="1" applyFill="1" applyBorder="1" applyAlignment="1">
      <alignment horizontal="centerContinuous" vertical="center" wrapText="1"/>
    </xf>
    <xf numFmtId="3" fontId="9" fillId="24" borderId="18" xfId="0" applyNumberFormat="1" applyFont="1" applyFill="1" applyBorder="1" applyAlignment="1">
      <alignment horizontal="right" vertical="center" wrapText="1"/>
    </xf>
    <xf numFmtId="3" fontId="9" fillId="24" borderId="19" xfId="0" applyNumberFormat="1" applyFont="1" applyFill="1" applyBorder="1" applyAlignment="1">
      <alignment horizontal="right" vertical="center" wrapText="1"/>
    </xf>
    <xf numFmtId="3" fontId="9" fillId="24" borderId="28" xfId="0" applyNumberFormat="1" applyFont="1" applyFill="1" applyBorder="1" applyAlignment="1">
      <alignment horizontal="right" vertical="center" wrapText="1"/>
    </xf>
    <xf numFmtId="49" fontId="3" fillId="0" borderId="44" xfId="0" applyNumberFormat="1" applyFont="1" applyBorder="1" applyAlignment="1">
      <alignment horizontal="left"/>
    </xf>
    <xf numFmtId="3" fontId="34" fillId="0" borderId="15" xfId="45" applyNumberFormat="1" applyFont="1" applyFill="1" applyBorder="1" applyAlignment="1">
      <alignment vertical="top"/>
    </xf>
    <xf numFmtId="3" fontId="34" fillId="0" borderId="15" xfId="45" applyNumberFormat="1" applyFont="1" applyFill="1" applyBorder="1"/>
    <xf numFmtId="3" fontId="29" fillId="0" borderId="14" xfId="45" applyNumberFormat="1" applyFont="1" applyBorder="1" applyAlignment="1">
      <alignment vertical="center"/>
    </xf>
    <xf numFmtId="0" fontId="13" fillId="0" borderId="28" xfId="43" applyFont="1" applyBorder="1" applyAlignment="1">
      <alignment horizontal="center" vertical="center"/>
    </xf>
    <xf numFmtId="3" fontId="34" fillId="0" borderId="16" xfId="45" applyNumberFormat="1" applyFont="1" applyFill="1" applyBorder="1"/>
    <xf numFmtId="0" fontId="18" fillId="24" borderId="51" xfId="43" applyFont="1" applyFill="1" applyBorder="1" applyAlignment="1">
      <alignment horizontal="center" vertical="center"/>
    </xf>
    <xf numFmtId="49" fontId="9" fillId="0" borderId="64" xfId="0" applyNumberFormat="1" applyFont="1" applyBorder="1" applyAlignment="1">
      <alignment horizontal="left" vertical="center"/>
    </xf>
    <xf numFmtId="0" fontId="49" fillId="0" borderId="28" xfId="44" applyFont="1" applyBorder="1" applyAlignment="1">
      <alignment horizontal="center" vertical="center" wrapText="1"/>
    </xf>
    <xf numFmtId="2" fontId="50" fillId="0" borderId="12" xfId="44" applyNumberFormat="1" applyFont="1" applyFill="1" applyBorder="1" applyAlignment="1">
      <alignment horizontal="center" vertical="center" wrapText="1"/>
    </xf>
    <xf numFmtId="2" fontId="50" fillId="0" borderId="28" xfId="44" applyNumberFormat="1" applyFont="1" applyFill="1" applyBorder="1" applyAlignment="1">
      <alignment horizontal="center" vertical="center" wrapText="1"/>
    </xf>
    <xf numFmtId="2" fontId="48" fillId="0" borderId="43" xfId="44" applyNumberFormat="1" applyFont="1" applyBorder="1" applyAlignment="1">
      <alignment horizontal="center" vertical="center"/>
    </xf>
    <xf numFmtId="0" fontId="18" fillId="24" borderId="77" xfId="43" applyFont="1" applyFill="1" applyBorder="1" applyAlignment="1">
      <alignment horizontal="center" vertical="center"/>
    </xf>
    <xf numFmtId="0" fontId="44" fillId="0" borderId="61" xfId="0" applyFont="1" applyFill="1" applyBorder="1" applyAlignment="1">
      <alignment horizontal="center" vertical="center"/>
    </xf>
    <xf numFmtId="0" fontId="16" fillId="0" borderId="61" xfId="43" applyFont="1" applyBorder="1" applyAlignment="1">
      <alignment horizontal="center" vertical="center"/>
    </xf>
    <xf numFmtId="0" fontId="18" fillId="0" borderId="51" xfId="43" applyFont="1" applyBorder="1" applyAlignment="1">
      <alignment horizontal="center" vertical="center"/>
    </xf>
    <xf numFmtId="3" fontId="18" fillId="24" borderId="77" xfId="43" applyNumberFormat="1" applyFont="1" applyFill="1" applyBorder="1" applyAlignment="1">
      <alignment horizontal="center" vertical="center"/>
    </xf>
    <xf numFmtId="10" fontId="19" fillId="0" borderId="61" xfId="43" applyNumberFormat="1" applyFont="1" applyFill="1" applyBorder="1" applyAlignment="1">
      <alignment vertical="center"/>
    </xf>
    <xf numFmtId="10" fontId="14" fillId="0" borderId="51" xfId="43" applyNumberFormat="1" applyFont="1" applyFill="1" applyBorder="1" applyAlignment="1">
      <alignment horizontal="right" vertical="center"/>
    </xf>
    <xf numFmtId="0" fontId="18" fillId="24" borderId="64" xfId="43" applyFont="1" applyFill="1" applyBorder="1" applyAlignment="1">
      <alignment horizontal="center" vertical="center"/>
    </xf>
    <xf numFmtId="0" fontId="44" fillId="0" borderId="52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44" fillId="0" borderId="58" xfId="0" applyFont="1" applyFill="1" applyBorder="1" applyAlignment="1">
      <alignment horizontal="center" vertical="center"/>
    </xf>
    <xf numFmtId="3" fontId="18" fillId="24" borderId="78" xfId="43" applyNumberFormat="1" applyFont="1" applyFill="1" applyBorder="1" applyAlignment="1">
      <alignment horizontal="center" vertical="center"/>
    </xf>
    <xf numFmtId="3" fontId="19" fillId="0" borderId="79" xfId="43" applyNumberFormat="1" applyFont="1" applyFill="1" applyBorder="1" applyAlignment="1">
      <alignment vertical="center"/>
    </xf>
    <xf numFmtId="3" fontId="19" fillId="0" borderId="79" xfId="0" applyNumberFormat="1" applyFont="1" applyFill="1" applyBorder="1" applyAlignment="1">
      <alignment horizontal="right" vertical="center"/>
    </xf>
    <xf numFmtId="3" fontId="19" fillId="0" borderId="79" xfId="43" applyNumberFormat="1" applyFont="1" applyFill="1" applyBorder="1" applyAlignment="1">
      <alignment horizontal="right" vertical="center"/>
    </xf>
    <xf numFmtId="3" fontId="17" fillId="0" borderId="79" xfId="43" applyNumberFormat="1" applyFont="1" applyFill="1" applyBorder="1" applyAlignment="1">
      <alignment horizontal="right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9" fillId="0" borderId="24" xfId="0" applyNumberFormat="1" applyFont="1" applyFill="1" applyBorder="1" applyAlignment="1">
      <alignment horizontal="right" vertical="center"/>
    </xf>
    <xf numFmtId="3" fontId="14" fillId="0" borderId="20" xfId="43" applyNumberFormat="1" applyFont="1" applyBorder="1" applyAlignment="1">
      <alignment horizontal="right" vertical="center"/>
    </xf>
    <xf numFmtId="3" fontId="18" fillId="24" borderId="46" xfId="43" applyNumberFormat="1" applyFont="1" applyFill="1" applyBorder="1" applyAlignment="1">
      <alignment horizontal="center" vertical="center"/>
    </xf>
    <xf numFmtId="3" fontId="18" fillId="24" borderId="57" xfId="43" applyNumberFormat="1" applyFont="1" applyFill="1" applyBorder="1" applyAlignment="1">
      <alignment horizontal="center" vertical="center" wrapText="1"/>
    </xf>
    <xf numFmtId="3" fontId="19" fillId="0" borderId="12" xfId="43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9" fillId="0" borderId="12" xfId="43" applyNumberFormat="1" applyFont="1" applyFill="1" applyBorder="1" applyAlignment="1">
      <alignment horizontal="right" vertical="center"/>
    </xf>
    <xf numFmtId="3" fontId="17" fillId="0" borderId="12" xfId="43" applyNumberFormat="1" applyFont="1" applyFill="1" applyBorder="1" applyAlignment="1">
      <alignment horizontal="right" vertical="center"/>
    </xf>
    <xf numFmtId="3" fontId="14" fillId="0" borderId="13" xfId="43" applyNumberFormat="1" applyFont="1" applyFill="1" applyBorder="1" applyAlignment="1">
      <alignment horizontal="right" vertical="center"/>
    </xf>
    <xf numFmtId="3" fontId="18" fillId="24" borderId="57" xfId="43" applyNumberFormat="1" applyFont="1" applyFill="1" applyBorder="1" applyAlignment="1">
      <alignment horizontal="center" vertical="center"/>
    </xf>
    <xf numFmtId="10" fontId="19" fillId="0" borderId="27" xfId="43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3" applyNumberFormat="1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horizontal="right" vertical="center"/>
    </xf>
    <xf numFmtId="3" fontId="19" fillId="0" borderId="30" xfId="0" applyNumberFormat="1" applyFont="1" applyFill="1" applyBorder="1" applyAlignment="1">
      <alignment horizontal="right" vertical="center"/>
    </xf>
    <xf numFmtId="3" fontId="19" fillId="0" borderId="29" xfId="0" applyNumberFormat="1" applyFont="1" applyFill="1" applyBorder="1" applyAlignment="1">
      <alignment horizontal="right" vertical="center"/>
    </xf>
    <xf numFmtId="3" fontId="19" fillId="0" borderId="25" xfId="0" applyNumberFormat="1" applyFont="1" applyFill="1" applyBorder="1" applyAlignment="1">
      <alignment horizontal="right" vertical="center"/>
    </xf>
    <xf numFmtId="3" fontId="14" fillId="0" borderId="13" xfId="43" applyNumberFormat="1" applyFont="1" applyBorder="1" applyAlignment="1">
      <alignment horizontal="right" vertical="center"/>
    </xf>
    <xf numFmtId="3" fontId="17" fillId="0" borderId="18" xfId="43" applyNumberFormat="1" applyFont="1" applyBorder="1" applyAlignment="1">
      <alignment vertical="center"/>
    </xf>
    <xf numFmtId="3" fontId="17" fillId="0" borderId="12" xfId="43" applyNumberFormat="1" applyFont="1" applyBorder="1" applyAlignment="1">
      <alignment vertical="center"/>
    </xf>
    <xf numFmtId="0" fontId="13" fillId="0" borderId="53" xfId="43" applyFont="1" applyBorder="1"/>
    <xf numFmtId="0" fontId="33" fillId="1" borderId="23" xfId="43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wrapText="1"/>
    </xf>
    <xf numFmtId="3" fontId="9" fillId="0" borderId="28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49" fontId="5" fillId="0" borderId="64" xfId="0" applyNumberFormat="1" applyFont="1" applyBorder="1" applyAlignment="1">
      <alignment horizontal="left" vertical="center"/>
    </xf>
    <xf numFmtId="0" fontId="5" fillId="0" borderId="64" xfId="0" applyFont="1" applyBorder="1" applyAlignment="1">
      <alignment horizontal="center" vertical="center" wrapText="1"/>
    </xf>
    <xf numFmtId="0" fontId="71" fillId="0" borderId="64" xfId="0" applyFont="1" applyBorder="1"/>
    <xf numFmtId="10" fontId="4" fillId="0" borderId="21" xfId="0" applyNumberFormat="1" applyFont="1" applyBorder="1" applyAlignment="1">
      <alignment vertical="center"/>
    </xf>
    <xf numFmtId="49" fontId="5" fillId="0" borderId="64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vertical="center"/>
    </xf>
    <xf numFmtId="3" fontId="9" fillId="0" borderId="64" xfId="0" applyNumberFormat="1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2" fillId="0" borderId="0" xfId="41" applyFill="1"/>
    <xf numFmtId="0" fontId="2" fillId="0" borderId="0" xfId="41" applyFill="1" applyAlignment="1">
      <alignment wrapText="1"/>
    </xf>
    <xf numFmtId="0" fontId="75" fillId="0" borderId="0" xfId="41" applyFont="1" applyFill="1" applyBorder="1" applyAlignment="1" applyProtection="1">
      <alignment horizontal="center" vertical="center"/>
    </xf>
    <xf numFmtId="0" fontId="65" fillId="0" borderId="11" xfId="41" applyFont="1" applyFill="1" applyBorder="1" applyAlignment="1" applyProtection="1">
      <alignment horizontal="center" vertical="center" wrapText="1"/>
    </xf>
    <xf numFmtId="0" fontId="65" fillId="0" borderId="21" xfId="41" applyFont="1" applyFill="1" applyBorder="1" applyAlignment="1" applyProtection="1">
      <alignment horizontal="center" vertical="center" wrapText="1"/>
    </xf>
    <xf numFmtId="0" fontId="2" fillId="0" borderId="0" xfId="41" applyFill="1" applyAlignment="1"/>
    <xf numFmtId="0" fontId="72" fillId="0" borderId="12" xfId="41" applyFont="1" applyBorder="1"/>
    <xf numFmtId="3" fontId="72" fillId="0" borderId="25" xfId="41" applyNumberFormat="1" applyFont="1" applyBorder="1" applyAlignment="1">
      <alignment horizontal="right"/>
    </xf>
    <xf numFmtId="0" fontId="77" fillId="0" borderId="0" xfId="41" applyFont="1" applyFill="1" applyAlignment="1">
      <alignment vertical="center"/>
    </xf>
    <xf numFmtId="0" fontId="2" fillId="0" borderId="12" xfId="41" applyBorder="1"/>
    <xf numFmtId="3" fontId="2" fillId="0" borderId="27" xfId="41" applyNumberFormat="1" applyFont="1" applyBorder="1" applyAlignment="1">
      <alignment horizontal="right"/>
    </xf>
    <xf numFmtId="0" fontId="2" fillId="0" borderId="12" xfId="41" applyFont="1" applyBorder="1"/>
    <xf numFmtId="3" fontId="72" fillId="0" borderId="27" xfId="41" applyNumberFormat="1" applyFont="1" applyBorder="1" applyAlignment="1">
      <alignment horizontal="right"/>
    </xf>
    <xf numFmtId="0" fontId="72" fillId="0" borderId="26" xfId="41" applyFont="1" applyBorder="1"/>
    <xf numFmtId="0" fontId="72" fillId="0" borderId="39" xfId="41" applyFont="1" applyBorder="1"/>
    <xf numFmtId="3" fontId="72" fillId="0" borderId="56" xfId="41" applyNumberFormat="1" applyFont="1" applyBorder="1" applyAlignment="1">
      <alignment horizontal="right"/>
    </xf>
    <xf numFmtId="0" fontId="72" fillId="0" borderId="11" xfId="41" applyFont="1" applyBorder="1" applyAlignment="1">
      <alignment vertical="center"/>
    </xf>
    <xf numFmtId="3" fontId="72" fillId="0" borderId="21" xfId="41" applyNumberFormat="1" applyFont="1" applyBorder="1" applyAlignment="1">
      <alignment horizontal="right" vertical="center"/>
    </xf>
    <xf numFmtId="0" fontId="2" fillId="0" borderId="0" xfId="41" applyFill="1" applyAlignment="1">
      <alignment vertical="center"/>
    </xf>
    <xf numFmtId="0" fontId="72" fillId="0" borderId="22" xfId="41" applyFont="1" applyBorder="1"/>
    <xf numFmtId="0" fontId="72" fillId="0" borderId="11" xfId="41" applyFont="1" applyFill="1" applyBorder="1" applyAlignment="1">
      <alignment vertical="center"/>
    </xf>
    <xf numFmtId="3" fontId="72" fillId="0" borderId="21" xfId="41" applyNumberFormat="1" applyFont="1" applyFill="1" applyBorder="1" applyAlignment="1">
      <alignment vertical="center"/>
    </xf>
    <xf numFmtId="0" fontId="72" fillId="0" borderId="53" xfId="41" applyFont="1" applyFill="1" applyBorder="1"/>
    <xf numFmtId="3" fontId="72" fillId="0" borderId="25" xfId="41" applyNumberFormat="1" applyFont="1" applyFill="1" applyBorder="1"/>
    <xf numFmtId="3" fontId="72" fillId="0" borderId="56" xfId="41" applyNumberFormat="1" applyFont="1" applyFill="1" applyBorder="1"/>
    <xf numFmtId="0" fontId="72" fillId="0" borderId="0" xfId="41" applyFont="1" applyFill="1"/>
    <xf numFmtId="0" fontId="72" fillId="0" borderId="0" xfId="41" applyFont="1" applyFill="1" applyAlignment="1">
      <alignment vertical="center"/>
    </xf>
    <xf numFmtId="0" fontId="72" fillId="0" borderId="11" xfId="41" applyFont="1" applyFill="1" applyBorder="1"/>
    <xf numFmtId="3" fontId="72" fillId="0" borderId="21" xfId="41" applyNumberFormat="1" applyFont="1" applyFill="1" applyBorder="1"/>
    <xf numFmtId="3" fontId="72" fillId="0" borderId="27" xfId="41" applyNumberFormat="1" applyFont="1" applyBorder="1"/>
    <xf numFmtId="3" fontId="72" fillId="0" borderId="56" xfId="41" applyNumberFormat="1" applyFont="1" applyBorder="1"/>
    <xf numFmtId="0" fontId="2" fillId="0" borderId="0" xfId="41" applyFill="1" applyAlignment="1" applyProtection="1">
      <alignment vertical="center"/>
    </xf>
    <xf numFmtId="0" fontId="2" fillId="0" borderId="0" xfId="41" applyFont="1" applyFill="1"/>
    <xf numFmtId="0" fontId="65" fillId="0" borderId="14" xfId="41" applyFont="1" applyFill="1" applyBorder="1" applyAlignment="1" applyProtection="1">
      <alignment horizontal="center" vertical="center" wrapText="1"/>
    </xf>
    <xf numFmtId="3" fontId="72" fillId="0" borderId="23" xfId="41" applyNumberFormat="1" applyFont="1" applyBorder="1" applyAlignment="1">
      <alignment horizontal="right"/>
    </xf>
    <xf numFmtId="3" fontId="2" fillId="0" borderId="15" xfId="41" applyNumberFormat="1" applyFont="1" applyBorder="1" applyAlignment="1">
      <alignment horizontal="right"/>
    </xf>
    <xf numFmtId="3" fontId="72" fillId="0" borderId="15" xfId="41" applyNumberFormat="1" applyFont="1" applyBorder="1" applyAlignment="1">
      <alignment horizontal="right"/>
    </xf>
    <xf numFmtId="3" fontId="72" fillId="0" borderId="42" xfId="41" applyNumberFormat="1" applyFont="1" applyBorder="1" applyAlignment="1">
      <alignment horizontal="right"/>
    </xf>
    <xf numFmtId="3" fontId="72" fillId="0" borderId="14" xfId="41" applyNumberFormat="1" applyFont="1" applyBorder="1" applyAlignment="1">
      <alignment horizontal="right" vertical="center"/>
    </xf>
    <xf numFmtId="3" fontId="72" fillId="0" borderId="14" xfId="41" applyNumberFormat="1" applyFont="1" applyFill="1" applyBorder="1" applyAlignment="1">
      <alignment vertical="center"/>
    </xf>
    <xf numFmtId="3" fontId="72" fillId="0" borderId="23" xfId="41" applyNumberFormat="1" applyFont="1" applyFill="1" applyBorder="1"/>
    <xf numFmtId="3" fontId="2" fillId="0" borderId="15" xfId="41" applyNumberFormat="1" applyFont="1" applyFill="1" applyBorder="1"/>
    <xf numFmtId="3" fontId="72" fillId="0" borderId="42" xfId="41" applyNumberFormat="1" applyFont="1" applyFill="1" applyBorder="1"/>
    <xf numFmtId="3" fontId="72" fillId="0" borderId="14" xfId="41" applyNumberFormat="1" applyFont="1" applyFill="1" applyBorder="1"/>
    <xf numFmtId="3" fontId="72" fillId="0" borderId="15" xfId="41" applyNumberFormat="1" applyFont="1" applyBorder="1"/>
    <xf numFmtId="3" fontId="72" fillId="0" borderId="42" xfId="41" applyNumberFormat="1" applyFont="1" applyBorder="1"/>
    <xf numFmtId="0" fontId="13" fillId="0" borderId="53" xfId="43" applyFont="1" applyFill="1" applyBorder="1" applyAlignment="1">
      <alignment vertical="center"/>
    </xf>
    <xf numFmtId="3" fontId="17" fillId="0" borderId="75" xfId="43" applyNumberFormat="1" applyFont="1" applyFill="1" applyBorder="1" applyAlignment="1">
      <alignment horizontal="right" vertical="center"/>
    </xf>
    <xf numFmtId="0" fontId="13" fillId="0" borderId="53" xfId="43" applyFont="1" applyBorder="1" applyAlignment="1">
      <alignment vertical="center"/>
    </xf>
    <xf numFmtId="3" fontId="18" fillId="24" borderId="74" xfId="43" applyNumberFormat="1" applyFont="1" applyFill="1" applyBorder="1" applyAlignment="1">
      <alignment horizontal="center" vertical="center"/>
    </xf>
    <xf numFmtId="3" fontId="18" fillId="24" borderId="74" xfId="43" applyNumberFormat="1" applyFont="1" applyFill="1" applyBorder="1" applyAlignment="1">
      <alignment horizontal="center" vertical="center" wrapText="1"/>
    </xf>
    <xf numFmtId="3" fontId="17" fillId="0" borderId="81" xfId="43" applyNumberFormat="1" applyFont="1" applyFill="1" applyBorder="1" applyAlignment="1">
      <alignment horizontal="right" vertical="center"/>
    </xf>
    <xf numFmtId="3" fontId="17" fillId="0" borderId="75" xfId="43" applyNumberFormat="1" applyFont="1" applyBorder="1" applyAlignment="1">
      <alignment horizontal="right" vertical="center"/>
    </xf>
    <xf numFmtId="3" fontId="14" fillId="0" borderId="74" xfId="43" applyNumberFormat="1" applyFont="1" applyBorder="1" applyAlignment="1">
      <alignment horizontal="right" vertical="center"/>
    </xf>
    <xf numFmtId="0" fontId="42" fillId="0" borderId="0" xfId="47" applyFont="1" applyFill="1"/>
    <xf numFmtId="0" fontId="42" fillId="0" borderId="0" xfId="47" applyFont="1" applyFill="1" applyAlignment="1">
      <alignment vertical="center" wrapText="1"/>
    </xf>
    <xf numFmtId="165" fontId="80" fillId="0" borderId="0" xfId="47" applyNumberFormat="1" applyFont="1" applyFill="1" applyBorder="1" applyAlignment="1" applyProtection="1">
      <alignment vertical="center" wrapText="1"/>
    </xf>
    <xf numFmtId="165" fontId="40" fillId="0" borderId="0" xfId="47" applyNumberFormat="1" applyFont="1" applyFill="1" applyBorder="1" applyAlignment="1" applyProtection="1">
      <alignment horizontal="centerContinuous" vertical="center"/>
    </xf>
    <xf numFmtId="165" fontId="40" fillId="0" borderId="0" xfId="47" applyNumberFormat="1" applyFont="1" applyFill="1" applyBorder="1" applyAlignment="1" applyProtection="1">
      <alignment horizontal="centerContinuous" vertical="center" wrapText="1"/>
    </xf>
    <xf numFmtId="0" fontId="61" fillId="0" borderId="0" xfId="47" applyFont="1" applyFill="1" applyBorder="1" applyAlignment="1">
      <alignment vertical="center" wrapText="1"/>
    </xf>
    <xf numFmtId="0" fontId="61" fillId="0" borderId="42" xfId="47" applyFont="1" applyFill="1" applyBorder="1" applyAlignment="1">
      <alignment horizontal="center" vertical="center" wrapText="1"/>
    </xf>
    <xf numFmtId="0" fontId="58" fillId="0" borderId="13" xfId="47" applyFont="1" applyFill="1" applyBorder="1" applyAlignment="1">
      <alignment horizontal="center" vertical="center"/>
    </xf>
    <xf numFmtId="0" fontId="58" fillId="0" borderId="14" xfId="47" applyFont="1" applyFill="1" applyBorder="1" applyAlignment="1">
      <alignment horizontal="center" vertical="center" wrapText="1"/>
    </xf>
    <xf numFmtId="0" fontId="58" fillId="0" borderId="14" xfId="47" applyFont="1" applyFill="1" applyBorder="1" applyAlignment="1">
      <alignment horizontal="center" vertical="center"/>
    </xf>
    <xf numFmtId="0" fontId="58" fillId="0" borderId="21" xfId="47" applyFont="1" applyFill="1" applyBorder="1" applyAlignment="1">
      <alignment horizontal="center" vertical="center"/>
    </xf>
    <xf numFmtId="166" fontId="58" fillId="0" borderId="15" xfId="26" applyNumberFormat="1" applyFont="1" applyFill="1" applyBorder="1" applyAlignment="1" applyProtection="1">
      <alignment horizontal="right" vertical="center"/>
      <protection locked="0"/>
    </xf>
    <xf numFmtId="0" fontId="58" fillId="0" borderId="12" xfId="47" applyFont="1" applyFill="1" applyBorder="1" applyAlignment="1">
      <alignment horizontal="center" vertical="center"/>
    </xf>
    <xf numFmtId="166" fontId="58" fillId="0" borderId="27" xfId="26" applyNumberFormat="1" applyFont="1" applyFill="1" applyBorder="1" applyAlignment="1" applyProtection="1">
      <alignment horizontal="right" vertical="center"/>
      <protection locked="0"/>
    </xf>
    <xf numFmtId="0" fontId="58" fillId="0" borderId="34" xfId="47" applyFont="1" applyFill="1" applyBorder="1" applyAlignment="1">
      <alignment horizontal="center" vertical="center"/>
    </xf>
    <xf numFmtId="0" fontId="58" fillId="0" borderId="42" xfId="47" applyFont="1" applyFill="1" applyBorder="1" applyAlignment="1" applyProtection="1">
      <alignment vertical="center" wrapText="1"/>
      <protection locked="0"/>
    </xf>
    <xf numFmtId="166" fontId="58" fillId="0" borderId="42" xfId="26" applyNumberFormat="1" applyFont="1" applyFill="1" applyBorder="1" applyAlignment="1" applyProtection="1">
      <alignment horizontal="right" vertical="center"/>
      <protection locked="0"/>
    </xf>
    <xf numFmtId="166" fontId="58" fillId="0" borderId="56" xfId="26" applyNumberFormat="1" applyFont="1" applyFill="1" applyBorder="1" applyAlignment="1" applyProtection="1">
      <alignment horizontal="right" vertical="center"/>
      <protection locked="0"/>
    </xf>
    <xf numFmtId="0" fontId="61" fillId="0" borderId="14" xfId="47" applyFont="1" applyFill="1" applyBorder="1" applyAlignment="1">
      <alignment vertical="center" wrapText="1"/>
    </xf>
    <xf numFmtId="0" fontId="42" fillId="0" borderId="0" xfId="47" applyFont="1" applyFill="1" applyBorder="1" applyAlignment="1">
      <alignment vertical="center" wrapText="1"/>
    </xf>
    <xf numFmtId="0" fontId="58" fillId="0" borderId="0" xfId="47" applyFont="1" applyFill="1" applyBorder="1" applyAlignment="1" applyProtection="1">
      <alignment vertical="center" wrapText="1"/>
      <protection locked="0"/>
    </xf>
    <xf numFmtId="0" fontId="42" fillId="0" borderId="0" xfId="47" applyFont="1" applyFill="1" applyAlignment="1">
      <alignment vertical="center"/>
    </xf>
    <xf numFmtId="0" fontId="57" fillId="0" borderId="0" xfId="47" applyFont="1" applyFill="1" applyAlignment="1">
      <alignment vertical="center"/>
    </xf>
    <xf numFmtId="0" fontId="59" fillId="0" borderId="0" xfId="0" applyFont="1" applyFill="1" applyBorder="1" applyAlignment="1" applyProtection="1">
      <alignment horizontal="right" vertical="center"/>
    </xf>
    <xf numFmtId="0" fontId="81" fillId="0" borderId="0" xfId="0" applyFont="1" applyFill="1" applyBorder="1" applyAlignment="1" applyProtection="1">
      <alignment vertical="center"/>
    </xf>
    <xf numFmtId="0" fontId="61" fillId="0" borderId="18" xfId="47" applyFont="1" applyFill="1" applyBorder="1" applyAlignment="1" applyProtection="1">
      <alignment horizontal="center" vertical="center" wrapText="1"/>
    </xf>
    <xf numFmtId="0" fontId="61" fillId="0" borderId="19" xfId="47" applyFont="1" applyFill="1" applyBorder="1" applyAlignment="1" applyProtection="1">
      <alignment horizontal="center" vertical="center" wrapText="1"/>
    </xf>
    <xf numFmtId="0" fontId="61" fillId="0" borderId="30" xfId="47" applyFont="1" applyFill="1" applyBorder="1" applyAlignment="1" applyProtection="1">
      <alignment horizontal="center" vertical="center" wrapText="1"/>
    </xf>
    <xf numFmtId="0" fontId="58" fillId="0" borderId="13" xfId="47" applyFont="1" applyFill="1" applyBorder="1" applyAlignment="1" applyProtection="1">
      <alignment horizontal="center" vertical="center"/>
    </xf>
    <xf numFmtId="0" fontId="58" fillId="0" borderId="14" xfId="47" applyFont="1" applyFill="1" applyBorder="1" applyAlignment="1" applyProtection="1">
      <alignment horizontal="center" vertical="center"/>
    </xf>
    <xf numFmtId="0" fontId="58" fillId="0" borderId="21" xfId="47" applyFont="1" applyFill="1" applyBorder="1" applyAlignment="1" applyProtection="1">
      <alignment horizontal="center" vertical="center"/>
    </xf>
    <xf numFmtId="0" fontId="58" fillId="0" borderId="18" xfId="47" applyFont="1" applyFill="1" applyBorder="1" applyAlignment="1" applyProtection="1">
      <alignment horizontal="center" vertical="center"/>
    </xf>
    <xf numFmtId="0" fontId="58" fillId="0" borderId="23" xfId="47" applyFont="1" applyFill="1" applyBorder="1" applyAlignment="1" applyProtection="1">
      <alignment vertical="center"/>
    </xf>
    <xf numFmtId="166" fontId="58" fillId="0" borderId="30" xfId="26" applyNumberFormat="1" applyFont="1" applyFill="1" applyBorder="1" applyAlignment="1" applyProtection="1">
      <alignment vertical="center"/>
      <protection locked="0"/>
    </xf>
    <xf numFmtId="0" fontId="58" fillId="0" borderId="29" xfId="47" applyFont="1" applyFill="1" applyBorder="1" applyAlignment="1" applyProtection="1">
      <alignment horizontal="center" vertical="center"/>
    </xf>
    <xf numFmtId="166" fontId="58" fillId="0" borderId="25" xfId="26" applyNumberFormat="1" applyFont="1" applyFill="1" applyBorder="1" applyAlignment="1" applyProtection="1">
      <alignment vertical="center"/>
      <protection locked="0"/>
    </xf>
    <xf numFmtId="0" fontId="58" fillId="0" borderId="12" xfId="47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>
      <alignment horizontal="justify" vertical="center" wrapText="1"/>
    </xf>
    <xf numFmtId="166" fontId="58" fillId="0" borderId="27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58" fillId="0" borderId="56" xfId="26" applyNumberFormat="1" applyFont="1" applyFill="1" applyBorder="1" applyAlignment="1" applyProtection="1">
      <alignment vertical="center"/>
      <protection locked="0"/>
    </xf>
    <xf numFmtId="166" fontId="61" fillId="0" borderId="21" xfId="26" applyNumberFormat="1" applyFont="1" applyFill="1" applyBorder="1" applyAlignment="1" applyProtection="1">
      <alignment vertical="center"/>
    </xf>
    <xf numFmtId="49" fontId="3" fillId="0" borderId="83" xfId="0" applyNumberFormat="1" applyFont="1" applyBorder="1" applyAlignment="1">
      <alignment horizontal="left"/>
    </xf>
    <xf numFmtId="3" fontId="9" fillId="0" borderId="15" xfId="0" applyNumberFormat="1" applyFont="1" applyFill="1" applyBorder="1" applyAlignment="1">
      <alignment horizontal="right" vertical="center" wrapText="1"/>
    </xf>
    <xf numFmtId="49" fontId="9" fillId="0" borderId="84" xfId="0" applyNumberFormat="1" applyFont="1" applyFill="1" applyBorder="1" applyAlignment="1">
      <alignment horizontal="lef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0" fontId="9" fillId="0" borderId="38" xfId="0" applyFont="1" applyFill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3" fontId="72" fillId="0" borderId="35" xfId="41" applyNumberFormat="1" applyFont="1" applyBorder="1" applyAlignment="1">
      <alignment horizontal="right"/>
    </xf>
    <xf numFmtId="3" fontId="72" fillId="0" borderId="57" xfId="41" applyNumberFormat="1" applyFont="1" applyBorder="1" applyAlignment="1">
      <alignment horizontal="right"/>
    </xf>
    <xf numFmtId="3" fontId="72" fillId="0" borderId="35" xfId="41" applyNumberFormat="1" applyFont="1" applyFill="1" applyBorder="1"/>
    <xf numFmtId="3" fontId="72" fillId="0" borderId="57" xfId="41" applyNumberFormat="1" applyFont="1" applyFill="1" applyBorder="1"/>
    <xf numFmtId="0" fontId="58" fillId="0" borderId="18" xfId="47" applyFont="1" applyFill="1" applyBorder="1" applyAlignment="1">
      <alignment horizontal="center" vertical="center"/>
    </xf>
    <xf numFmtId="166" fontId="58" fillId="0" borderId="19" xfId="26" applyNumberFormat="1" applyFont="1" applyFill="1" applyBorder="1" applyAlignment="1" applyProtection="1">
      <alignment horizontal="right" vertical="center"/>
      <protection locked="0"/>
    </xf>
    <xf numFmtId="166" fontId="58" fillId="0" borderId="30" xfId="26" applyNumberFormat="1" applyFont="1" applyFill="1" applyBorder="1" applyAlignment="1" applyProtection="1">
      <alignment horizontal="right" vertical="center"/>
      <protection locked="0"/>
    </xf>
    <xf numFmtId="49" fontId="9" fillId="0" borderId="44" xfId="0" applyNumberFormat="1" applyFont="1" applyBorder="1" applyAlignment="1">
      <alignment horizontal="left" vertical="center"/>
    </xf>
    <xf numFmtId="49" fontId="9" fillId="0" borderId="84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left" vertical="center"/>
    </xf>
    <xf numFmtId="3" fontId="9" fillId="0" borderId="28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72" fillId="0" borderId="12" xfId="41" applyFont="1" applyFill="1" applyBorder="1"/>
    <xf numFmtId="3" fontId="72" fillId="0" borderId="15" xfId="41" applyNumberFormat="1" applyFont="1" applyFill="1" applyBorder="1"/>
    <xf numFmtId="3" fontId="72" fillId="0" borderId="16" xfId="41" applyNumberFormat="1" applyFont="1" applyFill="1" applyBorder="1"/>
    <xf numFmtId="3" fontId="72" fillId="0" borderId="16" xfId="41" applyNumberFormat="1" applyFont="1" applyBorder="1" applyAlignment="1">
      <alignment horizontal="right"/>
    </xf>
    <xf numFmtId="3" fontId="9" fillId="0" borderId="18" xfId="0" applyNumberFormat="1" applyFont="1" applyFill="1" applyBorder="1" applyAlignment="1">
      <alignment horizontal="right" vertical="center"/>
    </xf>
    <xf numFmtId="3" fontId="5" fillId="24" borderId="21" xfId="0" applyNumberFormat="1" applyFont="1" applyFill="1" applyBorder="1" applyAlignment="1">
      <alignment horizontal="right" vertical="center" wrapText="1"/>
    </xf>
    <xf numFmtId="0" fontId="6" fillId="0" borderId="4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7" fillId="0" borderId="15" xfId="45" applyFont="1" applyFill="1" applyBorder="1" applyAlignment="1">
      <alignment horizontal="left"/>
    </xf>
    <xf numFmtId="3" fontId="34" fillId="0" borderId="75" xfId="45" applyNumberFormat="1" applyFont="1" applyFill="1" applyBorder="1" applyAlignment="1">
      <alignment vertical="top"/>
    </xf>
    <xf numFmtId="3" fontId="34" fillId="0" borderId="75" xfId="45" applyNumberFormat="1" applyFont="1" applyFill="1" applyBorder="1"/>
    <xf numFmtId="3" fontId="29" fillId="0" borderId="74" xfId="45" applyNumberFormat="1" applyFont="1" applyBorder="1" applyAlignment="1">
      <alignment vertical="center"/>
    </xf>
    <xf numFmtId="0" fontId="72" fillId="0" borderId="44" xfId="41" applyFont="1" applyBorder="1"/>
    <xf numFmtId="3" fontId="18" fillId="24" borderId="41" xfId="43" applyNumberFormat="1" applyFont="1" applyFill="1" applyBorder="1" applyAlignment="1">
      <alignment horizontal="center" vertical="center"/>
    </xf>
    <xf numFmtId="3" fontId="18" fillId="24" borderId="0" xfId="43" applyNumberFormat="1" applyFont="1" applyFill="1" applyBorder="1" applyAlignment="1">
      <alignment horizontal="center" vertical="center" wrapText="1"/>
    </xf>
    <xf numFmtId="3" fontId="19" fillId="0" borderId="52" xfId="0" applyNumberFormat="1" applyFont="1" applyFill="1" applyBorder="1" applyAlignment="1">
      <alignment horizontal="right" vertical="center"/>
    </xf>
    <xf numFmtId="3" fontId="19" fillId="0" borderId="38" xfId="0" applyNumberFormat="1" applyFont="1" applyFill="1" applyBorder="1" applyAlignment="1">
      <alignment horizontal="right" vertical="center"/>
    </xf>
    <xf numFmtId="3" fontId="17" fillId="0" borderId="37" xfId="43" applyNumberFormat="1" applyFont="1" applyFill="1" applyBorder="1" applyAlignment="1">
      <alignment horizontal="right" vertical="center"/>
    </xf>
    <xf numFmtId="3" fontId="19" fillId="0" borderId="37" xfId="0" applyNumberFormat="1" applyFont="1" applyFill="1" applyBorder="1" applyAlignment="1">
      <alignment horizontal="right" vertical="center"/>
    </xf>
    <xf numFmtId="3" fontId="14" fillId="0" borderId="41" xfId="43" applyNumberFormat="1" applyFont="1" applyBorder="1" applyAlignment="1">
      <alignment horizontal="right" vertical="center"/>
    </xf>
    <xf numFmtId="0" fontId="72" fillId="0" borderId="85" xfId="41" applyFont="1" applyFill="1" applyBorder="1"/>
    <xf numFmtId="3" fontId="72" fillId="0" borderId="47" xfId="41" applyNumberFormat="1" applyFont="1" applyBorder="1" applyAlignment="1">
      <alignment horizontal="right"/>
    </xf>
    <xf numFmtId="0" fontId="72" fillId="0" borderId="53" xfId="41" applyFont="1" applyBorder="1"/>
    <xf numFmtId="0" fontId="5" fillId="0" borderId="41" xfId="0" applyFont="1" applyFill="1" applyBorder="1" applyAlignment="1">
      <alignment horizontal="centerContinuous" vertical="center" wrapText="1"/>
    </xf>
    <xf numFmtId="3" fontId="5" fillId="0" borderId="28" xfId="0" applyNumberFormat="1" applyFont="1" applyFill="1" applyBorder="1" applyAlignment="1">
      <alignment vertical="center"/>
    </xf>
    <xf numFmtId="0" fontId="81" fillId="0" borderId="0" xfId="40" applyFont="1" applyFill="1" applyBorder="1" applyAlignment="1" applyProtection="1"/>
    <xf numFmtId="0" fontId="44" fillId="0" borderId="19" xfId="40" applyFont="1" applyFill="1" applyBorder="1" applyAlignment="1">
      <alignment vertical="center" wrapText="1"/>
    </xf>
    <xf numFmtId="3" fontId="19" fillId="0" borderId="19" xfId="40" applyNumberFormat="1" applyFont="1" applyFill="1" applyBorder="1" applyAlignment="1">
      <alignment horizontal="right" vertical="center"/>
    </xf>
    <xf numFmtId="3" fontId="42" fillId="0" borderId="0" xfId="47" applyNumberFormat="1" applyFont="1" applyFill="1"/>
    <xf numFmtId="0" fontId="44" fillId="0" borderId="24" xfId="40" applyFont="1" applyFill="1" applyBorder="1" applyAlignment="1">
      <alignment vertical="center"/>
    </xf>
    <xf numFmtId="0" fontId="45" fillId="0" borderId="15" xfId="40" applyFont="1" applyFill="1" applyBorder="1" applyAlignment="1">
      <alignment vertical="center"/>
    </xf>
    <xf numFmtId="0" fontId="44" fillId="0" borderId="15" xfId="40" applyFont="1" applyFill="1" applyBorder="1" applyAlignment="1">
      <alignment vertical="center" wrapText="1"/>
    </xf>
    <xf numFmtId="166" fontId="42" fillId="0" borderId="0" xfId="47" applyNumberFormat="1" applyFont="1" applyFill="1"/>
    <xf numFmtId="0" fontId="2" fillId="0" borderId="0" xfId="42"/>
    <xf numFmtId="0" fontId="2" fillId="0" borderId="0" xfId="42" applyAlignment="1">
      <alignment wrapText="1"/>
    </xf>
    <xf numFmtId="0" fontId="74" fillId="0" borderId="0" xfId="42" applyFont="1" applyAlignment="1">
      <alignment horizontal="right"/>
    </xf>
    <xf numFmtId="0" fontId="12" fillId="0" borderId="0" xfId="42" applyFont="1" applyAlignment="1">
      <alignment horizontal="center"/>
    </xf>
    <xf numFmtId="0" fontId="83" fillId="0" borderId="0" xfId="42" applyFont="1" applyAlignment="1">
      <alignment horizontal="center"/>
    </xf>
    <xf numFmtId="165" fontId="2" fillId="0" borderId="0" xfId="42" applyNumberFormat="1" applyAlignment="1">
      <alignment vertical="center" wrapText="1"/>
    </xf>
    <xf numFmtId="165" fontId="40" fillId="0" borderId="19" xfId="42" applyNumberFormat="1" applyFont="1" applyBorder="1" applyAlignment="1">
      <alignment horizontal="center"/>
    </xf>
    <xf numFmtId="165" fontId="40" fillId="0" borderId="19" xfId="42" applyNumberFormat="1" applyFont="1" applyBorder="1" applyAlignment="1">
      <alignment horizontal="center" wrapText="1"/>
    </xf>
    <xf numFmtId="165" fontId="40" fillId="0" borderId="47" xfId="42" applyNumberFormat="1" applyFont="1" applyBorder="1" applyAlignment="1">
      <alignment horizontal="center" vertical="center" wrapText="1"/>
    </xf>
    <xf numFmtId="165" fontId="40" fillId="0" borderId="47" xfId="42" applyNumberFormat="1" applyFont="1" applyBorder="1" applyAlignment="1">
      <alignment horizontal="center" vertical="center"/>
    </xf>
    <xf numFmtId="165" fontId="41" fillId="0" borderId="11" xfId="42" applyNumberFormat="1" applyFont="1" applyBorder="1" applyAlignment="1">
      <alignment horizontal="center" vertical="center" wrapText="1"/>
    </xf>
    <xf numFmtId="165" fontId="70" fillId="0" borderId="14" xfId="42" applyNumberFormat="1" applyFont="1" applyBorder="1" applyAlignment="1">
      <alignment vertical="center" wrapText="1"/>
    </xf>
    <xf numFmtId="165" fontId="2" fillId="26" borderId="14" xfId="42" applyNumberFormat="1" applyFill="1" applyBorder="1" applyAlignment="1">
      <alignment vertical="center" wrapText="1"/>
    </xf>
    <xf numFmtId="165" fontId="2" fillId="0" borderId="21" xfId="42" applyNumberFormat="1" applyBorder="1" applyAlignment="1">
      <alignment vertical="center" wrapText="1"/>
    </xf>
    <xf numFmtId="165" fontId="41" fillId="0" borderId="26" xfId="42" applyNumberFormat="1" applyFont="1" applyBorder="1" applyAlignment="1">
      <alignment horizontal="center" vertical="center" wrapText="1"/>
    </xf>
    <xf numFmtId="165" fontId="42" fillId="0" borderId="14" xfId="42" applyNumberFormat="1" applyFont="1" applyBorder="1" applyAlignment="1" applyProtection="1">
      <alignment vertical="center" wrapText="1"/>
      <protection locked="0"/>
    </xf>
    <xf numFmtId="0" fontId="72" fillId="0" borderId="14" xfId="42" applyFont="1" applyBorder="1" applyAlignment="1">
      <alignment horizontal="center" vertical="center" wrapText="1"/>
    </xf>
    <xf numFmtId="167" fontId="2" fillId="0" borderId="14" xfId="42" applyNumberFormat="1" applyBorder="1" applyAlignment="1" applyProtection="1">
      <alignment vertical="center" wrapText="1"/>
      <protection locked="0"/>
    </xf>
    <xf numFmtId="165" fontId="2" fillId="0" borderId="27" xfId="42" applyNumberFormat="1" applyBorder="1" applyAlignment="1" applyProtection="1">
      <alignment vertical="center" wrapText="1"/>
      <protection locked="0"/>
    </xf>
    <xf numFmtId="3" fontId="8" fillId="0" borderId="21" xfId="42" applyNumberFormat="1" applyFont="1" applyBorder="1" applyAlignment="1">
      <alignment vertical="center" wrapText="1"/>
    </xf>
    <xf numFmtId="165" fontId="41" fillId="0" borderId="18" xfId="42" applyNumberFormat="1" applyFont="1" applyBorder="1" applyAlignment="1">
      <alignment horizontal="center" vertical="center" wrapText="1"/>
    </xf>
    <xf numFmtId="165" fontId="42" fillId="0" borderId="15" xfId="42" applyNumberFormat="1" applyFont="1" applyBorder="1" applyAlignment="1" applyProtection="1">
      <alignment vertical="center" wrapText="1"/>
      <protection locked="0"/>
    </xf>
    <xf numFmtId="14" fontId="2" fillId="0" borderId="15" xfId="42" applyNumberFormat="1" applyFont="1" applyBorder="1" applyAlignment="1" applyProtection="1">
      <alignment vertical="center" wrapText="1"/>
      <protection locked="0"/>
    </xf>
    <xf numFmtId="3" fontId="2" fillId="0" borderId="27" xfId="42" applyNumberFormat="1" applyBorder="1" applyAlignment="1" applyProtection="1">
      <alignment vertical="center" wrapText="1"/>
      <protection locked="0"/>
    </xf>
    <xf numFmtId="165" fontId="41" fillId="0" borderId="22" xfId="42" applyNumberFormat="1" applyFont="1" applyBorder="1" applyAlignment="1">
      <alignment horizontal="center" vertical="center" wrapText="1"/>
    </xf>
    <xf numFmtId="14" fontId="2" fillId="0" borderId="42" xfId="42" applyNumberFormat="1" applyBorder="1" applyAlignment="1" applyProtection="1">
      <alignment vertical="center" wrapText="1"/>
      <protection locked="0"/>
    </xf>
    <xf numFmtId="3" fontId="2" fillId="0" borderId="56" xfId="42" applyNumberFormat="1" applyBorder="1" applyAlignment="1" applyProtection="1">
      <alignment vertical="center" wrapText="1"/>
      <protection locked="0"/>
    </xf>
    <xf numFmtId="165" fontId="41" fillId="0" borderId="44" xfId="42" applyNumberFormat="1" applyFont="1" applyBorder="1" applyAlignment="1">
      <alignment horizontal="center" vertical="center" wrapText="1"/>
    </xf>
    <xf numFmtId="165" fontId="42" fillId="0" borderId="35" xfId="42" applyNumberFormat="1" applyFont="1" applyBorder="1" applyAlignment="1" applyProtection="1">
      <alignment vertical="center" wrapText="1"/>
      <protection locked="0"/>
    </xf>
    <xf numFmtId="14" fontId="2" fillId="0" borderId="16" xfId="42" applyNumberFormat="1" applyBorder="1" applyAlignment="1" applyProtection="1">
      <alignment vertical="center" wrapText="1"/>
      <protection locked="0"/>
    </xf>
    <xf numFmtId="3" fontId="2" fillId="0" borderId="17" xfId="42" applyNumberFormat="1" applyBorder="1" applyAlignment="1" applyProtection="1">
      <alignment vertical="center" wrapText="1"/>
      <protection locked="0"/>
    </xf>
    <xf numFmtId="165" fontId="66" fillId="0" borderId="14" xfId="42" applyNumberFormat="1" applyFont="1" applyBorder="1" applyAlignment="1">
      <alignment vertical="center" wrapText="1"/>
    </xf>
    <xf numFmtId="165" fontId="2" fillId="0" borderId="0" xfId="42" applyNumberFormat="1" applyAlignment="1">
      <alignment horizontal="center" vertical="center" wrapText="1"/>
    </xf>
    <xf numFmtId="0" fontId="72" fillId="0" borderId="13" xfId="42" applyFont="1" applyBorder="1" applyAlignment="1">
      <alignment horizontal="center" vertical="center"/>
    </xf>
    <xf numFmtId="165" fontId="40" fillId="0" borderId="14" xfId="42" applyNumberFormat="1" applyFont="1" applyFill="1" applyBorder="1" applyAlignment="1" applyProtection="1">
      <alignment vertical="center" wrapText="1"/>
      <protection locked="0"/>
    </xf>
    <xf numFmtId="14" fontId="72" fillId="0" borderId="14" xfId="42" applyNumberFormat="1" applyFont="1" applyBorder="1" applyAlignment="1">
      <alignment vertical="center"/>
    </xf>
    <xf numFmtId="3" fontId="72" fillId="0" borderId="21" xfId="42" applyNumberFormat="1" applyFont="1" applyBorder="1" applyAlignment="1">
      <alignment vertical="center"/>
    </xf>
    <xf numFmtId="3" fontId="2" fillId="0" borderId="0" xfId="41" applyNumberFormat="1" applyAlignment="1">
      <alignment vertical="center" wrapText="1"/>
    </xf>
    <xf numFmtId="3" fontId="2" fillId="0" borderId="0" xfId="41" applyNumberFormat="1" applyAlignment="1">
      <alignment vertical="center"/>
    </xf>
    <xf numFmtId="3" fontId="2" fillId="0" borderId="0" xfId="41" applyNumberFormat="1" applyAlignment="1">
      <alignment horizontal="right" vertical="center"/>
    </xf>
    <xf numFmtId="3" fontId="85" fillId="0" borderId="16" xfId="41" applyNumberFormat="1" applyFont="1" applyFill="1" applyBorder="1" applyAlignment="1">
      <alignment horizontal="center" vertical="center"/>
    </xf>
    <xf numFmtId="3" fontId="85" fillId="0" borderId="86" xfId="41" applyNumberFormat="1" applyFont="1" applyFill="1" applyBorder="1" applyAlignment="1">
      <alignment horizontal="center" vertical="center"/>
    </xf>
    <xf numFmtId="3" fontId="85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42" xfId="41" applyNumberFormat="1" applyFont="1" applyBorder="1" applyAlignment="1">
      <alignment vertical="center"/>
    </xf>
    <xf numFmtId="3" fontId="39" fillId="0" borderId="42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3" xfId="41" applyNumberFormat="1" applyFont="1" applyBorder="1" applyAlignment="1">
      <alignment vertical="center" wrapText="1"/>
    </xf>
    <xf numFmtId="3" fontId="35" fillId="0" borderId="47" xfId="41" applyNumberFormat="1" applyFont="1" applyBorder="1" applyAlignment="1">
      <alignment vertical="center"/>
    </xf>
    <xf numFmtId="3" fontId="35" fillId="0" borderId="48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3" xfId="41" applyFont="1" applyFill="1" applyBorder="1" applyAlignment="1">
      <alignment vertical="center"/>
    </xf>
    <xf numFmtId="3" fontId="8" fillId="0" borderId="0" xfId="41" applyNumberFormat="1" applyFont="1" applyAlignment="1">
      <alignment vertical="center"/>
    </xf>
    <xf numFmtId="0" fontId="18" fillId="24" borderId="50" xfId="43" applyFont="1" applyFill="1" applyBorder="1" applyAlignment="1">
      <alignment horizontal="center" vertical="center"/>
    </xf>
    <xf numFmtId="3" fontId="18" fillId="24" borderId="82" xfId="43" applyNumberFormat="1" applyFont="1" applyFill="1" applyBorder="1" applyAlignment="1">
      <alignment horizontal="center" vertical="center"/>
    </xf>
    <xf numFmtId="10" fontId="19" fillId="0" borderId="72" xfId="43" applyNumberFormat="1" applyFont="1" applyFill="1" applyBorder="1" applyAlignment="1">
      <alignment vertical="center"/>
    </xf>
    <xf numFmtId="10" fontId="19" fillId="0" borderId="66" xfId="43" applyNumberFormat="1" applyFont="1" applyFill="1" applyBorder="1" applyAlignment="1">
      <alignment vertical="center"/>
    </xf>
    <xf numFmtId="3" fontId="32" fillId="25" borderId="55" xfId="43" applyNumberFormat="1" applyFont="1" applyFill="1" applyBorder="1" applyAlignment="1">
      <alignment horizontal="center" vertical="center" wrapText="1"/>
    </xf>
    <xf numFmtId="3" fontId="32" fillId="25" borderId="78" xfId="43" applyNumberFormat="1" applyFont="1" applyFill="1" applyBorder="1" applyAlignment="1">
      <alignment horizontal="center" vertical="center" wrapText="1"/>
    </xf>
    <xf numFmtId="3" fontId="32" fillId="25" borderId="87" xfId="43" applyNumberFormat="1" applyFont="1" applyFill="1" applyBorder="1" applyAlignment="1">
      <alignment horizontal="center" vertical="center" wrapText="1"/>
    </xf>
    <xf numFmtId="0" fontId="33" fillId="1" borderId="52" xfId="43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Continuous" vertical="center" wrapText="1"/>
    </xf>
    <xf numFmtId="0" fontId="8" fillId="0" borderId="14" xfId="0" applyFont="1" applyFill="1" applyBorder="1" applyAlignment="1">
      <alignment horizontal="centerContinuous" vertical="center" wrapText="1"/>
    </xf>
    <xf numFmtId="0" fontId="8" fillId="0" borderId="21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left" vertical="center"/>
    </xf>
    <xf numFmtId="3" fontId="8" fillId="0" borderId="13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center" vertical="center"/>
    </xf>
    <xf numFmtId="0" fontId="87" fillId="0" borderId="0" xfId="47" applyFont="1" applyFill="1" applyAlignment="1">
      <alignment horizontal="center" wrapText="1"/>
    </xf>
    <xf numFmtId="0" fontId="3" fillId="0" borderId="38" xfId="0" applyFont="1" applyBorder="1" applyAlignment="1">
      <alignment vertical="center" wrapText="1"/>
    </xf>
    <xf numFmtId="3" fontId="3" fillId="0" borderId="29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49" fontId="3" fillId="0" borderId="26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7" xfId="28" applyFont="1" applyBorder="1" applyAlignment="1" applyProtection="1">
      <alignment vertical="center" wrapText="1"/>
    </xf>
    <xf numFmtId="0" fontId="3" fillId="0" borderId="37" xfId="0" applyFont="1" applyBorder="1" applyAlignment="1">
      <alignment vertical="center"/>
    </xf>
    <xf numFmtId="0" fontId="3" fillId="0" borderId="37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9" fontId="3" fillId="0" borderId="39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3" fillId="0" borderId="26" xfId="0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3" fontId="3" fillId="0" borderId="34" xfId="0" applyNumberFormat="1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49" fontId="8" fillId="0" borderId="88" xfId="0" applyNumberFormat="1" applyFont="1" applyBorder="1" applyAlignment="1">
      <alignment horizontal="left" vertical="center"/>
    </xf>
    <xf numFmtId="3" fontId="8" fillId="0" borderId="49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Continuous" vertical="center" wrapText="1"/>
    </xf>
    <xf numFmtId="0" fontId="3" fillId="0" borderId="0" xfId="0" applyFont="1" applyAlignment="1">
      <alignment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7" fillId="0" borderId="0" xfId="47" applyFont="1" applyFill="1" applyAlignment="1">
      <alignment horizont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65" fontId="88" fillId="0" borderId="10" xfId="47" applyNumberFormat="1" applyFont="1" applyFill="1" applyBorder="1" applyAlignment="1" applyProtection="1">
      <alignment horizontal="left" vertical="center"/>
    </xf>
    <xf numFmtId="0" fontId="84" fillId="0" borderId="0" xfId="47" applyFont="1" applyFill="1"/>
    <xf numFmtId="3" fontId="84" fillId="0" borderId="0" xfId="47" applyNumberFormat="1" applyFont="1" applyFill="1" applyBorder="1"/>
    <xf numFmtId="165" fontId="84" fillId="0" borderId="0" xfId="47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41" fillId="0" borderId="13" xfId="47" applyFont="1" applyFill="1" applyBorder="1" applyAlignment="1" applyProtection="1">
      <alignment horizontal="left" vertical="center" wrapText="1" indent="1"/>
    </xf>
    <xf numFmtId="165" fontId="41" fillId="0" borderId="14" xfId="47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89" fillId="0" borderId="0" xfId="47" applyFont="1" applyFill="1"/>
    <xf numFmtId="3" fontId="3" fillId="0" borderId="0" xfId="0" applyNumberFormat="1" applyFont="1"/>
    <xf numFmtId="0" fontId="3" fillId="0" borderId="0" xfId="0" applyFont="1"/>
    <xf numFmtId="0" fontId="87" fillId="0" borderId="0" xfId="47" applyFont="1" applyFill="1" applyBorder="1" applyAlignment="1">
      <alignment horizontal="center" wrapText="1"/>
    </xf>
    <xf numFmtId="0" fontId="41" fillId="0" borderId="18" xfId="47" applyFont="1" applyFill="1" applyBorder="1" applyAlignment="1" applyProtection="1">
      <alignment horizontal="left" vertical="center" wrapText="1" indent="1"/>
    </xf>
    <xf numFmtId="165" fontId="41" fillId="0" borderId="19" xfId="47" applyNumberFormat="1" applyFont="1" applyFill="1" applyBorder="1" applyAlignment="1" applyProtection="1">
      <alignment horizontal="right" vertical="center" wrapText="1"/>
    </xf>
    <xf numFmtId="49" fontId="87" fillId="0" borderId="12" xfId="47" applyNumberFormat="1" applyFont="1" applyFill="1" applyBorder="1" applyAlignment="1" applyProtection="1">
      <alignment horizontal="left" vertical="center" wrapText="1" indent="1"/>
    </xf>
    <xf numFmtId="165" fontId="41" fillId="0" borderId="15" xfId="47" applyNumberFormat="1" applyFont="1" applyFill="1" applyBorder="1" applyAlignment="1" applyProtection="1">
      <alignment horizontal="right" vertical="center" wrapText="1"/>
    </xf>
    <xf numFmtId="49" fontId="87" fillId="0" borderId="28" xfId="47" applyNumberFormat="1" applyFont="1" applyFill="1" applyBorder="1" applyAlignment="1" applyProtection="1">
      <alignment horizontal="left" vertical="center" wrapText="1" indent="1"/>
    </xf>
    <xf numFmtId="165" fontId="41" fillId="0" borderId="47" xfId="47" applyNumberFormat="1" applyFont="1" applyFill="1" applyBorder="1" applyAlignment="1" applyProtection="1">
      <alignment horizontal="right" vertical="center" wrapText="1"/>
    </xf>
    <xf numFmtId="49" fontId="67" fillId="0" borderId="0" xfId="47" applyNumberFormat="1" applyFont="1" applyFill="1" applyBorder="1" applyAlignment="1" applyProtection="1">
      <alignment horizontal="left" vertical="center" wrapText="1" indent="1"/>
    </xf>
    <xf numFmtId="0" fontId="67" fillId="0" borderId="0" xfId="47" applyFont="1" applyFill="1" applyBorder="1" applyAlignment="1" applyProtection="1">
      <alignment horizontal="left" indent="5"/>
    </xf>
    <xf numFmtId="3" fontId="67" fillId="0" borderId="0" xfId="47" applyNumberFormat="1" applyFont="1" applyFill="1" applyBorder="1" applyAlignment="1" applyProtection="1">
      <alignment horizontal="right" vertical="center" wrapText="1"/>
    </xf>
    <xf numFmtId="3" fontId="41" fillId="0" borderId="19" xfId="47" applyNumberFormat="1" applyFont="1" applyFill="1" applyBorder="1" applyAlignment="1" applyProtection="1">
      <alignment horizontal="right" vertical="center" wrapText="1"/>
    </xf>
    <xf numFmtId="3" fontId="41" fillId="0" borderId="15" xfId="47" applyNumberFormat="1" applyFont="1" applyFill="1" applyBorder="1" applyAlignment="1" applyProtection="1">
      <alignment horizontal="right" vertical="center" wrapText="1"/>
    </xf>
    <xf numFmtId="3" fontId="41" fillId="0" borderId="16" xfId="47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Border="1"/>
    <xf numFmtId="3" fontId="84" fillId="0" borderId="0" xfId="47" applyNumberFormat="1" applyFont="1" applyFill="1"/>
    <xf numFmtId="49" fontId="3" fillId="0" borderId="0" xfId="0" applyNumberFormat="1" applyFont="1" applyAlignment="1">
      <alignment horizontal="center"/>
    </xf>
    <xf numFmtId="0" fontId="87" fillId="0" borderId="18" xfId="47" applyFont="1" applyFill="1" applyBorder="1" applyAlignment="1">
      <alignment horizontal="center"/>
    </xf>
    <xf numFmtId="3" fontId="87" fillId="0" borderId="19" xfId="47" applyNumberFormat="1" applyFont="1" applyFill="1" applyBorder="1"/>
    <xf numFmtId="49" fontId="77" fillId="0" borderId="12" xfId="47" applyNumberFormat="1" applyFont="1" applyFill="1" applyBorder="1" applyAlignment="1" applyProtection="1">
      <alignment horizontal="left" vertical="center" wrapText="1"/>
    </xf>
    <xf numFmtId="3" fontId="84" fillId="0" borderId="15" xfId="47" applyNumberFormat="1" applyFont="1" applyFill="1" applyBorder="1"/>
    <xf numFmtId="49" fontId="84" fillId="0" borderId="12" xfId="47" applyNumberFormat="1" applyFont="1" applyFill="1" applyBorder="1" applyAlignment="1">
      <alignment horizontal="left"/>
    </xf>
    <xf numFmtId="49" fontId="84" fillId="0" borderId="12" xfId="47" applyNumberFormat="1" applyFont="1" applyFill="1" applyBorder="1" applyAlignment="1" applyProtection="1">
      <alignment horizontal="left" vertical="center" wrapText="1"/>
    </xf>
    <xf numFmtId="165" fontId="84" fillId="0" borderId="15" xfId="47" applyNumberFormat="1" applyFont="1" applyFill="1" applyBorder="1"/>
    <xf numFmtId="49" fontId="77" fillId="0" borderId="28" xfId="47" applyNumberFormat="1" applyFont="1" applyFill="1" applyBorder="1" applyAlignment="1">
      <alignment horizontal="left"/>
    </xf>
    <xf numFmtId="3" fontId="84" fillId="0" borderId="16" xfId="47" applyNumberFormat="1" applyFont="1" applyFill="1" applyBorder="1"/>
    <xf numFmtId="0" fontId="90" fillId="0" borderId="11" xfId="43" applyFont="1" applyBorder="1" applyAlignment="1">
      <alignment horizontal="center" vertical="center"/>
    </xf>
    <xf numFmtId="0" fontId="90" fillId="0" borderId="13" xfId="43" applyFont="1" applyBorder="1" applyAlignment="1">
      <alignment horizontal="center" vertical="center"/>
    </xf>
    <xf numFmtId="0" fontId="90" fillId="0" borderId="14" xfId="43" applyFont="1" applyBorder="1" applyAlignment="1">
      <alignment horizontal="center" vertical="center"/>
    </xf>
    <xf numFmtId="0" fontId="90" fillId="0" borderId="21" xfId="43" applyFont="1" applyBorder="1" applyAlignment="1">
      <alignment horizontal="center" vertical="center"/>
    </xf>
    <xf numFmtId="0" fontId="90" fillId="0" borderId="41" xfId="43" applyFont="1" applyBorder="1" applyAlignment="1">
      <alignment horizontal="center" vertical="center"/>
    </xf>
    <xf numFmtId="0" fontId="91" fillId="0" borderId="22" xfId="43" applyFont="1" applyBorder="1" applyAlignment="1">
      <alignment vertical="center" wrapText="1"/>
    </xf>
    <xf numFmtId="3" fontId="91" fillId="0" borderId="29" xfId="43" applyNumberFormat="1" applyFont="1" applyBorder="1" applyAlignment="1">
      <alignment vertical="center"/>
    </xf>
    <xf numFmtId="3" fontId="91" fillId="0" borderId="23" xfId="43" applyNumberFormat="1" applyFont="1" applyBorder="1" applyAlignment="1">
      <alignment vertical="center"/>
    </xf>
    <xf numFmtId="0" fontId="91" fillId="0" borderId="38" xfId="43" applyFont="1" applyBorder="1" applyAlignment="1">
      <alignment vertical="center" wrapText="1"/>
    </xf>
    <xf numFmtId="0" fontId="91" fillId="0" borderId="26" xfId="43" applyFont="1" applyBorder="1" applyAlignment="1">
      <alignment vertical="center" wrapText="1"/>
    </xf>
    <xf numFmtId="3" fontId="91" fillId="0" borderId="12" xfId="43" applyNumberFormat="1" applyFont="1" applyBorder="1" applyAlignment="1">
      <alignment vertical="center"/>
    </xf>
    <xf numFmtId="3" fontId="91" fillId="0" borderId="15" xfId="43" applyNumberFormat="1" applyFont="1" applyBorder="1" applyAlignment="1">
      <alignment vertical="center"/>
    </xf>
    <xf numFmtId="0" fontId="91" fillId="0" borderId="37" xfId="43" applyFont="1" applyBorder="1" applyAlignment="1">
      <alignment vertical="center" wrapText="1"/>
    </xf>
    <xf numFmtId="3" fontId="91" fillId="0" borderId="12" xfId="43" applyNumberFormat="1" applyFont="1" applyFill="1" applyBorder="1" applyAlignment="1">
      <alignment vertical="center"/>
    </xf>
    <xf numFmtId="3" fontId="91" fillId="0" borderId="15" xfId="43" applyNumberFormat="1" applyFont="1" applyFill="1" applyBorder="1" applyAlignment="1">
      <alignment vertical="center"/>
    </xf>
    <xf numFmtId="0" fontId="91" fillId="0" borderId="37" xfId="43" applyFont="1" applyFill="1" applyBorder="1" applyAlignment="1">
      <alignment vertical="center" wrapText="1"/>
    </xf>
    <xf numFmtId="0" fontId="91" fillId="0" borderId="39" xfId="43" applyFont="1" applyBorder="1" applyAlignment="1">
      <alignment vertical="center" wrapText="1"/>
    </xf>
    <xf numFmtId="3" fontId="91" fillId="0" borderId="34" xfId="43" applyNumberFormat="1" applyFont="1" applyBorder="1" applyAlignment="1">
      <alignment vertical="center"/>
    </xf>
    <xf numFmtId="3" fontId="91" fillId="0" borderId="42" xfId="43" applyNumberFormat="1" applyFont="1" applyBorder="1" applyAlignment="1">
      <alignment vertical="center"/>
    </xf>
    <xf numFmtId="0" fontId="91" fillId="0" borderId="40" xfId="43" applyFont="1" applyBorder="1" applyAlignment="1">
      <alignment vertical="center" wrapText="1"/>
    </xf>
    <xf numFmtId="0" fontId="91" fillId="0" borderId="44" xfId="43" applyFont="1" applyBorder="1" applyAlignment="1">
      <alignment vertical="center" wrapText="1"/>
    </xf>
    <xf numFmtId="3" fontId="91" fillId="0" borderId="28" xfId="43" applyNumberFormat="1" applyFont="1" applyBorder="1" applyAlignment="1">
      <alignment vertical="center"/>
    </xf>
    <xf numFmtId="3" fontId="91" fillId="0" borderId="16" xfId="43" applyNumberFormat="1" applyFont="1" applyBorder="1" applyAlignment="1">
      <alignment vertical="center"/>
    </xf>
    <xf numFmtId="0" fontId="90" fillId="0" borderId="85" xfId="43" applyFont="1" applyBorder="1" applyAlignment="1">
      <alignment vertical="center" wrapText="1"/>
    </xf>
    <xf numFmtId="3" fontId="91" fillId="0" borderId="43" xfId="43" applyNumberFormat="1" applyFont="1" applyBorder="1" applyAlignment="1">
      <alignment vertical="center"/>
    </xf>
    <xf numFmtId="0" fontId="91" fillId="0" borderId="22" xfId="43" applyFont="1" applyBorder="1" applyAlignment="1">
      <alignment vertical="center"/>
    </xf>
    <xf numFmtId="3" fontId="90" fillId="0" borderId="29" xfId="43" applyNumberFormat="1" applyFont="1" applyFill="1" applyBorder="1" applyAlignment="1">
      <alignment vertical="center"/>
    </xf>
    <xf numFmtId="3" fontId="90" fillId="0" borderId="23" xfId="43" applyNumberFormat="1" applyFont="1" applyFill="1" applyBorder="1" applyAlignment="1">
      <alignment vertical="center"/>
    </xf>
    <xf numFmtId="0" fontId="91" fillId="0" borderId="39" xfId="43" applyFont="1" applyBorder="1" applyAlignment="1">
      <alignment vertical="center"/>
    </xf>
    <xf numFmtId="3" fontId="90" fillId="0" borderId="34" xfId="43" applyNumberFormat="1" applyFont="1" applyBorder="1" applyAlignment="1">
      <alignment vertical="center"/>
    </xf>
    <xf numFmtId="3" fontId="90" fillId="0" borderId="42" xfId="43" applyNumberFormat="1" applyFont="1" applyBorder="1" applyAlignment="1">
      <alignment vertical="center"/>
    </xf>
    <xf numFmtId="0" fontId="90" fillId="0" borderId="11" xfId="43" applyFont="1" applyBorder="1" applyAlignment="1">
      <alignment vertical="center"/>
    </xf>
    <xf numFmtId="3" fontId="90" fillId="0" borderId="13" xfId="43" applyNumberFormat="1" applyFont="1" applyBorder="1" applyAlignment="1">
      <alignment vertical="center"/>
    </xf>
    <xf numFmtId="3" fontId="90" fillId="0" borderId="14" xfId="43" applyNumberFormat="1" applyFont="1" applyBorder="1" applyAlignment="1">
      <alignment vertical="center"/>
    </xf>
    <xf numFmtId="0" fontId="90" fillId="0" borderId="41" xfId="43" applyFont="1" applyBorder="1" applyAlignment="1">
      <alignment vertical="center" wrapText="1"/>
    </xf>
    <xf numFmtId="0" fontId="92" fillId="0" borderId="11" xfId="43" applyFont="1" applyBorder="1" applyAlignment="1">
      <alignment horizontal="center" vertical="center"/>
    </xf>
    <xf numFmtId="3" fontId="92" fillId="0" borderId="13" xfId="43" applyNumberFormat="1" applyFont="1" applyBorder="1" applyAlignment="1">
      <alignment vertical="center"/>
    </xf>
    <xf numFmtId="3" fontId="92" fillId="0" borderId="14" xfId="43" applyNumberFormat="1" applyFont="1" applyBorder="1" applyAlignment="1">
      <alignment vertical="center"/>
    </xf>
    <xf numFmtId="0" fontId="92" fillId="0" borderId="41" xfId="43" applyFont="1" applyBorder="1" applyAlignment="1">
      <alignment horizontal="center" vertical="center" wrapText="1"/>
    </xf>
    <xf numFmtId="3" fontId="91" fillId="0" borderId="0" xfId="43" applyNumberFormat="1" applyFont="1" applyAlignment="1">
      <alignment vertical="center"/>
    </xf>
    <xf numFmtId="0" fontId="91" fillId="0" borderId="0" xfId="43" applyFont="1" applyAlignment="1">
      <alignment vertical="center"/>
    </xf>
    <xf numFmtId="3" fontId="91" fillId="0" borderId="18" xfId="43" applyNumberFormat="1" applyFont="1" applyFill="1" applyBorder="1" applyAlignment="1">
      <alignment vertical="center"/>
    </xf>
    <xf numFmtId="3" fontId="91" fillId="0" borderId="19" xfId="43" applyNumberFormat="1" applyFont="1" applyFill="1" applyBorder="1" applyAlignment="1">
      <alignment vertical="center"/>
    </xf>
    <xf numFmtId="0" fontId="94" fillId="0" borderId="39" xfId="43" applyFont="1" applyFill="1" applyBorder="1" applyAlignment="1">
      <alignment vertical="center" wrapText="1"/>
    </xf>
    <xf numFmtId="0" fontId="90" fillId="0" borderId="11" xfId="43" applyFont="1" applyBorder="1" applyAlignment="1">
      <alignment vertical="center" wrapText="1"/>
    </xf>
    <xf numFmtId="0" fontId="90" fillId="0" borderId="41" xfId="43" applyFont="1" applyBorder="1" applyAlignment="1">
      <alignment vertical="center"/>
    </xf>
    <xf numFmtId="3" fontId="92" fillId="0" borderId="34" xfId="43" applyNumberFormat="1" applyFont="1" applyBorder="1" applyAlignment="1">
      <alignment vertical="center"/>
    </xf>
    <xf numFmtId="3" fontId="92" fillId="0" borderId="42" xfId="43" applyNumberFormat="1" applyFont="1" applyBorder="1" applyAlignment="1">
      <alignment vertical="center"/>
    </xf>
    <xf numFmtId="0" fontId="90" fillId="0" borderId="11" xfId="43" applyFont="1" applyFill="1" applyBorder="1" applyAlignment="1">
      <alignment vertical="center"/>
    </xf>
    <xf numFmtId="0" fontId="95" fillId="0" borderId="85" xfId="0" applyFont="1" applyBorder="1" applyAlignment="1">
      <alignment horizontal="center" vertical="center" wrapText="1"/>
    </xf>
    <xf numFmtId="3" fontId="92" fillId="0" borderId="43" xfId="43" applyNumberFormat="1" applyFont="1" applyBorder="1" applyAlignment="1">
      <alignment vertical="center"/>
    </xf>
    <xf numFmtId="3" fontId="92" fillId="0" borderId="47" xfId="43" applyNumberFormat="1" applyFont="1" applyBorder="1" applyAlignment="1">
      <alignment vertical="center"/>
    </xf>
    <xf numFmtId="0" fontId="96" fillId="0" borderId="85" xfId="43" applyFont="1" applyBorder="1" applyAlignment="1">
      <alignment horizontal="center" vertical="center"/>
    </xf>
    <xf numFmtId="3" fontId="96" fillId="0" borderId="43" xfId="43" applyNumberFormat="1" applyFont="1" applyBorder="1" applyAlignment="1">
      <alignment vertical="center"/>
    </xf>
    <xf numFmtId="3" fontId="96" fillId="0" borderId="47" xfId="43" applyNumberFormat="1" applyFont="1" applyBorder="1" applyAlignment="1">
      <alignment vertical="center"/>
    </xf>
    <xf numFmtId="3" fontId="18" fillId="24" borderId="0" xfId="43" applyNumberFormat="1" applyFont="1" applyFill="1" applyBorder="1" applyAlignment="1">
      <alignment horizontal="center" vertical="center"/>
    </xf>
    <xf numFmtId="10" fontId="19" fillId="0" borderId="38" xfId="43" applyNumberFormat="1" applyFont="1" applyFill="1" applyBorder="1" applyAlignment="1">
      <alignment vertical="center"/>
    </xf>
    <xf numFmtId="10" fontId="19" fillId="0" borderId="37" xfId="43" applyNumberFormat="1" applyFont="1" applyFill="1" applyBorder="1" applyAlignment="1">
      <alignment vertical="center"/>
    </xf>
    <xf numFmtId="10" fontId="14" fillId="0" borderId="41" xfId="43" applyNumberFormat="1" applyFont="1" applyFill="1" applyBorder="1" applyAlignment="1">
      <alignment horizontal="right" vertical="center"/>
    </xf>
    <xf numFmtId="10" fontId="34" fillId="0" borderId="27" xfId="45" applyNumberFormat="1" applyFont="1" applyFill="1" applyBorder="1" applyAlignment="1">
      <alignment vertical="top"/>
    </xf>
    <xf numFmtId="3" fontId="34" fillId="0" borderId="66" xfId="45" applyNumberFormat="1" applyFont="1" applyFill="1" applyBorder="1" applyAlignment="1">
      <alignment vertical="top"/>
    </xf>
    <xf numFmtId="3" fontId="34" fillId="0" borderId="66" xfId="45" applyNumberFormat="1" applyFont="1" applyFill="1" applyBorder="1"/>
    <xf numFmtId="3" fontId="29" fillId="0" borderId="50" xfId="45" applyNumberFormat="1" applyFont="1" applyBorder="1" applyAlignment="1">
      <alignment vertical="center"/>
    </xf>
    <xf numFmtId="3" fontId="34" fillId="0" borderId="12" xfId="45" applyNumberFormat="1" applyFont="1" applyFill="1" applyBorder="1"/>
    <xf numFmtId="3" fontId="34" fillId="0" borderId="12" xfId="45" applyNumberFormat="1" applyFont="1" applyFill="1" applyBorder="1" applyAlignment="1">
      <alignment vertical="top"/>
    </xf>
    <xf numFmtId="3" fontId="29" fillId="0" borderId="13" xfId="45" applyNumberFormat="1" applyFont="1" applyBorder="1" applyAlignment="1">
      <alignment vertical="center"/>
    </xf>
    <xf numFmtId="3" fontId="45" fillId="0" borderId="61" xfId="43" applyNumberFormat="1" applyFont="1" applyBorder="1" applyAlignment="1">
      <alignment horizontal="right" vertical="center" wrapText="1"/>
    </xf>
    <xf numFmtId="3" fontId="45" fillId="0" borderId="61" xfId="43" applyNumberFormat="1" applyFont="1" applyFill="1" applyBorder="1" applyAlignment="1">
      <alignment vertical="center"/>
    </xf>
    <xf numFmtId="3" fontId="51" fillId="25" borderId="89" xfId="43" applyNumberFormat="1" applyFont="1" applyFill="1" applyBorder="1" applyAlignment="1">
      <alignment horizontal="right" vertical="center" wrapText="1"/>
    </xf>
    <xf numFmtId="0" fontId="13" fillId="0" borderId="27" xfId="43" applyBorder="1" applyAlignment="1">
      <alignment vertical="center"/>
    </xf>
    <xf numFmtId="10" fontId="45" fillId="0" borderId="61" xfId="43" applyNumberFormat="1" applyFont="1" applyBorder="1" applyAlignment="1">
      <alignment horizontal="right" vertical="center" wrapText="1"/>
    </xf>
    <xf numFmtId="3" fontId="45" fillId="0" borderId="61" xfId="43" applyNumberFormat="1" applyFont="1" applyFill="1" applyBorder="1" applyAlignment="1">
      <alignment horizontal="right" vertical="center" wrapText="1"/>
    </xf>
    <xf numFmtId="3" fontId="45" fillId="0" borderId="58" xfId="43" applyNumberFormat="1" applyFont="1" applyFill="1" applyBorder="1" applyAlignment="1">
      <alignment horizontal="right" vertical="center" wrapText="1"/>
    </xf>
    <xf numFmtId="3" fontId="45" fillId="0" borderId="77" xfId="43" applyNumberFormat="1" applyFont="1" applyFill="1" applyBorder="1" applyAlignment="1">
      <alignment horizontal="right" vertical="center" wrapText="1"/>
    </xf>
    <xf numFmtId="0" fontId="13" fillId="0" borderId="27" xfId="43" applyFill="1" applyBorder="1" applyAlignment="1">
      <alignment vertical="center"/>
    </xf>
    <xf numFmtId="0" fontId="13" fillId="0" borderId="56" xfId="43" applyBorder="1" applyAlignment="1">
      <alignment vertical="center"/>
    </xf>
    <xf numFmtId="0" fontId="13" fillId="25" borderId="90" xfId="43" applyFill="1" applyBorder="1" applyAlignment="1">
      <alignment vertical="center"/>
    </xf>
    <xf numFmtId="3" fontId="76" fillId="25" borderId="91" xfId="43" applyNumberFormat="1" applyFont="1" applyFill="1" applyBorder="1" applyAlignment="1">
      <alignment horizontal="center" vertical="center" wrapText="1"/>
    </xf>
    <xf numFmtId="3" fontId="76" fillId="25" borderId="63" xfId="43" applyNumberFormat="1" applyFont="1" applyFill="1" applyBorder="1" applyAlignment="1">
      <alignment horizontal="center" vertical="center" wrapText="1"/>
    </xf>
    <xf numFmtId="3" fontId="76" fillId="25" borderId="92" xfId="43" applyNumberFormat="1" applyFont="1" applyFill="1" applyBorder="1" applyAlignment="1">
      <alignment horizontal="center" vertical="center" wrapText="1"/>
    </xf>
    <xf numFmtId="0" fontId="20" fillId="25" borderId="93" xfId="43" applyFont="1" applyFill="1" applyBorder="1" applyAlignment="1">
      <alignment horizontal="center" vertical="center"/>
    </xf>
    <xf numFmtId="0" fontId="20" fillId="25" borderId="25" xfId="43" applyFont="1" applyFill="1" applyBorder="1" applyAlignment="1">
      <alignment horizontal="center" vertical="center"/>
    </xf>
    <xf numFmtId="3" fontId="56" fillId="0" borderId="37" xfId="43" applyNumberFormat="1" applyFont="1" applyFill="1" applyBorder="1" applyAlignment="1">
      <alignment horizontal="right"/>
    </xf>
    <xf numFmtId="3" fontId="56" fillId="0" borderId="79" xfId="43" applyNumberFormat="1" applyFont="1" applyFill="1" applyBorder="1" applyAlignment="1">
      <alignment horizontal="right"/>
    </xf>
    <xf numFmtId="3" fontId="56" fillId="0" borderId="79" xfId="43" applyNumberFormat="1" applyFont="1" applyBorder="1" applyAlignment="1">
      <alignment horizontal="right"/>
    </xf>
    <xf numFmtId="3" fontId="22" fillId="0" borderId="86" xfId="26" applyNumberFormat="1" applyFont="1" applyBorder="1" applyAlignment="1">
      <alignment horizontal="right" vertical="center"/>
    </xf>
    <xf numFmtId="0" fontId="42" fillId="0" borderId="75" xfId="47" applyFont="1" applyFill="1" applyBorder="1" applyAlignment="1">
      <alignment vertical="center"/>
    </xf>
    <xf numFmtId="0" fontId="42" fillId="0" borderId="94" xfId="47" applyFont="1" applyFill="1" applyBorder="1" applyAlignment="1">
      <alignment vertical="center"/>
    </xf>
    <xf numFmtId="0" fontId="42" fillId="0" borderId="95" xfId="47" applyFont="1" applyFill="1" applyBorder="1" applyAlignment="1">
      <alignment vertical="center"/>
    </xf>
    <xf numFmtId="0" fontId="70" fillId="0" borderId="74" xfId="47" applyFont="1" applyFill="1" applyBorder="1" applyAlignment="1">
      <alignment vertical="center"/>
    </xf>
    <xf numFmtId="0" fontId="65" fillId="0" borderId="51" xfId="41" applyFont="1" applyFill="1" applyBorder="1" applyAlignment="1" applyProtection="1">
      <alignment horizontal="center" vertical="center" wrapText="1"/>
    </xf>
    <xf numFmtId="10" fontId="72" fillId="0" borderId="51" xfId="41" applyNumberFormat="1" applyFont="1" applyBorder="1" applyAlignment="1">
      <alignment horizontal="right" vertical="center"/>
    </xf>
    <xf numFmtId="3" fontId="72" fillId="0" borderId="60" xfId="41" applyNumberFormat="1" applyFont="1" applyBorder="1" applyAlignment="1">
      <alignment horizontal="right"/>
    </xf>
    <xf numFmtId="3" fontId="72" fillId="0" borderId="61" xfId="41" applyNumberFormat="1" applyFont="1" applyBorder="1" applyAlignment="1">
      <alignment horizontal="right"/>
    </xf>
    <xf numFmtId="3" fontId="72" fillId="0" borderId="51" xfId="41" applyNumberFormat="1" applyFont="1" applyFill="1" applyBorder="1" applyAlignment="1">
      <alignment vertical="center"/>
    </xf>
    <xf numFmtId="10" fontId="72" fillId="0" borderId="67" xfId="41" applyNumberFormat="1" applyFont="1" applyBorder="1" applyAlignment="1">
      <alignment horizontal="right" vertical="center"/>
    </xf>
    <xf numFmtId="0" fontId="78" fillId="0" borderId="11" xfId="41" applyFont="1" applyBorder="1" applyAlignment="1">
      <alignment vertical="center"/>
    </xf>
    <xf numFmtId="3" fontId="78" fillId="0" borderId="14" xfId="41" applyNumberFormat="1" applyFont="1" applyBorder="1" applyAlignment="1">
      <alignment vertical="center"/>
    </xf>
    <xf numFmtId="3" fontId="78" fillId="0" borderId="21" xfId="41" applyNumberFormat="1" applyFont="1" applyBorder="1" applyAlignment="1">
      <alignment vertical="center"/>
    </xf>
    <xf numFmtId="3" fontId="26" fillId="0" borderId="14" xfId="45" applyNumberFormat="1" applyFont="1" applyBorder="1" applyAlignment="1">
      <alignment horizontal="center" vertical="center" wrapText="1"/>
    </xf>
    <xf numFmtId="3" fontId="26" fillId="0" borderId="21" xfId="45" applyNumberFormat="1" applyFont="1" applyBorder="1" applyAlignment="1">
      <alignment horizontal="center" vertical="center" wrapText="1"/>
    </xf>
    <xf numFmtId="3" fontId="26" fillId="0" borderId="13" xfId="45" applyNumberFormat="1" applyFont="1" applyBorder="1" applyAlignment="1">
      <alignment horizontal="center" vertical="center" wrapText="1"/>
    </xf>
    <xf numFmtId="0" fontId="13" fillId="0" borderId="66" xfId="43" applyFont="1" applyBorder="1" applyAlignment="1">
      <alignment vertical="center"/>
    </xf>
    <xf numFmtId="0" fontId="15" fillId="0" borderId="30" xfId="43" applyFont="1" applyBorder="1" applyAlignment="1">
      <alignment vertical="center"/>
    </xf>
    <xf numFmtId="3" fontId="13" fillId="0" borderId="66" xfId="43" applyNumberFormat="1" applyFont="1" applyBorder="1" applyAlignment="1">
      <alignment vertical="center"/>
    </xf>
    <xf numFmtId="3" fontId="13" fillId="0" borderId="96" xfId="43" applyNumberFormat="1" applyFont="1" applyBorder="1" applyAlignment="1">
      <alignment vertical="center"/>
    </xf>
    <xf numFmtId="3" fontId="33" fillId="0" borderId="21" xfId="43" applyNumberFormat="1" applyFont="1" applyBorder="1" applyAlignment="1">
      <alignment vertical="center"/>
    </xf>
    <xf numFmtId="3" fontId="34" fillId="0" borderId="27" xfId="45" applyNumberFormat="1" applyFont="1" applyFill="1" applyBorder="1" applyAlignment="1">
      <alignment vertical="top"/>
    </xf>
    <xf numFmtId="3" fontId="34" fillId="0" borderId="17" xfId="45" applyNumberFormat="1" applyFont="1" applyFill="1" applyBorder="1"/>
    <xf numFmtId="3" fontId="29" fillId="0" borderId="21" xfId="45" applyNumberFormat="1" applyFont="1" applyBorder="1" applyAlignment="1">
      <alignment vertical="center"/>
    </xf>
    <xf numFmtId="3" fontId="34" fillId="0" borderId="42" xfId="45" applyNumberFormat="1" applyFont="1" applyFill="1" applyBorder="1" applyAlignment="1">
      <alignment vertical="top"/>
    </xf>
    <xf numFmtId="3" fontId="34" fillId="0" borderId="34" xfId="45" applyNumberFormat="1" applyFont="1" applyFill="1" applyBorder="1" applyAlignment="1">
      <alignment vertical="top"/>
    </xf>
    <xf numFmtId="0" fontId="13" fillId="0" borderId="66" xfId="43" applyBorder="1"/>
    <xf numFmtId="0" fontId="13" fillId="0" borderId="72" xfId="43" applyBorder="1"/>
    <xf numFmtId="0" fontId="13" fillId="0" borderId="96" xfId="43" applyBorder="1"/>
    <xf numFmtId="0" fontId="20" fillId="0" borderId="21" xfId="43" applyFont="1" applyBorder="1" applyAlignment="1">
      <alignment vertical="center" wrapText="1"/>
    </xf>
    <xf numFmtId="0" fontId="20" fillId="0" borderId="74" xfId="43" applyFont="1" applyBorder="1" applyAlignment="1">
      <alignment horizontal="center" vertical="center"/>
    </xf>
    <xf numFmtId="3" fontId="34" fillId="0" borderId="42" xfId="45" applyNumberFormat="1" applyFont="1" applyFill="1" applyBorder="1"/>
    <xf numFmtId="3" fontId="34" fillId="0" borderId="56" xfId="45" applyNumberFormat="1" applyFont="1" applyFill="1" applyBorder="1" applyAlignment="1">
      <alignment vertical="top"/>
    </xf>
    <xf numFmtId="3" fontId="34" fillId="0" borderId="34" xfId="45" applyNumberFormat="1" applyFont="1" applyFill="1" applyBorder="1"/>
    <xf numFmtId="0" fontId="33" fillId="25" borderId="90" xfId="43" applyFont="1" applyFill="1" applyBorder="1" applyAlignment="1">
      <alignment vertical="center"/>
    </xf>
    <xf numFmtId="3" fontId="56" fillId="0" borderId="42" xfId="43" applyNumberFormat="1" applyFont="1" applyBorder="1" applyAlignment="1">
      <alignment horizontal="right"/>
    </xf>
    <xf numFmtId="3" fontId="56" fillId="0" borderId="36" xfId="43" applyNumberFormat="1" applyFont="1" applyBorder="1" applyAlignment="1">
      <alignment horizontal="right"/>
    </xf>
    <xf numFmtId="3" fontId="56" fillId="0" borderId="34" xfId="43" applyNumberFormat="1" applyFont="1" applyFill="1" applyBorder="1" applyAlignment="1">
      <alignment horizontal="right"/>
    </xf>
    <xf numFmtId="3" fontId="56" fillId="0" borderId="42" xfId="43" applyNumberFormat="1" applyFont="1" applyFill="1" applyBorder="1" applyAlignment="1">
      <alignment horizontal="right"/>
    </xf>
    <xf numFmtId="3" fontId="56" fillId="0" borderId="58" xfId="43" applyNumberFormat="1" applyFont="1" applyBorder="1" applyAlignment="1">
      <alignment horizontal="right"/>
    </xf>
    <xf numFmtId="0" fontId="13" fillId="0" borderId="75" xfId="43" applyFont="1" applyBorder="1"/>
    <xf numFmtId="0" fontId="13" fillId="0" borderId="75" xfId="43" applyFont="1" applyFill="1" applyBorder="1"/>
    <xf numFmtId="3" fontId="33" fillId="0" borderId="75" xfId="43" applyNumberFormat="1" applyFont="1" applyBorder="1"/>
    <xf numFmtId="3" fontId="106" fillId="0" borderId="97" xfId="43" applyNumberFormat="1" applyFont="1" applyBorder="1" applyAlignment="1">
      <alignment horizontal="center" vertical="center"/>
    </xf>
    <xf numFmtId="0" fontId="107" fillId="1" borderId="23" xfId="43" applyFont="1" applyFill="1" applyBorder="1" applyAlignment="1">
      <alignment horizontal="center" vertical="center"/>
    </xf>
    <xf numFmtId="0" fontId="13" fillId="1" borderId="70" xfId="43" applyFont="1" applyFill="1" applyBorder="1"/>
    <xf numFmtId="0" fontId="13" fillId="1" borderId="66" xfId="43" applyFont="1" applyFill="1" applyBorder="1"/>
    <xf numFmtId="0" fontId="2" fillId="0" borderId="74" xfId="42" applyBorder="1"/>
    <xf numFmtId="0" fontId="72" fillId="0" borderId="74" xfId="42" applyFont="1" applyBorder="1" applyAlignment="1">
      <alignment horizontal="center" vertical="center"/>
    </xf>
    <xf numFmtId="0" fontId="42" fillId="0" borderId="74" xfId="47" applyFont="1" applyFill="1" applyBorder="1" applyAlignment="1">
      <alignment horizontal="center" vertical="center"/>
    </xf>
    <xf numFmtId="0" fontId="40" fillId="0" borderId="74" xfId="47" applyFont="1" applyFill="1" applyBorder="1" applyAlignment="1">
      <alignment horizontal="center" vertical="center"/>
    </xf>
    <xf numFmtId="10" fontId="4" fillId="0" borderId="20" xfId="0" applyNumberFormat="1" applyFont="1" applyBorder="1" applyAlignment="1">
      <alignment vertical="center"/>
    </xf>
    <xf numFmtId="10" fontId="6" fillId="0" borderId="20" xfId="0" applyNumberFormat="1" applyFont="1" applyBorder="1" applyAlignment="1">
      <alignment vertical="center"/>
    </xf>
    <xf numFmtId="0" fontId="9" fillId="0" borderId="50" xfId="0" applyFont="1" applyFill="1" applyBorder="1" applyAlignment="1">
      <alignment horizontal="center" vertical="center" wrapText="1"/>
    </xf>
    <xf numFmtId="0" fontId="71" fillId="0" borderId="50" xfId="0" applyFont="1" applyBorder="1"/>
    <xf numFmtId="3" fontId="5" fillId="0" borderId="47" xfId="0" applyNumberFormat="1" applyFont="1" applyFill="1" applyBorder="1" applyAlignment="1">
      <alignment horizontal="right" vertical="center"/>
    </xf>
    <xf numFmtId="10" fontId="5" fillId="24" borderId="13" xfId="0" applyNumberFormat="1" applyFont="1" applyFill="1" applyBorder="1" applyAlignment="1">
      <alignment horizontal="right" vertical="center" wrapText="1"/>
    </xf>
    <xf numFmtId="10" fontId="8" fillId="0" borderId="64" xfId="0" applyNumberFormat="1" applyFont="1" applyFill="1" applyBorder="1" applyAlignment="1">
      <alignment vertical="center"/>
    </xf>
    <xf numFmtId="3" fontId="3" fillId="0" borderId="46" xfId="0" applyNumberFormat="1" applyFont="1" applyFill="1" applyBorder="1" applyAlignment="1">
      <alignment vertical="center"/>
    </xf>
    <xf numFmtId="3" fontId="3" fillId="0" borderId="35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3" fillId="0" borderId="46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horizontal="right" vertical="center"/>
    </xf>
    <xf numFmtId="3" fontId="3" fillId="0" borderId="56" xfId="0" applyNumberFormat="1" applyFont="1" applyBorder="1" applyAlignment="1">
      <alignment vertical="center"/>
    </xf>
    <xf numFmtId="3" fontId="8" fillId="0" borderId="54" xfId="0" applyNumberFormat="1" applyFont="1" applyBorder="1" applyAlignment="1">
      <alignment vertical="center"/>
    </xf>
    <xf numFmtId="10" fontId="5" fillId="0" borderId="41" xfId="0" applyNumberFormat="1" applyFont="1" applyFill="1" applyBorder="1" applyAlignment="1">
      <alignment horizontal="centerContinuous" vertical="center" wrapText="1"/>
    </xf>
    <xf numFmtId="10" fontId="5" fillId="0" borderId="41" xfId="0" applyNumberFormat="1" applyFont="1" applyFill="1" applyBorder="1" applyAlignment="1">
      <alignment horizontal="left" vertical="center"/>
    </xf>
    <xf numFmtId="10" fontId="5" fillId="0" borderId="51" xfId="0" applyNumberFormat="1" applyFont="1" applyFill="1" applyBorder="1" applyAlignment="1">
      <alignment horizontal="centerContinuous" vertical="center" wrapText="1"/>
    </xf>
    <xf numFmtId="3" fontId="5" fillId="0" borderId="51" xfId="0" applyNumberFormat="1" applyFont="1" applyFill="1" applyBorder="1" applyAlignment="1">
      <alignment vertical="center"/>
    </xf>
    <xf numFmtId="3" fontId="9" fillId="0" borderId="60" xfId="0" applyNumberFormat="1" applyFont="1" applyBorder="1" applyAlignment="1">
      <alignment vertical="center"/>
    </xf>
    <xf numFmtId="3" fontId="9" fillId="0" borderId="61" xfId="0" applyNumberFormat="1" applyFont="1" applyBorder="1" applyAlignment="1">
      <alignment vertical="center"/>
    </xf>
    <xf numFmtId="3" fontId="9" fillId="0" borderId="77" xfId="0" applyNumberFormat="1" applyFont="1" applyBorder="1" applyAlignment="1">
      <alignment vertical="center"/>
    </xf>
    <xf numFmtId="3" fontId="5" fillId="0" borderId="51" xfId="0" applyNumberFormat="1" applyFont="1" applyBorder="1" applyAlignment="1">
      <alignment vertical="center"/>
    </xf>
    <xf numFmtId="3" fontId="9" fillId="0" borderId="61" xfId="0" applyNumberFormat="1" applyFont="1" applyFill="1" applyBorder="1" applyAlignment="1">
      <alignment vertical="center"/>
    </xf>
    <xf numFmtId="3" fontId="53" fillId="0" borderId="51" xfId="0" applyNumberFormat="1" applyFont="1" applyFill="1" applyBorder="1" applyAlignment="1">
      <alignment vertical="center"/>
    </xf>
    <xf numFmtId="3" fontId="5" fillId="0" borderId="51" xfId="0" applyNumberFormat="1" applyFont="1" applyFill="1" applyBorder="1" applyAlignment="1">
      <alignment horizontal="right" vertical="center"/>
    </xf>
    <xf numFmtId="0" fontId="6" fillId="0" borderId="54" xfId="0" applyFont="1" applyBorder="1" applyAlignment="1">
      <alignment horizontal="center" vertical="center" wrapText="1"/>
    </xf>
    <xf numFmtId="10" fontId="5" fillId="0" borderId="41" xfId="0" applyNumberFormat="1" applyFont="1" applyFill="1" applyBorder="1" applyAlignment="1">
      <alignment vertical="center"/>
    </xf>
    <xf numFmtId="10" fontId="5" fillId="0" borderId="64" xfId="0" applyNumberFormat="1" applyFont="1" applyFill="1" applyBorder="1" applyAlignment="1">
      <alignment vertical="center"/>
    </xf>
    <xf numFmtId="3" fontId="9" fillId="0" borderId="46" xfId="0" applyNumberFormat="1" applyFont="1" applyFill="1" applyBorder="1" applyAlignment="1">
      <alignment vertical="center"/>
    </xf>
    <xf numFmtId="3" fontId="9" fillId="0" borderId="35" xfId="0" applyNumberFormat="1" applyFont="1" applyFill="1" applyBorder="1" applyAlignment="1">
      <alignment vertical="center"/>
    </xf>
    <xf numFmtId="3" fontId="9" fillId="0" borderId="77" xfId="0" applyNumberFormat="1" applyFont="1" applyFill="1" applyBorder="1" applyAlignment="1">
      <alignment vertical="center"/>
    </xf>
    <xf numFmtId="10" fontId="6" fillId="0" borderId="54" xfId="0" applyNumberFormat="1" applyFont="1" applyBorder="1" applyAlignment="1">
      <alignment vertical="center"/>
    </xf>
    <xf numFmtId="10" fontId="5" fillId="0" borderId="10" xfId="0" applyNumberFormat="1" applyFont="1" applyFill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60" xfId="0" applyNumberFormat="1" applyFont="1" applyFill="1" applyBorder="1" applyAlignment="1">
      <alignment vertical="center"/>
    </xf>
    <xf numFmtId="10" fontId="6" fillId="0" borderId="48" xfId="0" applyNumberFormat="1" applyFont="1" applyBorder="1" applyAlignment="1">
      <alignment vertical="center"/>
    </xf>
    <xf numFmtId="10" fontId="5" fillId="0" borderId="37" xfId="0" applyNumberFormat="1" applyFont="1" applyFill="1" applyBorder="1" applyAlignment="1">
      <alignment vertical="center"/>
    </xf>
    <xf numFmtId="10" fontId="6" fillId="0" borderId="27" xfId="0" applyNumberFormat="1" applyFont="1" applyBorder="1" applyAlignment="1">
      <alignment vertical="center"/>
    </xf>
    <xf numFmtId="3" fontId="9" fillId="0" borderId="43" xfId="0" applyNumberFormat="1" applyFont="1" applyFill="1" applyBorder="1" applyAlignment="1">
      <alignment vertical="center"/>
    </xf>
    <xf numFmtId="3" fontId="9" fillId="0" borderId="47" xfId="0" applyNumberFormat="1" applyFont="1" applyFill="1" applyBorder="1" applyAlignment="1">
      <alignment vertical="center"/>
    </xf>
    <xf numFmtId="10" fontId="5" fillId="0" borderId="14" xfId="0" applyNumberFormat="1" applyFont="1" applyFill="1" applyBorder="1" applyAlignment="1">
      <alignment horizontal="center" vertical="center"/>
    </xf>
    <xf numFmtId="10" fontId="5" fillId="0" borderId="14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10" fontId="8" fillId="0" borderId="50" xfId="0" applyNumberFormat="1" applyFont="1" applyBorder="1"/>
    <xf numFmtId="3" fontId="9" fillId="24" borderId="49" xfId="0" applyNumberFormat="1" applyFont="1" applyFill="1" applyBorder="1" applyAlignment="1">
      <alignment horizontal="right" vertical="center" wrapText="1"/>
    </xf>
    <xf numFmtId="3" fontId="9" fillId="24" borderId="35" xfId="0" applyNumberFormat="1" applyFont="1" applyFill="1" applyBorder="1" applyAlignment="1">
      <alignment horizontal="right" vertical="center" wrapText="1"/>
    </xf>
    <xf numFmtId="3" fontId="9" fillId="0" borderId="35" xfId="0" applyNumberFormat="1" applyFont="1" applyFill="1" applyBorder="1" applyAlignment="1">
      <alignment horizontal="right" vertical="center" wrapText="1"/>
    </xf>
    <xf numFmtId="3" fontId="9" fillId="24" borderId="46" xfId="0" applyNumberFormat="1" applyFont="1" applyFill="1" applyBorder="1" applyAlignment="1">
      <alignment horizontal="right" vertical="center" wrapText="1"/>
    </xf>
    <xf numFmtId="3" fontId="9" fillId="0" borderId="34" xfId="0" applyNumberFormat="1" applyFont="1" applyFill="1" applyBorder="1" applyAlignment="1">
      <alignment horizontal="right" vertical="center"/>
    </xf>
    <xf numFmtId="3" fontId="5" fillId="0" borderId="45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3" fontId="5" fillId="0" borderId="46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9" fillId="0" borderId="19" xfId="0" applyNumberFormat="1" applyFont="1" applyFill="1" applyBorder="1" applyAlignment="1">
      <alignment horizontal="right" vertical="center" wrapText="1"/>
    </xf>
    <xf numFmtId="3" fontId="9" fillId="24" borderId="43" xfId="0" applyNumberFormat="1" applyFont="1" applyFill="1" applyBorder="1" applyAlignment="1">
      <alignment horizontal="right" vertical="center" wrapText="1"/>
    </xf>
    <xf numFmtId="3" fontId="9" fillId="0" borderId="49" xfId="0" applyNumberFormat="1" applyFont="1" applyFill="1" applyBorder="1" applyAlignment="1">
      <alignment horizontal="right" vertical="center"/>
    </xf>
    <xf numFmtId="3" fontId="9" fillId="0" borderId="43" xfId="0" applyNumberFormat="1" applyFont="1" applyFill="1" applyBorder="1" applyAlignment="1">
      <alignment horizontal="right" vertical="center"/>
    </xf>
    <xf numFmtId="3" fontId="9" fillId="0" borderId="46" xfId="0" applyNumberFormat="1" applyFont="1" applyFill="1" applyBorder="1" applyAlignment="1">
      <alignment horizontal="right" vertical="center"/>
    </xf>
    <xf numFmtId="0" fontId="15" fillId="0" borderId="99" xfId="43" applyFont="1" applyBorder="1" applyAlignment="1">
      <alignment vertical="center"/>
    </xf>
    <xf numFmtId="0" fontId="13" fillId="0" borderId="75" xfId="43" applyFont="1" applyBorder="1" applyAlignment="1">
      <alignment vertical="center"/>
    </xf>
    <xf numFmtId="10" fontId="19" fillId="0" borderId="79" xfId="43" applyNumberFormat="1" applyFont="1" applyFill="1" applyBorder="1" applyAlignment="1">
      <alignment horizontal="right" vertical="center"/>
    </xf>
    <xf numFmtId="10" fontId="17" fillId="0" borderId="79" xfId="43" applyNumberFormat="1" applyFont="1" applyFill="1" applyBorder="1" applyAlignment="1">
      <alignment horizontal="right" vertical="center"/>
    </xf>
    <xf numFmtId="10" fontId="19" fillId="0" borderId="36" xfId="43" applyNumberFormat="1" applyFont="1" applyFill="1" applyBorder="1" applyAlignment="1">
      <alignment horizontal="right" vertical="center"/>
    </xf>
    <xf numFmtId="3" fontId="17" fillId="0" borderId="34" xfId="43" applyNumberFormat="1" applyFont="1" applyFill="1" applyBorder="1" applyAlignment="1">
      <alignment vertical="center"/>
    </xf>
    <xf numFmtId="3" fontId="17" fillId="0" borderId="42" xfId="43" applyNumberFormat="1" applyFont="1" applyFill="1" applyBorder="1" applyAlignment="1">
      <alignment horizontal="right" vertical="center"/>
    </xf>
    <xf numFmtId="10" fontId="19" fillId="0" borderId="56" xfId="43" applyNumberFormat="1" applyFont="1" applyFill="1" applyBorder="1" applyAlignment="1">
      <alignment vertical="center"/>
    </xf>
    <xf numFmtId="10" fontId="17" fillId="0" borderId="36" xfId="43" applyNumberFormat="1" applyFont="1" applyFill="1" applyBorder="1" applyAlignment="1">
      <alignment horizontal="right" vertical="center"/>
    </xf>
    <xf numFmtId="3" fontId="17" fillId="0" borderId="34" xfId="43" applyNumberFormat="1" applyFont="1" applyFill="1" applyBorder="1" applyAlignment="1">
      <alignment horizontal="right" vertical="center"/>
    </xf>
    <xf numFmtId="3" fontId="17" fillId="0" borderId="36" xfId="43" applyNumberFormat="1" applyFont="1" applyFill="1" applyBorder="1" applyAlignment="1">
      <alignment horizontal="right" vertical="center"/>
    </xf>
    <xf numFmtId="3" fontId="26" fillId="0" borderId="41" xfId="45" applyNumberFormat="1" applyFont="1" applyBorder="1" applyAlignment="1">
      <alignment horizontal="center" vertical="center" wrapText="1"/>
    </xf>
    <xf numFmtId="3" fontId="34" fillId="0" borderId="38" xfId="45" applyNumberFormat="1" applyFont="1" applyFill="1" applyBorder="1" applyAlignment="1">
      <alignment vertical="top"/>
    </xf>
    <xf numFmtId="3" fontId="34" fillId="0" borderId="37" xfId="45" applyNumberFormat="1" applyFont="1" applyFill="1" applyBorder="1" applyAlignment="1">
      <alignment vertical="top"/>
    </xf>
    <xf numFmtId="10" fontId="34" fillId="0" borderId="66" xfId="45" applyNumberFormat="1" applyFont="1" applyFill="1" applyBorder="1" applyAlignment="1">
      <alignment vertical="top"/>
    </xf>
    <xf numFmtId="0" fontId="20" fillId="0" borderId="49" xfId="43" applyFont="1" applyBorder="1" applyAlignment="1">
      <alignment horizontal="center" vertical="center" wrapText="1"/>
    </xf>
    <xf numFmtId="3" fontId="34" fillId="0" borderId="23" xfId="45" applyNumberFormat="1" applyFont="1" applyFill="1" applyBorder="1"/>
    <xf numFmtId="3" fontId="34" fillId="0" borderId="25" xfId="45" applyNumberFormat="1" applyFont="1" applyFill="1" applyBorder="1" applyAlignment="1">
      <alignment vertical="top"/>
    </xf>
    <xf numFmtId="3" fontId="34" fillId="0" borderId="29" xfId="45" applyNumberFormat="1" applyFont="1" applyFill="1" applyBorder="1"/>
    <xf numFmtId="10" fontId="34" fillId="0" borderId="25" xfId="45" applyNumberFormat="1" applyFont="1" applyFill="1" applyBorder="1" applyAlignment="1">
      <alignment vertical="top"/>
    </xf>
    <xf numFmtId="10" fontId="34" fillId="0" borderId="72" xfId="45" applyNumberFormat="1" applyFont="1" applyFill="1" applyBorder="1" applyAlignment="1">
      <alignment vertical="top"/>
    </xf>
    <xf numFmtId="3" fontId="34" fillId="0" borderId="72" xfId="45" applyNumberFormat="1" applyFont="1" applyFill="1" applyBorder="1" applyAlignment="1">
      <alignment vertical="top"/>
    </xf>
    <xf numFmtId="3" fontId="34" fillId="0" borderId="81" xfId="45" applyNumberFormat="1" applyFont="1" applyFill="1" applyBorder="1" applyAlignment="1">
      <alignment vertical="top"/>
    </xf>
    <xf numFmtId="3" fontId="26" fillId="0" borderId="50" xfId="45" applyNumberFormat="1" applyFont="1" applyBorder="1" applyAlignment="1">
      <alignment horizontal="center" vertical="center" wrapText="1"/>
    </xf>
    <xf numFmtId="3" fontId="26" fillId="0" borderId="74" xfId="45" applyNumberFormat="1" applyFont="1" applyBorder="1" applyAlignment="1">
      <alignment horizontal="center" vertical="center" wrapText="1"/>
    </xf>
    <xf numFmtId="0" fontId="20" fillId="0" borderId="50" xfId="43" applyFont="1" applyBorder="1" applyAlignment="1">
      <alignment vertical="center" wrapText="1"/>
    </xf>
    <xf numFmtId="0" fontId="13" fillId="0" borderId="99" xfId="43" applyBorder="1"/>
    <xf numFmtId="0" fontId="13" fillId="0" borderId="75" xfId="43" applyBorder="1"/>
    <xf numFmtId="10" fontId="34" fillId="0" borderId="37" xfId="45" applyNumberFormat="1" applyFont="1" applyFill="1" applyBorder="1" applyAlignment="1">
      <alignment vertical="top"/>
    </xf>
    <xf numFmtId="10" fontId="34" fillId="0" borderId="40" xfId="45" applyNumberFormat="1" applyFont="1" applyFill="1" applyBorder="1" applyAlignment="1">
      <alignment vertical="top"/>
    </xf>
    <xf numFmtId="3" fontId="34" fillId="0" borderId="56" xfId="45" applyNumberFormat="1" applyFont="1" applyFill="1" applyBorder="1"/>
    <xf numFmtId="10" fontId="34" fillId="0" borderId="96" xfId="45" applyNumberFormat="1" applyFont="1" applyFill="1" applyBorder="1" applyAlignment="1">
      <alignment vertical="top"/>
    </xf>
    <xf numFmtId="3" fontId="34" fillId="0" borderId="96" xfId="45" applyNumberFormat="1" applyFont="1" applyFill="1" applyBorder="1"/>
    <xf numFmtId="3" fontId="34" fillId="0" borderId="100" xfId="45" applyNumberFormat="1" applyFont="1" applyFill="1" applyBorder="1"/>
    <xf numFmtId="0" fontId="13" fillId="0" borderId="100" xfId="43" applyBorder="1"/>
    <xf numFmtId="10" fontId="75" fillId="0" borderId="11" xfId="45" applyNumberFormat="1" applyFont="1" applyFill="1" applyBorder="1" applyAlignment="1">
      <alignment horizontal="center" vertical="center"/>
    </xf>
    <xf numFmtId="10" fontId="75" fillId="0" borderId="50" xfId="45" applyNumberFormat="1" applyFont="1" applyFill="1" applyBorder="1" applyAlignment="1">
      <alignment horizontal="center" vertical="center"/>
    </xf>
    <xf numFmtId="0" fontId="13" fillId="0" borderId="74" xfId="43" applyBorder="1"/>
    <xf numFmtId="3" fontId="32" fillId="25" borderId="64" xfId="43" applyNumberFormat="1" applyFont="1" applyFill="1" applyBorder="1" applyAlignment="1">
      <alignment horizontal="center" vertical="center" wrapText="1"/>
    </xf>
    <xf numFmtId="3" fontId="32" fillId="25" borderId="0" xfId="43" applyNumberFormat="1" applyFont="1" applyFill="1" applyBorder="1" applyAlignment="1">
      <alignment horizontal="center" vertical="center" wrapText="1"/>
    </xf>
    <xf numFmtId="3" fontId="32" fillId="25" borderId="101" xfId="43" applyNumberFormat="1" applyFont="1" applyFill="1" applyBorder="1" applyAlignment="1">
      <alignment horizontal="center" vertical="center" wrapText="1"/>
    </xf>
    <xf numFmtId="0" fontId="13" fillId="25" borderId="102" xfId="43" applyFill="1" applyBorder="1" applyAlignment="1">
      <alignment vertical="center"/>
    </xf>
    <xf numFmtId="0" fontId="13" fillId="25" borderId="102" xfId="43" applyFont="1" applyFill="1" applyBorder="1" applyAlignment="1">
      <alignment vertical="center"/>
    </xf>
    <xf numFmtId="0" fontId="13" fillId="0" borderId="75" xfId="43" applyFill="1" applyBorder="1" applyAlignment="1">
      <alignment vertical="center"/>
    </xf>
    <xf numFmtId="0" fontId="13" fillId="0" borderId="75" xfId="43" applyBorder="1" applyAlignment="1">
      <alignment vertical="center"/>
    </xf>
    <xf numFmtId="0" fontId="13" fillId="0" borderId="100" xfId="43" applyBorder="1" applyAlignment="1">
      <alignment vertical="center"/>
    </xf>
    <xf numFmtId="0" fontId="13" fillId="25" borderId="81" xfId="43" applyFont="1" applyFill="1" applyBorder="1" applyAlignment="1">
      <alignment vertical="center"/>
    </xf>
    <xf numFmtId="10" fontId="45" fillId="0" borderId="42" xfId="43" applyNumberFormat="1" applyFont="1" applyBorder="1" applyAlignment="1">
      <alignment horizontal="right" vertical="center" wrapText="1"/>
    </xf>
    <xf numFmtId="3" fontId="45" fillId="0" borderId="42" xfId="43" applyNumberFormat="1" applyFont="1" applyFill="1" applyBorder="1" applyAlignment="1">
      <alignment vertical="center"/>
    </xf>
    <xf numFmtId="3" fontId="45" fillId="0" borderId="58" xfId="43" applyNumberFormat="1" applyFont="1" applyFill="1" applyBorder="1" applyAlignment="1">
      <alignment vertical="center"/>
    </xf>
    <xf numFmtId="10" fontId="13" fillId="0" borderId="65" xfId="43" applyNumberFormat="1" applyBorder="1" applyAlignment="1">
      <alignment vertical="center"/>
    </xf>
    <xf numFmtId="10" fontId="13" fillId="0" borderId="72" xfId="43" applyNumberFormat="1" applyBorder="1" applyAlignment="1">
      <alignment vertical="center"/>
    </xf>
    <xf numFmtId="10" fontId="13" fillId="0" borderId="27" xfId="43" applyNumberFormat="1" applyBorder="1" applyAlignment="1">
      <alignment vertical="center"/>
    </xf>
    <xf numFmtId="0" fontId="20" fillId="1" borderId="23" xfId="43" applyFont="1" applyFill="1" applyBorder="1" applyAlignment="1">
      <alignment horizontal="center" vertical="center"/>
    </xf>
    <xf numFmtId="3" fontId="108" fillId="0" borderId="42" xfId="43" applyNumberFormat="1" applyFont="1" applyBorder="1" applyAlignment="1">
      <alignment horizontal="right"/>
    </xf>
    <xf numFmtId="10" fontId="108" fillId="0" borderId="42" xfId="43" applyNumberFormat="1" applyFont="1" applyBorder="1" applyAlignment="1">
      <alignment horizontal="right"/>
    </xf>
    <xf numFmtId="3" fontId="108" fillId="0" borderId="36" xfId="43" applyNumberFormat="1" applyFont="1" applyBorder="1" applyAlignment="1">
      <alignment horizontal="right"/>
    </xf>
    <xf numFmtId="0" fontId="20" fillId="1" borderId="23" xfId="43" applyFont="1" applyFill="1" applyBorder="1" applyAlignment="1">
      <alignment horizontal="center" vertical="center" wrapText="1"/>
    </xf>
    <xf numFmtId="3" fontId="108" fillId="0" borderId="15" xfId="43" applyNumberFormat="1" applyFont="1" applyBorder="1" applyAlignment="1">
      <alignment horizontal="right"/>
    </xf>
    <xf numFmtId="10" fontId="108" fillId="0" borderId="15" xfId="43" applyNumberFormat="1" applyFont="1" applyBorder="1" applyAlignment="1">
      <alignment horizontal="right"/>
    </xf>
    <xf numFmtId="0" fontId="33" fillId="0" borderId="13" xfId="43" applyFont="1" applyBorder="1" applyAlignment="1">
      <alignment wrapText="1"/>
    </xf>
    <xf numFmtId="10" fontId="42" fillId="0" borderId="81" xfId="47" applyNumberFormat="1" applyFont="1" applyFill="1" applyBorder="1" applyAlignment="1">
      <alignment vertical="center"/>
    </xf>
    <xf numFmtId="10" fontId="42" fillId="0" borderId="76" xfId="47" applyNumberFormat="1" applyFont="1" applyFill="1" applyBorder="1" applyAlignment="1">
      <alignment vertical="center"/>
    </xf>
    <xf numFmtId="10" fontId="40" fillId="0" borderId="74" xfId="47" applyNumberFormat="1" applyFont="1" applyFill="1" applyBorder="1" applyAlignment="1">
      <alignment vertical="center"/>
    </xf>
    <xf numFmtId="0" fontId="72" fillId="0" borderId="10" xfId="41" applyFont="1" applyFill="1" applyBorder="1"/>
    <xf numFmtId="0" fontId="109" fillId="0" borderId="94" xfId="41" applyFont="1" applyFill="1" applyBorder="1" applyAlignment="1">
      <alignment horizontal="center" wrapText="1"/>
    </xf>
    <xf numFmtId="0" fontId="110" fillId="0" borderId="65" xfId="41" applyFont="1" applyFill="1" applyBorder="1" applyAlignment="1">
      <alignment wrapText="1"/>
    </xf>
    <xf numFmtId="3" fontId="2" fillId="0" borderId="23" xfId="41" applyNumberFormat="1" applyFont="1" applyBorder="1" applyAlignment="1">
      <alignment horizontal="right"/>
    </xf>
    <xf numFmtId="3" fontId="72" fillId="0" borderId="19" xfId="41" applyNumberFormat="1" applyFont="1" applyBorder="1" applyAlignment="1">
      <alignment horizontal="right"/>
    </xf>
    <xf numFmtId="0" fontId="110" fillId="0" borderId="74" xfId="41" applyFont="1" applyFill="1" applyBorder="1" applyAlignment="1">
      <alignment wrapText="1"/>
    </xf>
    <xf numFmtId="0" fontId="77" fillId="0" borderId="99" xfId="41" applyFont="1" applyFill="1" applyBorder="1" applyAlignment="1">
      <alignment vertical="center"/>
    </xf>
    <xf numFmtId="0" fontId="77" fillId="0" borderId="75" xfId="41" applyFont="1" applyFill="1" applyBorder="1" applyAlignment="1">
      <alignment vertical="center"/>
    </xf>
    <xf numFmtId="0" fontId="2" fillId="0" borderId="75" xfId="41" applyFill="1" applyBorder="1" applyAlignment="1">
      <alignment vertical="center"/>
    </xf>
    <xf numFmtId="0" fontId="2" fillId="0" borderId="75" xfId="41" applyFill="1" applyBorder="1"/>
    <xf numFmtId="0" fontId="72" fillId="0" borderId="75" xfId="41" applyFont="1" applyFill="1" applyBorder="1"/>
    <xf numFmtId="0" fontId="77" fillId="0" borderId="100" xfId="41" applyFont="1" applyFill="1" applyBorder="1" applyAlignment="1">
      <alignment vertical="center"/>
    </xf>
    <xf numFmtId="0" fontId="2" fillId="0" borderId="81" xfId="41" applyFill="1" applyBorder="1"/>
    <xf numFmtId="0" fontId="87" fillId="0" borderId="74" xfId="41" applyFont="1" applyFill="1" applyBorder="1" applyAlignment="1">
      <alignment vertical="center"/>
    </xf>
    <xf numFmtId="0" fontId="104" fillId="0" borderId="74" xfId="41" applyFont="1" applyFill="1" applyBorder="1" applyAlignment="1">
      <alignment vertical="center"/>
    </xf>
    <xf numFmtId="0" fontId="72" fillId="0" borderId="100" xfId="41" applyFont="1" applyFill="1" applyBorder="1"/>
    <xf numFmtId="0" fontId="72" fillId="0" borderId="74" xfId="41" applyFont="1" applyFill="1" applyBorder="1" applyAlignment="1">
      <alignment vertical="center"/>
    </xf>
    <xf numFmtId="0" fontId="72" fillId="0" borderId="74" xfId="41" applyFont="1" applyFill="1" applyBorder="1"/>
    <xf numFmtId="0" fontId="2" fillId="0" borderId="100" xfId="41" applyFill="1" applyBorder="1"/>
    <xf numFmtId="0" fontId="72" fillId="0" borderId="74" xfId="41" applyFont="1" applyFill="1" applyBorder="1" applyAlignment="1" applyProtection="1">
      <alignment vertical="center"/>
    </xf>
    <xf numFmtId="0" fontId="72" fillId="0" borderId="81" xfId="41" applyFont="1" applyFill="1" applyBorder="1"/>
    <xf numFmtId="10" fontId="19" fillId="0" borderId="58" xfId="43" applyNumberFormat="1" applyFont="1" applyFill="1" applyBorder="1" applyAlignment="1">
      <alignment vertical="center"/>
    </xf>
    <xf numFmtId="3" fontId="14" fillId="0" borderId="11" xfId="43" applyNumberFormat="1" applyFont="1" applyFill="1" applyBorder="1" applyAlignment="1">
      <alignment horizontal="right" vertical="center"/>
    </xf>
    <xf numFmtId="3" fontId="18" fillId="24" borderId="45" xfId="43" applyNumberFormat="1" applyFont="1" applyFill="1" applyBorder="1" applyAlignment="1">
      <alignment horizontal="center" vertical="center"/>
    </xf>
    <xf numFmtId="10" fontId="19" fillId="0" borderId="15" xfId="43" applyNumberFormat="1" applyFont="1" applyFill="1" applyBorder="1" applyAlignment="1">
      <alignment vertical="center"/>
    </xf>
    <xf numFmtId="10" fontId="19" fillId="0" borderId="42" xfId="43" applyNumberFormat="1" applyFont="1" applyFill="1" applyBorder="1" applyAlignment="1">
      <alignment vertical="center"/>
    </xf>
    <xf numFmtId="3" fontId="14" fillId="0" borderId="14" xfId="43" applyNumberFormat="1" applyFont="1" applyFill="1" applyBorder="1" applyAlignment="1">
      <alignment horizontal="right" vertical="center"/>
    </xf>
    <xf numFmtId="3" fontId="33" fillId="0" borderId="14" xfId="43" applyNumberFormat="1" applyFont="1" applyBorder="1" applyAlignment="1">
      <alignment horizontal="right"/>
    </xf>
    <xf numFmtId="3" fontId="33" fillId="0" borderId="51" xfId="43" applyNumberFormat="1" applyFont="1" applyBorder="1" applyAlignment="1">
      <alignment horizontal="right"/>
    </xf>
    <xf numFmtId="10" fontId="33" fillId="0" borderId="14" xfId="43" applyNumberFormat="1" applyFont="1" applyBorder="1" applyAlignment="1">
      <alignment horizontal="right"/>
    </xf>
    <xf numFmtId="3" fontId="33" fillId="0" borderId="21" xfId="43" applyNumberFormat="1" applyFont="1" applyBorder="1" applyAlignment="1">
      <alignment horizontal="right"/>
    </xf>
    <xf numFmtId="3" fontId="33" fillId="0" borderId="41" xfId="43" applyNumberFormat="1" applyFont="1" applyBorder="1" applyAlignment="1">
      <alignment horizontal="right"/>
    </xf>
    <xf numFmtId="3" fontId="33" fillId="0" borderId="13" xfId="43" applyNumberFormat="1" applyFont="1" applyBorder="1" applyAlignment="1">
      <alignment horizontal="right"/>
    </xf>
    <xf numFmtId="3" fontId="72" fillId="0" borderId="52" xfId="41" applyNumberFormat="1" applyFont="1" applyBorder="1" applyAlignment="1">
      <alignment horizontal="right"/>
    </xf>
    <xf numFmtId="3" fontId="2" fillId="0" borderId="38" xfId="41" applyNumberFormat="1" applyFont="1" applyBorder="1" applyAlignment="1">
      <alignment horizontal="right"/>
    </xf>
    <xf numFmtId="3" fontId="2" fillId="0" borderId="37" xfId="41" applyNumberFormat="1" applyFont="1" applyBorder="1" applyAlignment="1">
      <alignment horizontal="right"/>
    </xf>
    <xf numFmtId="3" fontId="72" fillId="0" borderId="37" xfId="41" applyNumberFormat="1" applyFont="1" applyBorder="1" applyAlignment="1">
      <alignment horizontal="right"/>
    </xf>
    <xf numFmtId="3" fontId="72" fillId="0" borderId="40" xfId="41" applyNumberFormat="1" applyFont="1" applyBorder="1" applyAlignment="1">
      <alignment horizontal="right"/>
    </xf>
    <xf numFmtId="3" fontId="72" fillId="0" borderId="41" xfId="41" applyNumberFormat="1" applyFont="1" applyBorder="1" applyAlignment="1">
      <alignment horizontal="right" vertical="center"/>
    </xf>
    <xf numFmtId="3" fontId="72" fillId="0" borderId="38" xfId="41" applyNumberFormat="1" applyFont="1" applyBorder="1" applyAlignment="1">
      <alignment horizontal="right"/>
    </xf>
    <xf numFmtId="3" fontId="72" fillId="0" borderId="0" xfId="41" applyNumberFormat="1" applyFont="1" applyFill="1" applyBorder="1" applyAlignment="1">
      <alignment vertical="center"/>
    </xf>
    <xf numFmtId="3" fontId="72" fillId="0" borderId="38" xfId="41" applyNumberFormat="1" applyFont="1" applyFill="1" applyBorder="1"/>
    <xf numFmtId="3" fontId="2" fillId="0" borderId="37" xfId="41" applyNumberFormat="1" applyFont="1" applyFill="1" applyBorder="1"/>
    <xf numFmtId="3" fontId="72" fillId="0" borderId="37" xfId="41" applyNumberFormat="1" applyFont="1" applyFill="1" applyBorder="1"/>
    <xf numFmtId="3" fontId="72" fillId="0" borderId="40" xfId="41" applyNumberFormat="1" applyFont="1" applyFill="1" applyBorder="1"/>
    <xf numFmtId="3" fontId="72" fillId="0" borderId="41" xfId="41" applyNumberFormat="1" applyFont="1" applyFill="1" applyBorder="1" applyAlignment="1">
      <alignment vertical="center"/>
    </xf>
    <xf numFmtId="3" fontId="72" fillId="0" borderId="41" xfId="41" applyNumberFormat="1" applyFont="1" applyFill="1" applyBorder="1"/>
    <xf numFmtId="3" fontId="72" fillId="0" borderId="38" xfId="41" applyNumberFormat="1" applyFont="1" applyBorder="1"/>
    <xf numFmtId="3" fontId="72" fillId="0" borderId="40" xfId="41" applyNumberFormat="1" applyFont="1" applyBorder="1"/>
    <xf numFmtId="3" fontId="78" fillId="0" borderId="41" xfId="41" applyNumberFormat="1" applyFont="1" applyBorder="1" applyAlignment="1">
      <alignment vertical="center"/>
    </xf>
    <xf numFmtId="3" fontId="72" fillId="0" borderId="21" xfId="41" applyNumberFormat="1" applyFont="1" applyBorder="1" applyAlignment="1">
      <alignment horizontal="right"/>
    </xf>
    <xf numFmtId="0" fontId="111" fillId="0" borderId="11" xfId="41" applyFont="1" applyFill="1" applyBorder="1" applyAlignment="1">
      <alignment vertical="center"/>
    </xf>
    <xf numFmtId="0" fontId="111" fillId="0" borderId="12" xfId="41" applyFont="1" applyBorder="1"/>
    <xf numFmtId="0" fontId="3" fillId="0" borderId="0" xfId="46"/>
    <xf numFmtId="0" fontId="8" fillId="0" borderId="0" xfId="46" applyFont="1"/>
    <xf numFmtId="0" fontId="90" fillId="0" borderId="51" xfId="43" applyFont="1" applyBorder="1" applyAlignment="1">
      <alignment horizontal="center" vertical="center"/>
    </xf>
    <xf numFmtId="0" fontId="20" fillId="0" borderId="21" xfId="43" applyFont="1" applyBorder="1" applyAlignment="1">
      <alignment vertical="center"/>
    </xf>
    <xf numFmtId="10" fontId="91" fillId="0" borderId="30" xfId="43" applyNumberFormat="1" applyFont="1" applyFill="1" applyBorder="1" applyAlignment="1">
      <alignment vertical="center"/>
    </xf>
    <xf numFmtId="10" fontId="13" fillId="0" borderId="30" xfId="43" applyNumberFormat="1" applyBorder="1" applyAlignment="1">
      <alignment vertical="center"/>
    </xf>
    <xf numFmtId="10" fontId="91" fillId="0" borderId="57" xfId="43" applyNumberFormat="1" applyFont="1" applyBorder="1" applyAlignment="1">
      <alignment vertical="center"/>
    </xf>
    <xf numFmtId="0" fontId="91" fillId="0" borderId="0" xfId="43" applyFont="1" applyBorder="1" applyAlignment="1">
      <alignment vertical="center" wrapText="1"/>
    </xf>
    <xf numFmtId="3" fontId="91" fillId="0" borderId="49" xfId="43" applyNumberFormat="1" applyFont="1" applyBorder="1" applyAlignment="1">
      <alignment vertical="center"/>
    </xf>
    <xf numFmtId="3" fontId="91" fillId="0" borderId="45" xfId="43" applyNumberFormat="1" applyFont="1" applyBorder="1" applyAlignment="1">
      <alignment vertical="center"/>
    </xf>
    <xf numFmtId="10" fontId="13" fillId="0" borderId="54" xfId="43" applyNumberFormat="1" applyBorder="1" applyAlignment="1">
      <alignment vertical="center"/>
    </xf>
    <xf numFmtId="3" fontId="91" fillId="0" borderId="46" xfId="43" applyNumberFormat="1" applyFont="1" applyBorder="1" applyAlignment="1">
      <alignment vertical="center"/>
    </xf>
    <xf numFmtId="3" fontId="91" fillId="0" borderId="35" xfId="43" applyNumberFormat="1" applyFont="1" applyBorder="1" applyAlignment="1">
      <alignment vertical="center"/>
    </xf>
    <xf numFmtId="10" fontId="13" fillId="0" borderId="25" xfId="43" applyNumberFormat="1" applyBorder="1" applyAlignment="1">
      <alignment vertical="center"/>
    </xf>
    <xf numFmtId="10" fontId="91" fillId="0" borderId="27" xfId="43" applyNumberFormat="1" applyFont="1" applyBorder="1" applyAlignment="1">
      <alignment vertical="center"/>
    </xf>
    <xf numFmtId="10" fontId="91" fillId="0" borderId="56" xfId="43" applyNumberFormat="1" applyFont="1" applyBorder="1" applyAlignment="1">
      <alignment vertical="center"/>
    </xf>
    <xf numFmtId="10" fontId="91" fillId="0" borderId="30" xfId="43" applyNumberFormat="1" applyFont="1" applyBorder="1" applyAlignment="1">
      <alignment vertical="center"/>
    </xf>
    <xf numFmtId="10" fontId="91" fillId="0" borderId="48" xfId="43" applyNumberFormat="1" applyFont="1" applyBorder="1" applyAlignment="1">
      <alignment vertical="center"/>
    </xf>
    <xf numFmtId="10" fontId="91" fillId="0" borderId="54" xfId="43" applyNumberFormat="1" applyFont="1" applyFill="1" applyBorder="1" applyAlignment="1">
      <alignment vertical="center"/>
    </xf>
    <xf numFmtId="0" fontId="91" fillId="0" borderId="64" xfId="43" applyFont="1" applyBorder="1" applyAlignment="1">
      <alignment vertical="center" wrapText="1"/>
    </xf>
    <xf numFmtId="10" fontId="91" fillId="0" borderId="25" xfId="43" applyNumberFormat="1" applyFont="1" applyFill="1" applyBorder="1" applyAlignment="1">
      <alignment vertical="center"/>
    </xf>
    <xf numFmtId="10" fontId="91" fillId="0" borderId="27" xfId="43" applyNumberFormat="1" applyFont="1" applyFill="1" applyBorder="1" applyAlignment="1">
      <alignment vertical="center"/>
    </xf>
    <xf numFmtId="0" fontId="91" fillId="0" borderId="0" xfId="43" applyFont="1" applyFill="1" applyBorder="1" applyAlignment="1">
      <alignment vertical="center" wrapText="1"/>
    </xf>
    <xf numFmtId="10" fontId="91" fillId="0" borderId="17" xfId="43" applyNumberFormat="1" applyFont="1" applyFill="1" applyBorder="1" applyAlignment="1">
      <alignment vertical="center"/>
    </xf>
    <xf numFmtId="0" fontId="91" fillId="0" borderId="84" xfId="43" applyFont="1" applyBorder="1" applyAlignment="1">
      <alignment vertical="center"/>
    </xf>
    <xf numFmtId="10" fontId="13" fillId="0" borderId="17" xfId="43" applyNumberFormat="1" applyBorder="1" applyAlignment="1">
      <alignment vertical="center"/>
    </xf>
    <xf numFmtId="0" fontId="90" fillId="0" borderId="44" xfId="43" applyFont="1" applyBorder="1" applyAlignment="1">
      <alignment vertical="center" wrapText="1"/>
    </xf>
    <xf numFmtId="10" fontId="13" fillId="0" borderId="56" xfId="43" applyNumberFormat="1" applyBorder="1" applyAlignment="1">
      <alignment vertical="center"/>
    </xf>
    <xf numFmtId="10" fontId="90" fillId="0" borderId="57" xfId="43" applyNumberFormat="1" applyFont="1" applyBorder="1" applyAlignment="1">
      <alignment vertical="center"/>
    </xf>
    <xf numFmtId="10" fontId="90" fillId="0" borderId="21" xfId="43" applyNumberFormat="1" applyFont="1" applyBorder="1" applyAlignment="1">
      <alignment vertical="center"/>
    </xf>
    <xf numFmtId="10" fontId="20" fillId="0" borderId="30" xfId="43" applyNumberFormat="1" applyFont="1" applyBorder="1" applyAlignment="1">
      <alignment vertical="center"/>
    </xf>
    <xf numFmtId="10" fontId="20" fillId="0" borderId="21" xfId="43" applyNumberFormat="1" applyFont="1" applyBorder="1" applyAlignment="1">
      <alignment vertical="center"/>
    </xf>
    <xf numFmtId="10" fontId="90" fillId="0" borderId="30" xfId="43" applyNumberFormat="1" applyFont="1" applyFill="1" applyBorder="1" applyAlignment="1">
      <alignment vertical="center"/>
    </xf>
    <xf numFmtId="10" fontId="123" fillId="0" borderId="30" xfId="43" applyNumberFormat="1" applyFont="1" applyFill="1" applyBorder="1" applyAlignment="1">
      <alignment vertical="center"/>
    </xf>
    <xf numFmtId="0" fontId="123" fillId="0" borderId="41" xfId="43" applyFont="1" applyBorder="1" applyAlignment="1">
      <alignment vertical="center"/>
    </xf>
    <xf numFmtId="3" fontId="123" fillId="0" borderId="13" xfId="43" applyNumberFormat="1" applyFont="1" applyBorder="1" applyAlignment="1">
      <alignment vertical="center"/>
    </xf>
    <xf numFmtId="3" fontId="123" fillId="0" borderId="14" xfId="43" applyNumberFormat="1" applyFont="1" applyBorder="1" applyAlignment="1">
      <alignment vertical="center"/>
    </xf>
    <xf numFmtId="10" fontId="124" fillId="0" borderId="30" xfId="43" applyNumberFormat="1" applyFont="1" applyBorder="1" applyAlignment="1">
      <alignment vertical="center"/>
    </xf>
    <xf numFmtId="0" fontId="123" fillId="0" borderId="10" xfId="0" applyFont="1" applyBorder="1" applyAlignment="1">
      <alignment horizontal="center" vertical="center" wrapText="1"/>
    </xf>
    <xf numFmtId="10" fontId="123" fillId="0" borderId="21" xfId="43" applyNumberFormat="1" applyFont="1" applyFill="1" applyBorder="1" applyAlignment="1">
      <alignment vertical="center"/>
    </xf>
    <xf numFmtId="0" fontId="123" fillId="0" borderId="41" xfId="43" applyFont="1" applyBorder="1" applyAlignment="1">
      <alignment horizontal="center" vertical="center"/>
    </xf>
    <xf numFmtId="10" fontId="124" fillId="0" borderId="21" xfId="43" applyNumberFormat="1" applyFont="1" applyBorder="1" applyAlignment="1">
      <alignment vertical="center"/>
    </xf>
    <xf numFmtId="0" fontId="3" fillId="0" borderId="0" xfId="0" applyFont="1" applyAlignment="1"/>
    <xf numFmtId="0" fontId="45" fillId="0" borderId="15" xfId="43" applyFont="1" applyFill="1" applyBorder="1" applyAlignment="1">
      <alignment vertical="center" wrapText="1"/>
    </xf>
    <xf numFmtId="10" fontId="17" fillId="0" borderId="79" xfId="43" applyNumberFormat="1" applyFont="1" applyFill="1" applyBorder="1" applyAlignment="1">
      <alignment horizontal="right"/>
    </xf>
    <xf numFmtId="10" fontId="33" fillId="0" borderId="79" xfId="43" applyNumberFormat="1" applyFont="1" applyFill="1" applyBorder="1" applyAlignment="1">
      <alignment horizontal="right"/>
    </xf>
    <xf numFmtId="0" fontId="20" fillId="1" borderId="75" xfId="43" applyFont="1" applyFill="1" applyBorder="1" applyAlignment="1">
      <alignment horizontal="center" vertical="center"/>
    </xf>
    <xf numFmtId="0" fontId="13" fillId="1" borderId="52" xfId="43" applyFont="1" applyFill="1" applyBorder="1"/>
    <xf numFmtId="0" fontId="13" fillId="1" borderId="37" xfId="43" applyFont="1" applyFill="1" applyBorder="1"/>
    <xf numFmtId="0" fontId="13" fillId="1" borderId="75" xfId="43" applyFont="1" applyFill="1" applyBorder="1" applyAlignment="1">
      <alignment horizontal="center" vertical="center"/>
    </xf>
    <xf numFmtId="10" fontId="33" fillId="0" borderId="75" xfId="43" applyNumberFormat="1" applyFont="1" applyBorder="1"/>
    <xf numFmtId="0" fontId="119" fillId="27" borderId="15" xfId="46" applyFont="1" applyFill="1" applyBorder="1" applyAlignment="1">
      <alignment horizontal="center" vertical="top" wrapText="1"/>
    </xf>
    <xf numFmtId="0" fontId="122" fillId="27" borderId="15" xfId="46" applyFont="1" applyFill="1" applyBorder="1" applyAlignment="1">
      <alignment horizontal="center" vertical="top" wrapText="1"/>
    </xf>
    <xf numFmtId="0" fontId="120" fillId="0" borderId="15" xfId="46" applyFont="1" applyBorder="1" applyAlignment="1">
      <alignment horizontal="center" vertical="top" wrapText="1"/>
    </xf>
    <xf numFmtId="0" fontId="120" fillId="0" borderId="15" xfId="46" applyFont="1" applyBorder="1" applyAlignment="1">
      <alignment horizontal="left" vertical="top" wrapText="1"/>
    </xf>
    <xf numFmtId="3" fontId="120" fillId="0" borderId="15" xfId="46" applyNumberFormat="1" applyFont="1" applyBorder="1" applyAlignment="1">
      <alignment horizontal="right" vertical="top" wrapText="1"/>
    </xf>
    <xf numFmtId="0" fontId="121" fillId="0" borderId="15" xfId="46" applyFont="1" applyBorder="1" applyAlignment="1">
      <alignment horizontal="center" vertical="top" wrapText="1"/>
    </xf>
    <xf numFmtId="0" fontId="121" fillId="0" borderId="15" xfId="46" applyFont="1" applyBorder="1" applyAlignment="1">
      <alignment horizontal="left" vertical="top" wrapText="1"/>
    </xf>
    <xf numFmtId="3" fontId="121" fillId="0" borderId="15" xfId="46" applyNumberFormat="1" applyFont="1" applyBorder="1" applyAlignment="1">
      <alignment horizontal="right" vertical="top" wrapText="1"/>
    </xf>
    <xf numFmtId="0" fontId="3" fillId="0" borderId="0" xfId="46" applyFont="1" applyAlignment="1">
      <alignment horizontal="right"/>
    </xf>
    <xf numFmtId="0" fontId="3" fillId="0" borderId="0" xfId="46" applyAlignment="1">
      <alignment horizontal="right"/>
    </xf>
    <xf numFmtId="0" fontId="3" fillId="0" borderId="0" xfId="40" applyAlignment="1">
      <alignment wrapText="1"/>
    </xf>
    <xf numFmtId="3" fontId="3" fillId="0" borderId="0" xfId="40" applyNumberFormat="1"/>
    <xf numFmtId="0" fontId="125" fillId="0" borderId="0" xfId="40" applyFont="1" applyAlignment="1">
      <alignment horizontal="right"/>
    </xf>
    <xf numFmtId="0" fontId="3" fillId="0" borderId="0" xfId="40"/>
    <xf numFmtId="0" fontId="53" fillId="0" borderId="0" xfId="40" applyFont="1" applyAlignment="1">
      <alignment horizontal="center"/>
    </xf>
    <xf numFmtId="0" fontId="9" fillId="0" borderId="0" xfId="40" applyFont="1" applyAlignment="1">
      <alignment horizontal="center" wrapText="1"/>
    </xf>
    <xf numFmtId="0" fontId="8" fillId="0" borderId="13" xfId="40" applyFont="1" applyBorder="1" applyAlignment="1">
      <alignment horizontal="center" vertical="center" wrapText="1"/>
    </xf>
    <xf numFmtId="0" fontId="8" fillId="0" borderId="41" xfId="40" applyFont="1" applyBorder="1" applyAlignment="1">
      <alignment horizontal="center" vertical="center"/>
    </xf>
    <xf numFmtId="0" fontId="8" fillId="0" borderId="0" xfId="40" applyFont="1" applyAlignment="1">
      <alignment horizontal="center"/>
    </xf>
    <xf numFmtId="0" fontId="3" fillId="0" borderId="0" xfId="40" applyFont="1" applyAlignment="1">
      <alignment wrapText="1"/>
    </xf>
    <xf numFmtId="0" fontId="3" fillId="0" borderId="15" xfId="40" applyBorder="1" applyAlignment="1">
      <alignment wrapText="1"/>
    </xf>
    <xf numFmtId="3" fontId="8" fillId="0" borderId="15" xfId="40" applyNumberFormat="1" applyFont="1" applyBorder="1" applyAlignment="1">
      <alignment wrapText="1"/>
    </xf>
    <xf numFmtId="3" fontId="8" fillId="0" borderId="15" xfId="40" applyNumberFormat="1" applyFont="1" applyBorder="1"/>
    <xf numFmtId="0" fontId="3" fillId="0" borderId="15" xfId="40" applyBorder="1"/>
    <xf numFmtId="0" fontId="8" fillId="0" borderId="29" xfId="40" applyFont="1" applyBorder="1" applyAlignment="1">
      <alignment horizontal="center" vertical="center"/>
    </xf>
    <xf numFmtId="0" fontId="3" fillId="0" borderId="23" xfId="40" applyFont="1" applyBorder="1" applyAlignment="1">
      <alignment wrapText="1"/>
    </xf>
    <xf numFmtId="3" fontId="3" fillId="0" borderId="23" xfId="40" applyNumberFormat="1" applyBorder="1"/>
    <xf numFmtId="10" fontId="3" fillId="0" borderId="23" xfId="40" applyNumberFormat="1" applyBorder="1"/>
    <xf numFmtId="0" fontId="3" fillId="0" borderId="23" xfId="40" applyFont="1" applyBorder="1" applyAlignment="1"/>
    <xf numFmtId="0" fontId="3" fillId="0" borderId="42" xfId="40" applyFont="1" applyBorder="1" applyAlignment="1">
      <alignment vertical="center" wrapText="1"/>
    </xf>
    <xf numFmtId="3" fontId="3" fillId="0" borderId="42" xfId="40" applyNumberFormat="1" applyBorder="1"/>
    <xf numFmtId="0" fontId="3" fillId="0" borderId="42" xfId="40" applyFont="1" applyBorder="1"/>
    <xf numFmtId="0" fontId="3" fillId="0" borderId="42" xfId="40" applyBorder="1"/>
    <xf numFmtId="0" fontId="3" fillId="0" borderId="16" xfId="40" applyBorder="1" applyAlignment="1">
      <alignment wrapText="1"/>
    </xf>
    <xf numFmtId="3" fontId="3" fillId="0" borderId="16" xfId="40" applyNumberFormat="1" applyBorder="1" applyAlignment="1"/>
    <xf numFmtId="0" fontId="3" fillId="0" borderId="16" xfId="40" applyBorder="1" applyAlignment="1"/>
    <xf numFmtId="3" fontId="3" fillId="0" borderId="16" xfId="40" applyNumberFormat="1" applyBorder="1"/>
    <xf numFmtId="0" fontId="3" fillId="0" borderId="0" xfId="40" applyFont="1" applyBorder="1" applyAlignment="1">
      <alignment horizontal="left" vertical="center" wrapText="1"/>
    </xf>
    <xf numFmtId="0" fontId="3" fillId="0" borderId="0" xfId="40" applyBorder="1" applyAlignment="1">
      <alignment wrapText="1"/>
    </xf>
    <xf numFmtId="3" fontId="3" fillId="0" borderId="0" xfId="40" applyNumberFormat="1" applyBorder="1" applyAlignment="1"/>
    <xf numFmtId="0" fontId="3" fillId="0" borderId="0" xfId="40" applyBorder="1" applyAlignment="1"/>
    <xf numFmtId="3" fontId="3" fillId="0" borderId="0" xfId="40" applyNumberFormat="1" applyBorder="1"/>
    <xf numFmtId="0" fontId="8" fillId="0" borderId="18" xfId="40" applyFont="1" applyBorder="1" applyAlignment="1">
      <alignment horizontal="center" vertical="center"/>
    </xf>
    <xf numFmtId="0" fontId="3" fillId="0" borderId="19" xfId="40" applyFont="1" applyBorder="1" applyAlignment="1">
      <alignment horizontal="left" vertical="center" wrapText="1"/>
    </xf>
    <xf numFmtId="3" fontId="3" fillId="0" borderId="19" xfId="40" applyNumberFormat="1" applyBorder="1" applyAlignment="1">
      <alignment horizontal="right" vertical="center"/>
    </xf>
    <xf numFmtId="0" fontId="3" fillId="0" borderId="19" xfId="40" applyFont="1" applyBorder="1" applyAlignment="1">
      <alignment horizontal="left" vertical="center"/>
    </xf>
    <xf numFmtId="3" fontId="3" fillId="0" borderId="30" xfId="40" applyNumberFormat="1" applyBorder="1" applyAlignment="1">
      <alignment horizontal="right" vertical="center"/>
    </xf>
    <xf numFmtId="3" fontId="3" fillId="0" borderId="42" xfId="40" applyNumberFormat="1" applyBorder="1" applyAlignment="1">
      <alignment horizontal="right" vertical="center"/>
    </xf>
    <xf numFmtId="3" fontId="3" fillId="0" borderId="23" xfId="40" applyNumberFormat="1" applyBorder="1" applyAlignment="1">
      <alignment horizontal="right" vertical="center"/>
    </xf>
    <xf numFmtId="0" fontId="3" fillId="0" borderId="16" xfId="40" applyBorder="1" applyAlignment="1">
      <alignment vertical="center" wrapText="1"/>
    </xf>
    <xf numFmtId="3" fontId="3" fillId="0" borderId="17" xfId="40" applyNumberFormat="1" applyBorder="1" applyAlignment="1">
      <alignment horizontal="right" vertical="center"/>
    </xf>
    <xf numFmtId="0" fontId="3" fillId="0" borderId="0" xfId="40" applyBorder="1" applyAlignment="1">
      <alignment vertical="center" wrapText="1"/>
    </xf>
    <xf numFmtId="0" fontId="8" fillId="0" borderId="18" xfId="40" applyFont="1" applyBorder="1" applyAlignment="1">
      <alignment horizontal="center" vertical="center" wrapText="1"/>
    </xf>
    <xf numFmtId="0" fontId="3" fillId="0" borderId="19" xfId="40" applyFont="1" applyBorder="1" applyAlignment="1">
      <alignment vertical="center" wrapText="1"/>
    </xf>
    <xf numFmtId="3" fontId="3" fillId="0" borderId="19" xfId="40" applyNumberFormat="1" applyFont="1" applyBorder="1" applyAlignment="1">
      <alignment vertical="center" wrapText="1"/>
    </xf>
    <xf numFmtId="0" fontId="3" fillId="0" borderId="19" xfId="40" applyFont="1" applyBorder="1" applyAlignment="1">
      <alignment vertical="center"/>
    </xf>
    <xf numFmtId="3" fontId="3" fillId="0" borderId="30" xfId="40" applyNumberFormat="1" applyFont="1" applyBorder="1" applyAlignment="1">
      <alignment vertical="center"/>
    </xf>
    <xf numFmtId="0" fontId="3" fillId="0" borderId="35" xfId="40" applyFont="1" applyBorder="1" applyAlignment="1">
      <alignment vertical="center" wrapText="1"/>
    </xf>
    <xf numFmtId="3" fontId="3" fillId="0" borderId="35" xfId="40" applyNumberFormat="1" applyFont="1" applyBorder="1" applyAlignment="1">
      <alignment vertical="center" wrapText="1"/>
    </xf>
    <xf numFmtId="0" fontId="3" fillId="0" borderId="35" xfId="40" applyFont="1" applyBorder="1" applyAlignment="1">
      <alignment vertical="center"/>
    </xf>
    <xf numFmtId="3" fontId="3" fillId="0" borderId="57" xfId="40" applyNumberFormat="1" applyFont="1" applyBorder="1" applyAlignment="1">
      <alignment vertical="center"/>
    </xf>
    <xf numFmtId="0" fontId="3" fillId="0" borderId="56" xfId="40" applyBorder="1"/>
    <xf numFmtId="3" fontId="3" fillId="0" borderId="17" xfId="40" applyNumberFormat="1" applyBorder="1"/>
    <xf numFmtId="3" fontId="3" fillId="0" borderId="0" xfId="40" applyNumberFormat="1" applyBorder="1" applyAlignment="1">
      <alignment horizontal="right" vertical="center"/>
    </xf>
    <xf numFmtId="0" fontId="3" fillId="0" borderId="0" xfId="40" applyBorder="1" applyAlignment="1">
      <alignment horizontal="center"/>
    </xf>
    <xf numFmtId="0" fontId="9" fillId="0" borderId="52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49" fontId="54" fillId="0" borderId="0" xfId="0" applyNumberFormat="1" applyFont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left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wrapText="1"/>
    </xf>
    <xf numFmtId="0" fontId="9" fillId="0" borderId="66" xfId="0" applyFont="1" applyBorder="1" applyAlignment="1">
      <alignment wrapText="1"/>
    </xf>
    <xf numFmtId="0" fontId="9" fillId="0" borderId="84" xfId="0" applyFont="1" applyBorder="1" applyAlignment="1">
      <alignment horizontal="left" wrapText="1"/>
    </xf>
    <xf numFmtId="0" fontId="9" fillId="0" borderId="73" xfId="0" applyFont="1" applyBorder="1" applyAlignment="1">
      <alignment horizontal="left" wrapText="1"/>
    </xf>
    <xf numFmtId="0" fontId="9" fillId="0" borderId="66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wrapText="1"/>
    </xf>
    <xf numFmtId="0" fontId="9" fillId="0" borderId="70" xfId="0" applyFont="1" applyBorder="1" applyAlignment="1">
      <alignment horizontal="left" wrapText="1"/>
    </xf>
    <xf numFmtId="49" fontId="9" fillId="0" borderId="11" xfId="0" applyNumberFormat="1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9" fillId="0" borderId="84" xfId="0" applyFont="1" applyFill="1" applyBorder="1" applyAlignment="1">
      <alignment horizontal="left" vertical="center" wrapText="1"/>
    </xf>
    <xf numFmtId="0" fontId="9" fillId="0" borderId="73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165" fontId="88" fillId="0" borderId="0" xfId="47" applyNumberFormat="1" applyFont="1" applyFill="1" applyBorder="1" applyAlignment="1" applyProtection="1">
      <alignment horizontal="left" vertical="center"/>
    </xf>
    <xf numFmtId="0" fontId="87" fillId="0" borderId="0" xfId="47" applyFont="1" applyFill="1" applyBorder="1" applyAlignment="1">
      <alignment horizontal="center" wrapText="1"/>
    </xf>
    <xf numFmtId="0" fontId="77" fillId="0" borderId="15" xfId="47" applyFont="1" applyFill="1" applyBorder="1" applyAlignment="1">
      <alignment horizontal="left"/>
    </xf>
    <xf numFmtId="0" fontId="84" fillId="0" borderId="15" xfId="47" applyFont="1" applyFill="1" applyBorder="1" applyAlignment="1">
      <alignment horizontal="left"/>
    </xf>
    <xf numFmtId="0" fontId="87" fillId="0" borderId="0" xfId="47" applyFont="1" applyFill="1" applyAlignment="1">
      <alignment horizontal="center"/>
    </xf>
    <xf numFmtId="0" fontId="84" fillId="0" borderId="68" xfId="47" applyFont="1" applyFill="1" applyBorder="1" applyAlignment="1" applyProtection="1">
      <alignment horizontal="left" vertical="center" wrapText="1"/>
    </xf>
    <xf numFmtId="0" fontId="84" fillId="0" borderId="10" xfId="47" applyFont="1" applyFill="1" applyBorder="1" applyAlignment="1" applyProtection="1">
      <alignment horizontal="left" vertical="center" wrapText="1"/>
    </xf>
    <xf numFmtId="0" fontId="84" fillId="0" borderId="98" xfId="47" applyFont="1" applyFill="1" applyBorder="1" applyAlignment="1" applyProtection="1">
      <alignment horizontal="left" vertical="center" wrapText="1"/>
    </xf>
    <xf numFmtId="0" fontId="84" fillId="0" borderId="59" xfId="47" applyFont="1" applyFill="1" applyBorder="1" applyAlignment="1" applyProtection="1">
      <alignment horizontal="left" vertical="center" wrapText="1"/>
    </xf>
    <xf numFmtId="0" fontId="84" fillId="0" borderId="52" xfId="47" applyFont="1" applyFill="1" applyBorder="1" applyAlignment="1" applyProtection="1">
      <alignment horizontal="left" vertical="center" wrapText="1"/>
    </xf>
    <xf numFmtId="0" fontId="84" fillId="0" borderId="80" xfId="47" applyFont="1" applyFill="1" applyBorder="1" applyAlignment="1" applyProtection="1">
      <alignment horizontal="left" vertical="center" wrapText="1"/>
    </xf>
    <xf numFmtId="0" fontId="84" fillId="0" borderId="61" xfId="47" applyFont="1" applyFill="1" applyBorder="1" applyAlignment="1" applyProtection="1">
      <alignment horizontal="left" vertical="center" wrapText="1"/>
    </xf>
    <xf numFmtId="0" fontId="84" fillId="0" borderId="37" xfId="47" applyFont="1" applyFill="1" applyBorder="1" applyAlignment="1" applyProtection="1">
      <alignment horizontal="left" vertical="center" wrapText="1"/>
    </xf>
    <xf numFmtId="0" fontId="84" fillId="0" borderId="79" xfId="47" applyFont="1" applyFill="1" applyBorder="1" applyAlignment="1" applyProtection="1">
      <alignment horizontal="left" vertical="center" wrapText="1"/>
    </xf>
    <xf numFmtId="0" fontId="41" fillId="0" borderId="51" xfId="47" applyFont="1" applyFill="1" applyBorder="1" applyAlignment="1" applyProtection="1">
      <alignment horizontal="left" vertical="center" wrapText="1"/>
    </xf>
    <xf numFmtId="0" fontId="41" fillId="0" borderId="41" xfId="47" applyFont="1" applyFill="1" applyBorder="1" applyAlignment="1" applyProtection="1">
      <alignment horizontal="left" vertical="center" wrapText="1"/>
    </xf>
    <xf numFmtId="0" fontId="41" fillId="0" borderId="20" xfId="47" applyFont="1" applyFill="1" applyBorder="1" applyAlignment="1" applyProtection="1">
      <alignment horizontal="left" vertical="center" wrapText="1"/>
    </xf>
    <xf numFmtId="165" fontId="88" fillId="0" borderId="10" xfId="47" applyNumberFormat="1" applyFont="1" applyFill="1" applyBorder="1" applyAlignment="1" applyProtection="1">
      <alignment horizontal="left" vertical="center"/>
    </xf>
    <xf numFmtId="0" fontId="77" fillId="0" borderId="16" xfId="47" applyFont="1" applyFill="1" applyBorder="1" applyAlignment="1">
      <alignment horizontal="left"/>
    </xf>
    <xf numFmtId="0" fontId="84" fillId="0" borderId="69" xfId="47" applyFont="1" applyFill="1" applyBorder="1" applyAlignment="1" applyProtection="1">
      <alignment horizontal="left" vertical="center" wrapText="1"/>
    </xf>
    <xf numFmtId="0" fontId="84" fillId="0" borderId="84" xfId="47" applyFont="1" applyFill="1" applyBorder="1" applyAlignment="1" applyProtection="1">
      <alignment horizontal="left" vertical="center" wrapText="1"/>
    </xf>
    <xf numFmtId="0" fontId="84" fillId="0" borderId="86" xfId="47" applyFont="1" applyFill="1" applyBorder="1" applyAlignment="1" applyProtection="1">
      <alignment horizontal="left" vertical="center" wrapText="1"/>
    </xf>
    <xf numFmtId="0" fontId="87" fillId="0" borderId="19" xfId="47" applyFont="1" applyFill="1" applyBorder="1" applyAlignment="1">
      <alignment horizontal="left"/>
    </xf>
    <xf numFmtId="0" fontId="88" fillId="0" borderId="0" xfId="47" applyFont="1" applyFill="1" applyBorder="1" applyAlignment="1">
      <alignment horizontal="left"/>
    </xf>
    <xf numFmtId="49" fontId="3" fillId="0" borderId="40" xfId="0" applyNumberFormat="1" applyFont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87" fillId="0" borderId="0" xfId="47" applyFont="1" applyFill="1" applyAlignment="1">
      <alignment horizontal="center" wrapText="1"/>
    </xf>
    <xf numFmtId="49" fontId="8" fillId="0" borderId="41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/>
    </xf>
    <xf numFmtId="0" fontId="69" fillId="0" borderId="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165" fontId="57" fillId="0" borderId="0" xfId="47" applyNumberFormat="1" applyFont="1" applyFill="1" applyBorder="1" applyAlignment="1" applyProtection="1">
      <alignment horizontal="left" vertical="center"/>
    </xf>
    <xf numFmtId="0" fontId="12" fillId="0" borderId="0" xfId="43" applyFont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93" fillId="0" borderId="10" xfId="43" applyFont="1" applyBorder="1" applyAlignment="1">
      <alignment horizontal="center" vertical="center"/>
    </xf>
    <xf numFmtId="0" fontId="93" fillId="0" borderId="0" xfId="43" applyFont="1" applyBorder="1" applyAlignment="1">
      <alignment horizontal="center" vertical="center"/>
    </xf>
    <xf numFmtId="0" fontId="31" fillId="0" borderId="10" xfId="43" applyFont="1" applyBorder="1" applyAlignment="1">
      <alignment horizontal="center" vertical="center"/>
    </xf>
    <xf numFmtId="0" fontId="31" fillId="0" borderId="0" xfId="43" applyFon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0" xfId="0" applyBorder="1" applyAlignment="1"/>
    <xf numFmtId="49" fontId="9" fillId="0" borderId="38" xfId="0" applyNumberFormat="1" applyFont="1" applyBorder="1" applyAlignment="1">
      <alignment horizontal="left" vertical="center"/>
    </xf>
    <xf numFmtId="49" fontId="5" fillId="0" borderId="41" xfId="0" applyNumberFormat="1" applyFont="1" applyBorder="1" applyAlignment="1">
      <alignment horizontal="left" vertical="center"/>
    </xf>
    <xf numFmtId="49" fontId="9" fillId="0" borderId="37" xfId="0" applyNumberFormat="1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9" fillId="0" borderId="37" xfId="0" applyFont="1" applyFill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 wrapText="1"/>
    </xf>
    <xf numFmtId="3" fontId="18" fillId="24" borderId="11" xfId="43" applyNumberFormat="1" applyFont="1" applyFill="1" applyBorder="1" applyAlignment="1">
      <alignment horizontal="center" vertical="center"/>
    </xf>
    <xf numFmtId="3" fontId="18" fillId="24" borderId="41" xfId="43" applyNumberFormat="1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50" xfId="0" applyBorder="1" applyAlignment="1">
      <alignment vertical="center"/>
    </xf>
    <xf numFmtId="0" fontId="18" fillId="24" borderId="11" xfId="43" applyFont="1" applyFill="1" applyBorder="1" applyAlignment="1">
      <alignment horizontal="center" vertical="center"/>
    </xf>
    <xf numFmtId="0" fontId="18" fillId="24" borderId="41" xfId="43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4" fillId="0" borderId="0" xfId="43" applyFont="1" applyAlignment="1">
      <alignment horizontal="center" vertical="center"/>
    </xf>
    <xf numFmtId="0" fontId="14" fillId="0" borderId="11" xfId="43" applyFont="1" applyBorder="1" applyAlignment="1">
      <alignment horizontal="center" vertical="center"/>
    </xf>
    <xf numFmtId="0" fontId="14" fillId="0" borderId="41" xfId="43" applyFont="1" applyBorder="1" applyAlignment="1">
      <alignment horizontal="center" vertical="center"/>
    </xf>
    <xf numFmtId="0" fontId="14" fillId="0" borderId="10" xfId="43" applyFont="1" applyBorder="1" applyAlignment="1">
      <alignment horizontal="right" vertical="center"/>
    </xf>
    <xf numFmtId="0" fontId="14" fillId="0" borderId="20" xfId="43" applyFont="1" applyBorder="1" applyAlignment="1">
      <alignment horizontal="center" vertical="center"/>
    </xf>
    <xf numFmtId="3" fontId="18" fillId="24" borderId="13" xfId="43" applyNumberFormat="1" applyFont="1" applyFill="1" applyBorder="1" applyAlignment="1">
      <alignment horizontal="center" vertical="center"/>
    </xf>
    <xf numFmtId="3" fontId="18" fillId="24" borderId="21" xfId="43" applyNumberFormat="1" applyFont="1" applyFill="1" applyBorder="1" applyAlignment="1">
      <alignment horizontal="center" vertical="center"/>
    </xf>
    <xf numFmtId="0" fontId="18" fillId="24" borderId="74" xfId="43" applyFont="1" applyFill="1" applyBorder="1" applyAlignment="1">
      <alignment horizontal="center" vertical="center"/>
    </xf>
    <xf numFmtId="0" fontId="18" fillId="24" borderId="13" xfId="43" applyFont="1" applyFill="1" applyBorder="1" applyAlignment="1">
      <alignment horizontal="center" vertical="center"/>
    </xf>
    <xf numFmtId="0" fontId="18" fillId="24" borderId="14" xfId="43" applyFont="1" applyFill="1" applyBorder="1" applyAlignment="1">
      <alignment horizontal="center" vertical="center"/>
    </xf>
    <xf numFmtId="0" fontId="18" fillId="24" borderId="21" xfId="43" applyFont="1" applyFill="1" applyBorder="1" applyAlignment="1">
      <alignment horizontal="center" vertical="center"/>
    </xf>
    <xf numFmtId="3" fontId="21" fillId="0" borderId="0" xfId="43" applyNumberFormat="1" applyFont="1" applyAlignment="1">
      <alignment horizontal="right"/>
    </xf>
    <xf numFmtId="0" fontId="24" fillId="0" borderId="0" xfId="43" applyFont="1" applyAlignment="1">
      <alignment horizontal="center"/>
    </xf>
    <xf numFmtId="0" fontId="62" fillId="0" borderId="0" xfId="43" applyFont="1" applyAlignment="1">
      <alignment horizontal="center"/>
    </xf>
    <xf numFmtId="0" fontId="43" fillId="0" borderId="0" xfId="43" applyFont="1" applyAlignment="1">
      <alignment horizontal="center"/>
    </xf>
    <xf numFmtId="0" fontId="27" fillId="0" borderId="15" xfId="45" applyFont="1" applyFill="1" applyBorder="1" applyAlignment="1">
      <alignment horizontal="left"/>
    </xf>
    <xf numFmtId="164" fontId="26" fillId="0" borderId="51" xfId="45" applyNumberFormat="1" applyFont="1" applyBorder="1" applyAlignment="1">
      <alignment horizontal="center" vertical="center" wrapText="1"/>
    </xf>
    <xf numFmtId="164" fontId="26" fillId="0" borderId="20" xfId="45" applyNumberFormat="1" applyFont="1" applyBorder="1" applyAlignment="1">
      <alignment horizontal="center" vertical="center" wrapText="1"/>
    </xf>
    <xf numFmtId="3" fontId="26" fillId="0" borderId="51" xfId="45" applyNumberFormat="1" applyFont="1" applyBorder="1" applyAlignment="1">
      <alignment horizontal="center" vertical="center" wrapText="1"/>
    </xf>
    <xf numFmtId="3" fontId="26" fillId="0" borderId="41" xfId="45" applyNumberFormat="1" applyFont="1" applyBorder="1" applyAlignment="1">
      <alignment horizontal="center" vertical="center" wrapText="1"/>
    </xf>
    <xf numFmtId="3" fontId="26" fillId="0" borderId="11" xfId="45" applyNumberFormat="1" applyFont="1" applyBorder="1" applyAlignment="1">
      <alignment horizontal="center" vertical="center" wrapText="1"/>
    </xf>
    <xf numFmtId="3" fontId="26" fillId="0" borderId="11" xfId="45" applyNumberFormat="1" applyFont="1" applyBorder="1" applyAlignment="1">
      <alignment horizontal="center" vertical="center"/>
    </xf>
    <xf numFmtId="3" fontId="26" fillId="0" borderId="41" xfId="45" applyNumberFormat="1" applyFont="1" applyBorder="1" applyAlignment="1">
      <alignment horizontal="center" vertical="center"/>
    </xf>
    <xf numFmtId="164" fontId="26" fillId="0" borderId="45" xfId="45" applyNumberFormat="1" applyFont="1" applyBorder="1" applyAlignment="1">
      <alignment horizontal="center" vertical="center" wrapText="1"/>
    </xf>
    <xf numFmtId="3" fontId="13" fillId="0" borderId="10" xfId="43" applyNumberFormat="1" applyFont="1" applyBorder="1" applyAlignment="1">
      <alignment horizontal="right"/>
    </xf>
    <xf numFmtId="0" fontId="27" fillId="0" borderId="15" xfId="45" applyFont="1" applyFill="1" applyBorder="1" applyAlignment="1">
      <alignment horizontal="left" vertical="center" wrapText="1"/>
    </xf>
    <xf numFmtId="164" fontId="27" fillId="0" borderId="23" xfId="45" applyNumberFormat="1" applyFont="1" applyBorder="1" applyAlignment="1">
      <alignment horizontal="left" wrapText="1"/>
    </xf>
    <xf numFmtId="0" fontId="29" fillId="0" borderId="14" xfId="45" applyFont="1" applyBorder="1" applyAlignment="1">
      <alignment horizontal="center" vertical="center" wrapText="1"/>
    </xf>
    <xf numFmtId="164" fontId="27" fillId="0" borderId="42" xfId="45" applyNumberFormat="1" applyFont="1" applyBorder="1" applyAlignment="1">
      <alignment horizontal="left" wrapText="1"/>
    </xf>
    <xf numFmtId="164" fontId="27" fillId="0" borderId="15" xfId="45" applyNumberFormat="1" applyFont="1" applyBorder="1" applyAlignment="1">
      <alignment horizontal="left" wrapText="1"/>
    </xf>
    <xf numFmtId="164" fontId="27" fillId="0" borderId="16" xfId="45" applyNumberFormat="1" applyFont="1" applyBorder="1" applyAlignment="1">
      <alignment horizontal="left" wrapText="1"/>
    </xf>
    <xf numFmtId="0" fontId="27" fillId="0" borderId="61" xfId="45" applyFont="1" applyFill="1" applyBorder="1" applyAlignment="1">
      <alignment horizontal="left"/>
    </xf>
    <xf numFmtId="0" fontId="0" fillId="0" borderId="79" xfId="0" applyBorder="1" applyAlignment="1">
      <alignment horizontal="left"/>
    </xf>
    <xf numFmtId="0" fontId="27" fillId="0" borderId="61" xfId="45" applyFont="1" applyFill="1" applyBorder="1" applyAlignment="1">
      <alignment horizontal="left" vertical="center" wrapText="1"/>
    </xf>
    <xf numFmtId="0" fontId="27" fillId="0" borderId="79" xfId="45" applyFont="1" applyFill="1" applyBorder="1" applyAlignment="1">
      <alignment horizontal="left" vertical="center" wrapText="1"/>
    </xf>
    <xf numFmtId="3" fontId="21" fillId="0" borderId="0" xfId="43" applyNumberFormat="1" applyFont="1" applyAlignment="1">
      <alignment horizontal="right" vertical="center"/>
    </xf>
    <xf numFmtId="0" fontId="32" fillId="25" borderId="45" xfId="43" applyFont="1" applyFill="1" applyBorder="1" applyAlignment="1">
      <alignment horizontal="center" vertical="center" wrapText="1"/>
    </xf>
    <xf numFmtId="0" fontId="32" fillId="25" borderId="35" xfId="43" applyFont="1" applyFill="1" applyBorder="1" applyAlignment="1">
      <alignment horizontal="center" vertical="center" wrapText="1"/>
    </xf>
    <xf numFmtId="0" fontId="32" fillId="25" borderId="106" xfId="43" applyFont="1" applyFill="1" applyBorder="1" applyAlignment="1">
      <alignment horizontal="center" vertical="center" wrapText="1"/>
    </xf>
    <xf numFmtId="0" fontId="37" fillId="0" borderId="0" xfId="43" applyFont="1" applyAlignment="1">
      <alignment horizontal="center" vertical="center" wrapText="1"/>
    </xf>
    <xf numFmtId="0" fontId="37" fillId="0" borderId="0" xfId="43" applyFont="1" applyAlignment="1">
      <alignment horizontal="center" vertical="center"/>
    </xf>
    <xf numFmtId="0" fontId="33" fillId="0" borderId="0" xfId="43" applyFont="1" applyFill="1" applyAlignment="1">
      <alignment horizontal="center" vertical="center"/>
    </xf>
    <xf numFmtId="0" fontId="32" fillId="25" borderId="83" xfId="43" applyFont="1" applyFill="1" applyBorder="1" applyAlignment="1">
      <alignment horizontal="center" vertical="center" wrapText="1"/>
    </xf>
    <xf numFmtId="0" fontId="32" fillId="25" borderId="26" xfId="43" applyFont="1" applyFill="1" applyBorder="1" applyAlignment="1">
      <alignment horizontal="center" vertical="center" wrapText="1"/>
    </xf>
    <xf numFmtId="0" fontId="32" fillId="25" borderId="31" xfId="43" applyFont="1" applyFill="1" applyBorder="1" applyAlignment="1">
      <alignment horizontal="center" vertical="center" wrapText="1"/>
    </xf>
    <xf numFmtId="0" fontId="34" fillId="0" borderId="0" xfId="43" applyFont="1" applyAlignment="1">
      <alignment horizontal="center" vertical="center"/>
    </xf>
    <xf numFmtId="3" fontId="32" fillId="25" borderId="67" xfId="43" applyNumberFormat="1" applyFont="1" applyFill="1" applyBorder="1" applyAlignment="1">
      <alignment horizontal="center" vertical="center" wrapText="1"/>
    </xf>
    <xf numFmtId="3" fontId="32" fillId="25" borderId="64" xfId="43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3" fontId="32" fillId="25" borderId="77" xfId="43" applyNumberFormat="1" applyFont="1" applyFill="1" applyBorder="1" applyAlignment="1">
      <alignment horizontal="center" vertical="center" wrapText="1"/>
    </xf>
    <xf numFmtId="3" fontId="32" fillId="25" borderId="0" xfId="4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82" xfId="0" applyBorder="1" applyAlignment="1">
      <alignment vertical="center"/>
    </xf>
    <xf numFmtId="3" fontId="32" fillId="25" borderId="104" xfId="43" applyNumberFormat="1" applyFont="1" applyFill="1" applyBorder="1" applyAlignment="1">
      <alignment horizontal="center" vertical="center" wrapText="1"/>
    </xf>
    <xf numFmtId="3" fontId="32" fillId="25" borderId="101" xfId="43" applyNumberFormat="1" applyFont="1" applyFill="1" applyBorder="1" applyAlignment="1">
      <alignment horizontal="center" vertical="center" wrapText="1"/>
    </xf>
    <xf numFmtId="0" fontId="0" fillId="0" borderId="101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6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37" fillId="0" borderId="10" xfId="43" applyFont="1" applyBorder="1" applyAlignment="1">
      <alignment horizontal="left" vertical="center" wrapText="1"/>
    </xf>
    <xf numFmtId="0" fontId="37" fillId="0" borderId="10" xfId="43" applyFont="1" applyBorder="1" applyAlignment="1">
      <alignment horizontal="left" vertical="center"/>
    </xf>
    <xf numFmtId="0" fontId="0" fillId="25" borderId="64" xfId="0" applyFill="1" applyBorder="1" applyAlignment="1">
      <alignment vertical="center"/>
    </xf>
    <xf numFmtId="0" fontId="0" fillId="25" borderId="65" xfId="0" applyFill="1" applyBorder="1" applyAlignment="1">
      <alignment vertical="center"/>
    </xf>
    <xf numFmtId="0" fontId="0" fillId="25" borderId="0" xfId="0" applyFill="1" applyAlignment="1">
      <alignment vertical="center"/>
    </xf>
    <xf numFmtId="0" fontId="0" fillId="25" borderId="82" xfId="0" applyFill="1" applyBorder="1" applyAlignment="1">
      <alignment vertical="center"/>
    </xf>
    <xf numFmtId="0" fontId="0" fillId="25" borderId="101" xfId="0" applyFill="1" applyBorder="1" applyAlignment="1">
      <alignment vertical="center"/>
    </xf>
    <xf numFmtId="0" fontId="0" fillId="25" borderId="105" xfId="0" applyFill="1" applyBorder="1" applyAlignment="1">
      <alignment vertical="center"/>
    </xf>
    <xf numFmtId="3" fontId="21" fillId="0" borderId="10" xfId="43" applyNumberFormat="1" applyFont="1" applyBorder="1" applyAlignment="1">
      <alignment horizontal="right" vertical="center"/>
    </xf>
    <xf numFmtId="0" fontId="33" fillId="1" borderId="18" xfId="43" applyFont="1" applyFill="1" applyBorder="1" applyAlignment="1">
      <alignment horizontal="center" vertical="center"/>
    </xf>
    <xf numFmtId="0" fontId="33" fillId="1" borderId="19" xfId="43" applyFont="1" applyFill="1" applyBorder="1" applyAlignment="1">
      <alignment horizontal="center" vertical="center"/>
    </xf>
    <xf numFmtId="0" fontId="33" fillId="1" borderId="30" xfId="43" applyFont="1" applyFill="1" applyBorder="1" applyAlignment="1">
      <alignment horizontal="center" vertical="center"/>
    </xf>
    <xf numFmtId="0" fontId="33" fillId="1" borderId="59" xfId="43" applyFont="1" applyFill="1" applyBorder="1" applyAlignment="1">
      <alignment horizontal="center" vertical="center"/>
    </xf>
    <xf numFmtId="0" fontId="33" fillId="1" borderId="52" xfId="43" applyFont="1" applyFill="1" applyBorder="1" applyAlignment="1">
      <alignment horizontal="center" vertical="center"/>
    </xf>
    <xf numFmtId="0" fontId="21" fillId="0" borderId="10" xfId="43" applyFont="1" applyBorder="1" applyAlignment="1">
      <alignment horizontal="right"/>
    </xf>
    <xf numFmtId="0" fontId="33" fillId="1" borderId="26" xfId="43" applyFont="1" applyFill="1" applyBorder="1" applyAlignment="1">
      <alignment horizontal="center" vertical="center"/>
    </xf>
    <xf numFmtId="0" fontId="33" fillId="1" borderId="37" xfId="43" applyFont="1" applyFill="1" applyBorder="1" applyAlignment="1">
      <alignment horizontal="center" vertical="center"/>
    </xf>
    <xf numFmtId="0" fontId="33" fillId="1" borderId="79" xfId="43" applyFont="1" applyFill="1" applyBorder="1" applyAlignment="1">
      <alignment horizontal="center" vertical="center"/>
    </xf>
    <xf numFmtId="0" fontId="33" fillId="1" borderId="61" xfId="43" applyFont="1" applyFill="1" applyBorder="1" applyAlignment="1">
      <alignment horizontal="center" vertical="center"/>
    </xf>
    <xf numFmtId="0" fontId="33" fillId="1" borderId="66" xfId="43" applyFont="1" applyFill="1" applyBorder="1" applyAlignment="1">
      <alignment horizontal="center" vertical="center"/>
    </xf>
    <xf numFmtId="0" fontId="33" fillId="1" borderId="15" xfId="43" applyFont="1" applyFill="1" applyBorder="1" applyAlignment="1">
      <alignment horizontal="center" vertical="center"/>
    </xf>
    <xf numFmtId="0" fontId="33" fillId="1" borderId="27" xfId="43" applyFont="1" applyFill="1" applyBorder="1" applyAlignment="1">
      <alignment horizontal="center" vertical="center"/>
    </xf>
    <xf numFmtId="0" fontId="23" fillId="0" borderId="0" xfId="43" applyFont="1" applyAlignment="1">
      <alignment horizontal="right"/>
    </xf>
    <xf numFmtId="0" fontId="16" fillId="0" borderId="0" xfId="43" applyFont="1" applyAlignment="1">
      <alignment horizontal="center" wrapText="1"/>
    </xf>
    <xf numFmtId="0" fontId="33" fillId="1" borderId="49" xfId="43" applyFont="1" applyFill="1" applyBorder="1" applyAlignment="1">
      <alignment horizontal="center" vertical="center" wrapText="1"/>
    </xf>
    <xf numFmtId="0" fontId="33" fillId="1" borderId="29" xfId="43" applyFont="1" applyFill="1" applyBorder="1" applyAlignment="1">
      <alignment horizontal="center" vertical="center" wrapText="1"/>
    </xf>
    <xf numFmtId="0" fontId="30" fillId="0" borderId="0" xfId="43" applyFont="1" applyAlignment="1">
      <alignment horizontal="center"/>
    </xf>
    <xf numFmtId="0" fontId="14" fillId="0" borderId="0" xfId="43" applyFont="1" applyAlignment="1">
      <alignment horizontal="center"/>
    </xf>
    <xf numFmtId="0" fontId="44" fillId="0" borderId="0" xfId="43" applyFont="1" applyAlignment="1">
      <alignment horizontal="center"/>
    </xf>
    <xf numFmtId="0" fontId="46" fillId="0" borderId="10" xfId="44" applyFont="1" applyBorder="1" applyAlignment="1">
      <alignment horizontal="right" vertical="center"/>
    </xf>
    <xf numFmtId="0" fontId="35" fillId="0" borderId="11" xfId="44" applyFont="1" applyBorder="1" applyAlignment="1">
      <alignment horizontal="left" vertical="center"/>
    </xf>
    <xf numFmtId="0" fontId="35" fillId="0" borderId="41" xfId="44" applyFont="1" applyBorder="1" applyAlignment="1">
      <alignment horizontal="left" vertical="center"/>
    </xf>
    <xf numFmtId="0" fontId="35" fillId="0" borderId="20" xfId="44" applyFont="1" applyBorder="1" applyAlignment="1">
      <alignment horizontal="left" vertical="center"/>
    </xf>
    <xf numFmtId="0" fontId="35" fillId="0" borderId="49" xfId="44" applyFont="1" applyBorder="1" applyAlignment="1">
      <alignment horizontal="center" vertical="center" wrapText="1"/>
    </xf>
    <xf numFmtId="0" fontId="35" fillId="0" borderId="43" xfId="44" applyFont="1" applyBorder="1" applyAlignment="1">
      <alignment horizontal="center" vertical="center" wrapText="1"/>
    </xf>
    <xf numFmtId="0" fontId="35" fillId="0" borderId="59" xfId="44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70" xfId="0" applyBorder="1"/>
    <xf numFmtId="1" fontId="48" fillId="0" borderId="11" xfId="44" applyNumberFormat="1" applyFont="1" applyBorder="1" applyAlignment="1">
      <alignment horizontal="center" vertical="center" wrapText="1"/>
    </xf>
    <xf numFmtId="1" fontId="48" fillId="0" borderId="41" xfId="44" applyNumberFormat="1" applyFont="1" applyBorder="1" applyAlignment="1">
      <alignment horizontal="center" vertical="center" wrapText="1"/>
    </xf>
    <xf numFmtId="1" fontId="48" fillId="0" borderId="50" xfId="44" applyNumberFormat="1" applyFont="1" applyBorder="1" applyAlignment="1">
      <alignment horizontal="center" vertical="center" wrapText="1"/>
    </xf>
    <xf numFmtId="0" fontId="68" fillId="0" borderId="0" xfId="44" applyFont="1" applyAlignment="1">
      <alignment horizontal="right" vertical="center"/>
    </xf>
    <xf numFmtId="0" fontId="49" fillId="0" borderId="0" xfId="44" applyFont="1" applyAlignment="1">
      <alignment horizontal="center" vertical="center"/>
    </xf>
    <xf numFmtId="0" fontId="49" fillId="0" borderId="18" xfId="44" applyFont="1" applyBorder="1" applyAlignment="1">
      <alignment horizontal="center" vertical="center" wrapText="1"/>
    </xf>
    <xf numFmtId="0" fontId="49" fillId="0" borderId="30" xfId="44" applyFont="1" applyBorder="1" applyAlignment="1">
      <alignment horizontal="center" vertical="center" wrapText="1"/>
    </xf>
    <xf numFmtId="0" fontId="35" fillId="0" borderId="83" xfId="44" applyFont="1" applyFill="1" applyBorder="1" applyAlignment="1">
      <alignment horizontal="center" vertical="center" wrapText="1"/>
    </xf>
    <xf numFmtId="16" fontId="47" fillId="0" borderId="0" xfId="44" applyNumberFormat="1" applyFont="1" applyBorder="1" applyAlignment="1">
      <alignment horizontal="center" vertical="center" wrapText="1"/>
    </xf>
    <xf numFmtId="0" fontId="119" fillId="27" borderId="15" xfId="46" applyFont="1" applyFill="1" applyBorder="1" applyAlignment="1">
      <alignment horizontal="center" vertical="top" wrapText="1"/>
    </xf>
    <xf numFmtId="0" fontId="3" fillId="0" borderId="15" xfId="46" applyBorder="1"/>
    <xf numFmtId="0" fontId="3" fillId="0" borderId="38" xfId="46" applyFont="1" applyBorder="1" applyAlignment="1">
      <alignment horizontal="right"/>
    </xf>
    <xf numFmtId="0" fontId="3" fillId="0" borderId="0" xfId="46" applyAlignment="1">
      <alignment horizontal="right"/>
    </xf>
    <xf numFmtId="0" fontId="32" fillId="0" borderId="0" xfId="41" applyFont="1" applyFill="1" applyBorder="1" applyAlignment="1" applyProtection="1">
      <alignment horizontal="center" vertical="center" wrapText="1"/>
    </xf>
    <xf numFmtId="3" fontId="2" fillId="0" borderId="56" xfId="41" applyNumberFormat="1" applyFont="1" applyFill="1" applyBorder="1" applyAlignment="1">
      <alignment horizontal="center"/>
    </xf>
    <xf numFmtId="3" fontId="2" fillId="0" borderId="57" xfId="41" applyNumberFormat="1" applyFont="1" applyFill="1" applyBorder="1" applyAlignment="1">
      <alignment horizontal="center"/>
    </xf>
    <xf numFmtId="0" fontId="74" fillId="0" borderId="0" xfId="41" applyFont="1" applyFill="1" applyAlignment="1">
      <alignment horizontal="right" vertical="center"/>
    </xf>
    <xf numFmtId="3" fontId="72" fillId="0" borderId="67" xfId="41" applyNumberFormat="1" applyFont="1" applyBorder="1" applyAlignment="1">
      <alignment horizontal="center"/>
    </xf>
    <xf numFmtId="3" fontId="72" fillId="0" borderId="77" xfId="41" applyNumberFormat="1" applyFont="1" applyBorder="1" applyAlignment="1">
      <alignment horizontal="center"/>
    </xf>
    <xf numFmtId="3" fontId="72" fillId="0" borderId="68" xfId="41" applyNumberFormat="1" applyFont="1" applyBorder="1" applyAlignment="1">
      <alignment horizontal="center"/>
    </xf>
    <xf numFmtId="3" fontId="72" fillId="0" borderId="64" xfId="41" applyNumberFormat="1" applyFont="1" applyFill="1" applyBorder="1" applyAlignment="1">
      <alignment horizontal="center"/>
    </xf>
    <xf numFmtId="3" fontId="72" fillId="0" borderId="0" xfId="41" applyNumberFormat="1" applyFont="1" applyFill="1" applyBorder="1" applyAlignment="1">
      <alignment horizontal="center"/>
    </xf>
    <xf numFmtId="3" fontId="72" fillId="0" borderId="10" xfId="41" applyNumberFormat="1" applyFont="1" applyFill="1" applyBorder="1" applyAlignment="1">
      <alignment horizontal="center"/>
    </xf>
    <xf numFmtId="0" fontId="2" fillId="0" borderId="10" xfId="41" applyFont="1" applyFill="1" applyBorder="1" applyAlignment="1">
      <alignment horizontal="right"/>
    </xf>
    <xf numFmtId="3" fontId="35" fillId="0" borderId="68" xfId="41" applyNumberFormat="1" applyFont="1" applyFill="1" applyBorder="1" applyAlignment="1">
      <alignment horizontal="right" vertical="center"/>
    </xf>
    <xf numFmtId="3" fontId="35" fillId="0" borderId="71" xfId="41" applyNumberFormat="1" applyFont="1" applyFill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62" fillId="0" borderId="0" xfId="41" applyNumberFormat="1" applyFont="1" applyAlignment="1">
      <alignment horizontal="center" vertical="center"/>
    </xf>
    <xf numFmtId="0" fontId="83" fillId="0" borderId="0" xfId="41" applyNumberFormat="1" applyFont="1" applyAlignment="1">
      <alignment horizontal="center" vertical="center"/>
    </xf>
    <xf numFmtId="3" fontId="83" fillId="0" borderId="0" xfId="41" applyNumberFormat="1" applyFont="1" applyAlignment="1">
      <alignment horizontal="center" vertical="center"/>
    </xf>
    <xf numFmtId="0" fontId="86" fillId="0" borderId="18" xfId="41" applyFont="1" applyFill="1" applyBorder="1" applyAlignment="1">
      <alignment horizontal="center" vertical="center" wrapText="1"/>
    </xf>
    <xf numFmtId="0" fontId="86" fillId="0" borderId="28" xfId="41" applyFont="1" applyFill="1" applyBorder="1" applyAlignment="1">
      <alignment horizontal="center" vertical="center" wrapText="1"/>
    </xf>
    <xf numFmtId="3" fontId="85" fillId="0" borderId="49" xfId="41" applyNumberFormat="1" applyFont="1" applyFill="1" applyBorder="1" applyAlignment="1">
      <alignment horizontal="center" vertical="center" wrapText="1"/>
    </xf>
    <xf numFmtId="3" fontId="85" fillId="0" borderId="43" xfId="41" applyNumberFormat="1" applyFont="1" applyFill="1" applyBorder="1" applyAlignment="1">
      <alignment horizontal="center" vertical="center" wrapText="1"/>
    </xf>
    <xf numFmtId="3" fontId="85" fillId="0" borderId="19" xfId="41" applyNumberFormat="1" applyFont="1" applyFill="1" applyBorder="1" applyAlignment="1">
      <alignment horizontal="center" vertical="center"/>
    </xf>
    <xf numFmtId="3" fontId="85" fillId="0" borderId="80" xfId="41" applyNumberFormat="1" applyFont="1" applyFill="1" applyBorder="1" applyAlignment="1">
      <alignment horizontal="center" vertical="center"/>
    </xf>
    <xf numFmtId="3" fontId="85" fillId="0" borderId="30" xfId="41" applyNumberFormat="1" applyFont="1" applyFill="1" applyBorder="1" applyAlignment="1">
      <alignment horizontal="center" vertical="center"/>
    </xf>
    <xf numFmtId="3" fontId="83" fillId="0" borderId="0" xfId="41" applyNumberFormat="1" applyFont="1" applyFill="1" applyBorder="1" applyAlignment="1">
      <alignment horizontal="center" vertical="center"/>
    </xf>
    <xf numFmtId="0" fontId="86" fillId="0" borderId="67" xfId="41" applyFont="1" applyFill="1" applyBorder="1" applyAlignment="1">
      <alignment horizontal="center" vertical="center" wrapText="1"/>
    </xf>
    <xf numFmtId="0" fontId="86" fillId="0" borderId="65" xfId="41" applyFont="1" applyFill="1" applyBorder="1" applyAlignment="1">
      <alignment horizontal="center" vertical="center" wrapText="1"/>
    </xf>
    <xf numFmtId="0" fontId="86" fillId="0" borderId="68" xfId="41" applyFont="1" applyFill="1" applyBorder="1" applyAlignment="1">
      <alignment horizontal="center" vertical="center" wrapText="1"/>
    </xf>
    <xf numFmtId="0" fontId="86" fillId="0" borderId="71" xfId="41" applyFont="1" applyFill="1" applyBorder="1" applyAlignment="1">
      <alignment horizontal="center" vertical="center" wrapText="1"/>
    </xf>
    <xf numFmtId="3" fontId="39" fillId="0" borderId="60" xfId="41" applyNumberFormat="1" applyFont="1" applyFill="1" applyBorder="1" applyAlignment="1">
      <alignment horizontal="right" vertical="center"/>
    </xf>
    <xf numFmtId="3" fontId="39" fillId="0" borderId="72" xfId="41" applyNumberFormat="1" applyFont="1" applyFill="1" applyBorder="1" applyAlignment="1">
      <alignment horizontal="right" vertical="center"/>
    </xf>
    <xf numFmtId="3" fontId="39" fillId="0" borderId="69" xfId="41" applyNumberFormat="1" applyFont="1" applyFill="1" applyBorder="1" applyAlignment="1">
      <alignment horizontal="right" vertical="center"/>
    </xf>
    <xf numFmtId="3" fontId="39" fillId="0" borderId="73" xfId="41" applyNumberFormat="1" applyFont="1" applyFill="1" applyBorder="1" applyAlignment="1">
      <alignment horizontal="right" vertical="center"/>
    </xf>
    <xf numFmtId="3" fontId="1" fillId="0" borderId="10" xfId="41" applyNumberFormat="1" applyFont="1" applyBorder="1" applyAlignment="1">
      <alignment horizontal="right" vertical="center"/>
    </xf>
    <xf numFmtId="3" fontId="2" fillId="0" borderId="10" xfId="41" applyNumberFormat="1" applyBorder="1" applyAlignment="1">
      <alignment horizontal="right" vertical="center"/>
    </xf>
    <xf numFmtId="165" fontId="82" fillId="0" borderId="0" xfId="47" applyNumberFormat="1" applyFont="1" applyFill="1" applyBorder="1" applyAlignment="1" applyProtection="1">
      <alignment horizontal="center" vertical="center" wrapText="1"/>
    </xf>
    <xf numFmtId="0" fontId="61" fillId="0" borderId="13" xfId="47" applyFont="1" applyFill="1" applyBorder="1" applyAlignment="1" applyProtection="1">
      <alignment horizontal="left" vertical="center"/>
    </xf>
    <xf numFmtId="0" fontId="61" fillId="0" borderId="14" xfId="47" applyFont="1" applyFill="1" applyBorder="1" applyAlignment="1" applyProtection="1">
      <alignment horizontal="left" vertical="center"/>
    </xf>
    <xf numFmtId="0" fontId="60" fillId="0" borderId="64" xfId="47" applyFont="1" applyFill="1" applyBorder="1" applyAlignment="1">
      <alignment horizontal="justify" vertical="center" wrapText="1"/>
    </xf>
    <xf numFmtId="0" fontId="57" fillId="0" borderId="0" xfId="47" applyFont="1" applyFill="1" applyAlignment="1">
      <alignment horizontal="right"/>
    </xf>
    <xf numFmtId="165" fontId="79" fillId="0" borderId="0" xfId="47" applyNumberFormat="1" applyFont="1" applyFill="1" applyBorder="1" applyAlignment="1" applyProtection="1">
      <alignment horizontal="center" vertical="center" wrapText="1"/>
    </xf>
    <xf numFmtId="0" fontId="73" fillId="0" borderId="10" xfId="40" applyFont="1" applyFill="1" applyBorder="1" applyAlignment="1" applyProtection="1">
      <alignment horizontal="right"/>
    </xf>
    <xf numFmtId="0" fontId="61" fillId="0" borderId="18" xfId="47" applyFont="1" applyFill="1" applyBorder="1" applyAlignment="1">
      <alignment horizontal="center" vertical="center" wrapText="1"/>
    </xf>
    <xf numFmtId="0" fontId="61" fillId="0" borderId="34" xfId="47" applyFont="1" applyFill="1" applyBorder="1" applyAlignment="1">
      <alignment horizontal="center" vertical="center" wrapText="1"/>
    </xf>
    <xf numFmtId="0" fontId="61" fillId="0" borderId="19" xfId="47" applyFont="1" applyFill="1" applyBorder="1" applyAlignment="1">
      <alignment horizontal="center" vertical="center" wrapText="1"/>
    </xf>
    <xf numFmtId="0" fontId="61" fillId="0" borderId="42" xfId="47" applyFont="1" applyFill="1" applyBorder="1" applyAlignment="1">
      <alignment horizontal="center" vertical="center" wrapText="1"/>
    </xf>
    <xf numFmtId="0" fontId="61" fillId="0" borderId="59" xfId="47" applyFont="1" applyFill="1" applyBorder="1" applyAlignment="1">
      <alignment horizontal="center" vertical="center"/>
    </xf>
    <xf numFmtId="0" fontId="61" fillId="0" borderId="52" xfId="47" applyFont="1" applyFill="1" applyBorder="1" applyAlignment="1">
      <alignment horizontal="center" vertical="center"/>
    </xf>
    <xf numFmtId="0" fontId="61" fillId="0" borderId="70" xfId="47" applyFont="1" applyFill="1" applyBorder="1" applyAlignment="1">
      <alignment horizontal="center" vertical="center"/>
    </xf>
    <xf numFmtId="0" fontId="12" fillId="0" borderId="0" xfId="42" applyFont="1" applyAlignment="1">
      <alignment horizontal="center"/>
    </xf>
    <xf numFmtId="0" fontId="83" fillId="0" borderId="0" xfId="42" applyFont="1" applyAlignment="1">
      <alignment horizontal="center" vertical="center"/>
    </xf>
    <xf numFmtId="165" fontId="40" fillId="0" borderId="88" xfId="42" applyNumberFormat="1" applyFont="1" applyBorder="1" applyAlignment="1">
      <alignment horizontal="center" vertical="top" wrapText="1"/>
    </xf>
    <xf numFmtId="165" fontId="40" fillId="0" borderId="85" xfId="42" applyNumberFormat="1" applyFont="1" applyBorder="1" applyAlignment="1">
      <alignment horizontal="center" vertical="top" wrapText="1"/>
    </xf>
    <xf numFmtId="165" fontId="66" fillId="0" borderId="45" xfId="42" applyNumberFormat="1" applyFont="1" applyBorder="1" applyAlignment="1">
      <alignment horizontal="center" vertical="center"/>
    </xf>
    <xf numFmtId="165" fontId="66" fillId="0" borderId="47" xfId="42" applyNumberFormat="1" applyFont="1" applyBorder="1" applyAlignment="1">
      <alignment horizontal="center" vertical="center"/>
    </xf>
    <xf numFmtId="165" fontId="66" fillId="0" borderId="45" xfId="42" applyNumberFormat="1" applyFont="1" applyBorder="1" applyAlignment="1">
      <alignment horizontal="center" vertical="top" wrapText="1"/>
    </xf>
    <xf numFmtId="165" fontId="66" fillId="0" borderId="47" xfId="42" applyNumberFormat="1" applyFont="1" applyBorder="1" applyAlignment="1">
      <alignment horizontal="center" vertical="top" wrapText="1"/>
    </xf>
    <xf numFmtId="165" fontId="66" fillId="0" borderId="54" xfId="42" applyNumberFormat="1" applyFont="1" applyBorder="1" applyAlignment="1">
      <alignment horizontal="center" vertical="center" wrapText="1"/>
    </xf>
    <xf numFmtId="165" fontId="66" fillId="0" borderId="48" xfId="42" applyNumberFormat="1" applyFont="1" applyBorder="1" applyAlignment="1">
      <alignment horizontal="center" vertical="center" wrapText="1"/>
    </xf>
    <xf numFmtId="165" fontId="81" fillId="0" borderId="10" xfId="42" applyNumberFormat="1" applyFont="1" applyBorder="1" applyAlignment="1">
      <alignment horizontal="right" vertical="center"/>
    </xf>
    <xf numFmtId="3" fontId="3" fillId="0" borderId="27" xfId="40" applyNumberFormat="1" applyBorder="1" applyAlignment="1">
      <alignment horizontal="right" vertical="center"/>
    </xf>
    <xf numFmtId="0" fontId="3" fillId="0" borderId="34" xfId="40" applyFont="1" applyBorder="1" applyAlignment="1">
      <alignment horizontal="left" vertical="center" wrapText="1"/>
    </xf>
    <xf numFmtId="0" fontId="3" fillId="0" borderId="46" xfId="40" applyFont="1" applyBorder="1" applyAlignment="1">
      <alignment horizontal="left" vertical="center" wrapText="1"/>
    </xf>
    <xf numFmtId="0" fontId="3" fillId="0" borderId="43" xfId="40" applyFont="1" applyBorder="1" applyAlignment="1">
      <alignment horizontal="left" vertical="center" wrapText="1"/>
    </xf>
    <xf numFmtId="0" fontId="3" fillId="0" borderId="42" xfId="40" applyFont="1" applyBorder="1" applyAlignment="1">
      <alignment horizontal="left" vertical="center" wrapText="1"/>
    </xf>
    <xf numFmtId="0" fontId="3" fillId="0" borderId="23" xfId="40" applyFont="1" applyBorder="1" applyAlignment="1">
      <alignment horizontal="left" vertical="center" wrapText="1"/>
    </xf>
    <xf numFmtId="3" fontId="3" fillId="0" borderId="42" xfId="40" applyNumberFormat="1" applyBorder="1" applyAlignment="1">
      <alignment horizontal="right" vertical="center"/>
    </xf>
    <xf numFmtId="3" fontId="3" fillId="0" borderId="23" xfId="40" applyNumberFormat="1" applyBorder="1" applyAlignment="1">
      <alignment horizontal="right" vertical="center"/>
    </xf>
    <xf numFmtId="0" fontId="3" fillId="0" borderId="42" xfId="40" applyFont="1" applyBorder="1" applyAlignment="1">
      <alignment horizontal="center"/>
    </xf>
    <xf numFmtId="0" fontId="3" fillId="0" borderId="23" xfId="40" applyFont="1" applyBorder="1" applyAlignment="1">
      <alignment horizontal="center"/>
    </xf>
    <xf numFmtId="0" fontId="3" fillId="0" borderId="56" xfId="40" applyBorder="1" applyAlignment="1">
      <alignment horizontal="center"/>
    </xf>
    <xf numFmtId="0" fontId="3" fillId="0" borderId="25" xfId="40" applyBorder="1" applyAlignment="1">
      <alignment horizontal="center"/>
    </xf>
    <xf numFmtId="0" fontId="3" fillId="0" borderId="42" xfId="40" applyBorder="1" applyAlignment="1">
      <alignment horizontal="center"/>
    </xf>
    <xf numFmtId="0" fontId="3" fillId="0" borderId="23" xfId="40" applyBorder="1" applyAlignment="1">
      <alignment horizontal="center"/>
    </xf>
    <xf numFmtId="0" fontId="125" fillId="0" borderId="0" xfId="40" applyFont="1" applyAlignment="1">
      <alignment horizontal="right"/>
    </xf>
    <xf numFmtId="0" fontId="53" fillId="0" borderId="0" xfId="40" applyFont="1" applyAlignment="1">
      <alignment horizontal="center"/>
    </xf>
    <xf numFmtId="0" fontId="9" fillId="0" borderId="0" xfId="40" applyFont="1" applyAlignment="1">
      <alignment horizontal="center" wrapText="1"/>
    </xf>
    <xf numFmtId="0" fontId="8" fillId="0" borderId="51" xfId="40" applyFont="1" applyBorder="1" applyAlignment="1">
      <alignment horizontal="center" vertical="center"/>
    </xf>
    <xf numFmtId="0" fontId="8" fillId="0" borderId="41" xfId="40" applyFont="1" applyBorder="1" applyAlignment="1">
      <alignment horizontal="center" vertical="center"/>
    </xf>
    <xf numFmtId="0" fontId="8" fillId="0" borderId="11" xfId="40" applyFont="1" applyBorder="1" applyAlignment="1">
      <alignment horizontal="center" vertical="center"/>
    </xf>
    <xf numFmtId="0" fontId="8" fillId="0" borderId="50" xfId="40" applyFont="1" applyBorder="1" applyAlignment="1">
      <alignment horizontal="center" vertical="center"/>
    </xf>
    <xf numFmtId="10" fontId="8" fillId="0" borderId="21" xfId="0" applyNumberFormat="1" applyFont="1" applyFill="1" applyBorder="1" applyAlignment="1">
      <alignment vertical="center"/>
    </xf>
    <xf numFmtId="10" fontId="8" fillId="0" borderId="54" xfId="0" applyNumberFormat="1" applyFont="1" applyFill="1" applyBorder="1" applyAlignment="1">
      <alignment vertical="center"/>
    </xf>
    <xf numFmtId="10" fontId="8" fillId="0" borderId="27" xfId="0" applyNumberFormat="1" applyFont="1" applyFill="1" applyBorder="1" applyAlignment="1">
      <alignment vertical="center"/>
    </xf>
    <xf numFmtId="10" fontId="8" fillId="0" borderId="48" xfId="0" applyNumberFormat="1" applyFont="1" applyFill="1" applyBorder="1" applyAlignment="1">
      <alignment vertical="center"/>
    </xf>
    <xf numFmtId="10" fontId="8" fillId="0" borderId="30" xfId="0" applyNumberFormat="1" applyFont="1" applyFill="1" applyBorder="1" applyAlignment="1">
      <alignment vertical="center"/>
    </xf>
    <xf numFmtId="10" fontId="6" fillId="0" borderId="57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0" fontId="5" fillId="24" borderId="21" xfId="0" applyNumberFormat="1" applyFont="1" applyFill="1" applyBorder="1" applyAlignment="1">
      <alignment horizontal="right" vertical="center" wrapText="1"/>
    </xf>
    <xf numFmtId="10" fontId="5" fillId="24" borderId="54" xfId="0" applyNumberFormat="1" applyFont="1" applyFill="1" applyBorder="1" applyAlignment="1">
      <alignment horizontal="right" vertical="center" wrapText="1"/>
    </xf>
    <xf numFmtId="3" fontId="9" fillId="24" borderId="23" xfId="0" applyNumberFormat="1" applyFont="1" applyFill="1" applyBorder="1" applyAlignment="1">
      <alignment horizontal="right" vertical="center" wrapText="1"/>
    </xf>
    <xf numFmtId="10" fontId="5" fillId="24" borderId="17" xfId="0" applyNumberFormat="1" applyFont="1" applyFill="1" applyBorder="1" applyAlignment="1">
      <alignment horizontal="right" vertical="center" wrapText="1"/>
    </xf>
    <xf numFmtId="3" fontId="9" fillId="24" borderId="45" xfId="0" applyNumberFormat="1" applyFont="1" applyFill="1" applyBorder="1" applyAlignment="1">
      <alignment horizontal="right" vertical="center" wrapText="1"/>
    </xf>
    <xf numFmtId="3" fontId="9" fillId="0" borderId="42" xfId="0" applyNumberFormat="1" applyFont="1" applyFill="1" applyBorder="1" applyAlignment="1">
      <alignment horizontal="right" vertical="center"/>
    </xf>
    <xf numFmtId="0" fontId="8" fillId="0" borderId="21" xfId="0" applyFont="1" applyBorder="1"/>
    <xf numFmtId="10" fontId="8" fillId="0" borderId="21" xfId="0" applyNumberFormat="1" applyFont="1" applyBorder="1"/>
    <xf numFmtId="10" fontId="8" fillId="0" borderId="54" xfId="0" applyNumberFormat="1" applyFont="1" applyBorder="1"/>
    <xf numFmtId="10" fontId="8" fillId="0" borderId="27" xfId="0" applyNumberFormat="1" applyFont="1" applyBorder="1"/>
    <xf numFmtId="10" fontId="8" fillId="0" borderId="48" xfId="0" applyNumberFormat="1" applyFont="1" applyBorder="1"/>
    <xf numFmtId="10" fontId="8" fillId="0" borderId="17" xfId="0" applyNumberFormat="1" applyFont="1" applyBorder="1"/>
    <xf numFmtId="10" fontId="9" fillId="24" borderId="21" xfId="0" applyNumberFormat="1" applyFont="1" applyFill="1" applyBorder="1" applyAlignment="1">
      <alignment horizontal="center" vertical="center" wrapText="1"/>
    </xf>
    <xf numFmtId="10" fontId="9" fillId="24" borderId="54" xfId="0" applyNumberFormat="1" applyFont="1" applyFill="1" applyBorder="1" applyAlignment="1">
      <alignment horizontal="right" vertical="center" wrapText="1"/>
    </xf>
    <xf numFmtId="10" fontId="3" fillId="0" borderId="54" xfId="0" applyNumberFormat="1" applyFont="1" applyBorder="1"/>
    <xf numFmtId="10" fontId="9" fillId="24" borderId="27" xfId="0" applyNumberFormat="1" applyFont="1" applyFill="1" applyBorder="1" applyAlignment="1">
      <alignment horizontal="right" vertical="center" wrapText="1"/>
    </xf>
    <xf numFmtId="10" fontId="3" fillId="0" borderId="27" xfId="0" applyNumberFormat="1" applyFont="1" applyBorder="1"/>
    <xf numFmtId="10" fontId="9" fillId="24" borderId="48" xfId="0" applyNumberFormat="1" applyFont="1" applyFill="1" applyBorder="1" applyAlignment="1">
      <alignment horizontal="right" vertical="center" wrapText="1"/>
    </xf>
    <xf numFmtId="10" fontId="3" fillId="0" borderId="48" xfId="0" applyNumberFormat="1" applyFont="1" applyBorder="1"/>
    <xf numFmtId="10" fontId="3" fillId="0" borderId="54" xfId="0" applyNumberFormat="1" applyFont="1" applyFill="1" applyBorder="1" applyAlignment="1">
      <alignment vertical="center"/>
    </xf>
    <xf numFmtId="10" fontId="4" fillId="0" borderId="57" xfId="0" applyNumberFormat="1" applyFont="1" applyBorder="1" applyAlignment="1">
      <alignment vertical="center"/>
    </xf>
    <xf numFmtId="10" fontId="3" fillId="0" borderId="27" xfId="0" applyNumberFormat="1" applyFont="1" applyFill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0" fontId="3" fillId="0" borderId="48" xfId="0" applyNumberFormat="1" applyFont="1" applyFill="1" applyBorder="1" applyAlignment="1">
      <alignment vertical="center"/>
    </xf>
    <xf numFmtId="10" fontId="3" fillId="0" borderId="30" xfId="0" applyNumberFormat="1" applyFont="1" applyFill="1" applyBorder="1" applyAlignment="1">
      <alignment vertical="center"/>
    </xf>
    <xf numFmtId="10" fontId="4" fillId="0" borderId="30" xfId="0" applyNumberFormat="1" applyFont="1" applyBorder="1" applyAlignment="1">
      <alignment vertical="center"/>
    </xf>
    <xf numFmtId="10" fontId="9" fillId="0" borderId="64" xfId="0" applyNumberFormat="1" applyFont="1" applyFill="1" applyBorder="1" applyAlignment="1">
      <alignment vertical="center"/>
    </xf>
    <xf numFmtId="10" fontId="4" fillId="0" borderId="54" xfId="0" applyNumberFormat="1" applyFont="1" applyBorder="1" applyAlignment="1">
      <alignment vertical="center"/>
    </xf>
    <xf numFmtId="10" fontId="9" fillId="0" borderId="37" xfId="0" applyNumberFormat="1" applyFont="1" applyFill="1" applyBorder="1" applyAlignment="1">
      <alignment vertical="center"/>
    </xf>
    <xf numFmtId="10" fontId="9" fillId="0" borderId="10" xfId="0" applyNumberFormat="1" applyFont="1" applyFill="1" applyBorder="1" applyAlignment="1">
      <alignment vertical="center"/>
    </xf>
    <xf numFmtId="10" fontId="4" fillId="0" borderId="48" xfId="0" applyNumberFormat="1" applyFont="1" applyBorder="1" applyAlignment="1">
      <alignment vertical="center"/>
    </xf>
    <xf numFmtId="3" fontId="9" fillId="24" borderId="16" xfId="0" applyNumberFormat="1" applyFont="1" applyFill="1" applyBorder="1" applyAlignment="1">
      <alignment horizontal="right" vertical="center" wrapText="1"/>
    </xf>
    <xf numFmtId="3" fontId="9" fillId="0" borderId="19" xfId="0" applyNumberFormat="1" applyFont="1" applyFill="1" applyBorder="1" applyAlignment="1">
      <alignment horizontal="right" vertical="center"/>
    </xf>
    <xf numFmtId="3" fontId="9" fillId="24" borderId="47" xfId="0" applyNumberFormat="1" applyFont="1" applyFill="1" applyBorder="1" applyAlignment="1">
      <alignment horizontal="right" vertical="center" wrapText="1"/>
    </xf>
    <xf numFmtId="3" fontId="9" fillId="0" borderId="47" xfId="0" applyNumberFormat="1" applyFont="1" applyFill="1" applyBorder="1" applyAlignment="1">
      <alignment horizontal="right" vertical="center" wrapText="1"/>
    </xf>
    <xf numFmtId="3" fontId="9" fillId="0" borderId="45" xfId="0" applyNumberFormat="1" applyFont="1" applyFill="1" applyBorder="1" applyAlignment="1">
      <alignment horizontal="right" vertical="center"/>
    </xf>
    <xf numFmtId="3" fontId="9" fillId="0" borderId="47" xfId="0" applyNumberFormat="1" applyFont="1" applyFill="1" applyBorder="1" applyAlignment="1">
      <alignment horizontal="right" vertical="center"/>
    </xf>
    <xf numFmtId="0" fontId="71" fillId="0" borderId="54" xfId="0" applyFont="1" applyBorder="1" applyAlignment="1">
      <alignment horizontal="center" vertical="center"/>
    </xf>
    <xf numFmtId="3" fontId="5" fillId="0" borderId="43" xfId="0" applyNumberFormat="1" applyFont="1" applyFill="1" applyBorder="1" applyAlignment="1">
      <alignment horizontal="right" vertical="center"/>
    </xf>
    <xf numFmtId="3" fontId="5" fillId="0" borderId="46" xfId="0" applyNumberFormat="1" applyFont="1" applyFill="1" applyBorder="1" applyAlignment="1">
      <alignment horizontal="right" vertical="center"/>
    </xf>
    <xf numFmtId="10" fontId="33" fillId="0" borderId="14" xfId="43" applyNumberFormat="1" applyFont="1" applyFill="1" applyBorder="1" applyAlignment="1">
      <alignment horizontal="right" vertical="center"/>
    </xf>
    <xf numFmtId="10" fontId="33" fillId="0" borderId="20" xfId="43" applyNumberFormat="1" applyFont="1" applyFill="1" applyBorder="1" applyAlignment="1">
      <alignment horizontal="right" vertical="center"/>
    </xf>
    <xf numFmtId="10" fontId="126" fillId="25" borderId="33" xfId="43" applyNumberFormat="1" applyFont="1" applyFill="1" applyBorder="1" applyAlignment="1">
      <alignment horizontal="right" vertical="center" wrapText="1"/>
    </xf>
    <xf numFmtId="10" fontId="20" fillId="25" borderId="103" xfId="43" applyNumberFormat="1" applyFont="1" applyFill="1" applyBorder="1" applyAlignment="1">
      <alignment vertical="center"/>
    </xf>
  </cellXfs>
  <cellStyles count="5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" xfId="26" builtinId="3"/>
    <cellStyle name="Figyelmeztetés" xfId="27"/>
    <cellStyle name="Hivatkozás" xfId="28" builtinId="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Normál" xfId="0" builtinId="0"/>
    <cellStyle name="Normál 2" xfId="40"/>
    <cellStyle name="Normál_1_-_II_Tajekoztato_tablak" xfId="41"/>
    <cellStyle name="Normál_1_-_II_Tajekoztato_tablak (1)" xfId="42"/>
    <cellStyle name="Normál_2007. év költségvetés terv 1.mellékletek" xfId="43"/>
    <cellStyle name="Normál_2008. év költségvetés terv 1. sz. melléklet" xfId="44"/>
    <cellStyle name="Normál_Dologi kiadás" xfId="45"/>
    <cellStyle name="Normál_Eves koltsegvetesi beszamolo_370817_2016_05_03_13_22" xfId="46"/>
    <cellStyle name="Normál_KVRENMUNKA" xfId="47"/>
    <cellStyle name="Összesen" xfId="48"/>
    <cellStyle name="Rossz" xfId="49"/>
    <cellStyle name="Semleges" xfId="50"/>
    <cellStyle name="Számítás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10"/>
  <sheetViews>
    <sheetView topLeftCell="A31" zoomScale="75" zoomScaleNormal="75" workbookViewId="0">
      <selection activeCell="W54" sqref="W54"/>
    </sheetView>
  </sheetViews>
  <sheetFormatPr defaultRowHeight="12.75"/>
  <cols>
    <col min="1" max="2" width="5.7109375" style="99" customWidth="1"/>
    <col min="3" max="3" width="8.85546875" style="99" customWidth="1"/>
    <col min="4" max="4" width="56" style="17" bestFit="1" customWidth="1"/>
    <col min="5" max="5" width="14.5703125" style="200" customWidth="1"/>
    <col min="6" max="7" width="13" style="200" hidden="1" customWidth="1"/>
    <col min="8" max="8" width="10.85546875" style="200" hidden="1" customWidth="1"/>
    <col min="9" max="9" width="12.85546875" style="200" customWidth="1"/>
    <col min="10" max="10" width="13.140625" style="200" customWidth="1"/>
    <col min="11" max="11" width="14" style="200" customWidth="1"/>
    <col min="12" max="12" width="11.7109375" style="201" customWidth="1"/>
    <col min="13" max="14" width="13" style="201" hidden="1" customWidth="1"/>
    <col min="15" max="15" width="10.85546875" style="201" hidden="1" customWidth="1"/>
    <col min="16" max="17" width="10.85546875" style="201" customWidth="1"/>
    <col min="18" max="18" width="14.140625" style="201" customWidth="1"/>
    <col min="19" max="19" width="10.42578125" style="202" customWidth="1"/>
    <col min="20" max="20" width="8.28515625" style="201" hidden="1" customWidth="1"/>
    <col min="21" max="21" width="8.85546875" style="201" hidden="1" customWidth="1"/>
    <col min="22" max="22" width="11" style="201" hidden="1" customWidth="1"/>
    <col min="23" max="23" width="9.7109375" style="202" customWidth="1"/>
    <col min="24" max="24" width="10.140625" style="202" customWidth="1"/>
    <col min="25" max="25" width="11.85546875" style="202" customWidth="1"/>
    <col min="26" max="16384" width="9.140625" style="202"/>
  </cols>
  <sheetData>
    <row r="1" spans="1:34">
      <c r="A1" s="96"/>
      <c r="B1" s="96"/>
      <c r="C1" s="96"/>
      <c r="D1" s="97"/>
      <c r="S1" s="42"/>
    </row>
    <row r="2" spans="1:34" s="204" customFormat="1" ht="28.5" customHeight="1">
      <c r="A2" s="1106" t="s">
        <v>7</v>
      </c>
      <c r="B2" s="1106"/>
      <c r="C2" s="1106"/>
      <c r="D2" s="1106"/>
      <c r="E2" s="1106"/>
      <c r="F2" s="1106"/>
      <c r="G2" s="1106"/>
      <c r="H2" s="1106"/>
      <c r="I2" s="1106"/>
      <c r="J2" s="1106"/>
      <c r="K2" s="1106"/>
      <c r="L2" s="1106"/>
      <c r="M2" s="1106"/>
      <c r="N2" s="1106"/>
      <c r="O2" s="1106"/>
      <c r="P2" s="1106"/>
      <c r="Q2" s="1106"/>
      <c r="R2" s="1106"/>
      <c r="S2" s="1106"/>
      <c r="T2" s="146"/>
      <c r="U2" s="203"/>
      <c r="V2" s="203"/>
      <c r="X2" s="1030" t="s">
        <v>575</v>
      </c>
    </row>
    <row r="3" spans="1:34" ht="13.5" thickBot="1">
      <c r="A3" s="98"/>
      <c r="B3" s="98"/>
      <c r="C3" s="98"/>
      <c r="D3" s="94"/>
      <c r="L3" s="68"/>
      <c r="M3" s="68"/>
      <c r="N3" s="68"/>
      <c r="O3" s="68"/>
      <c r="P3" s="68"/>
      <c r="Q3" s="68"/>
      <c r="R3" s="68"/>
      <c r="S3" s="32" t="s">
        <v>2</v>
      </c>
    </row>
    <row r="4" spans="1:34" ht="45.75" customHeight="1" thickBot="1">
      <c r="A4" s="1107" t="s">
        <v>6</v>
      </c>
      <c r="B4" s="1108"/>
      <c r="C4" s="1108"/>
      <c r="D4" s="205" t="s">
        <v>9</v>
      </c>
      <c r="E4" s="1110" t="s">
        <v>5</v>
      </c>
      <c r="F4" s="1111"/>
      <c r="G4" s="1111"/>
      <c r="H4" s="1111"/>
      <c r="I4" s="1111"/>
      <c r="J4" s="1111"/>
      <c r="K4" s="805"/>
      <c r="L4" s="1110" t="s">
        <v>66</v>
      </c>
      <c r="M4" s="1111"/>
      <c r="N4" s="1111"/>
      <c r="O4" s="1111"/>
      <c r="P4" s="1111"/>
      <c r="Q4" s="1111"/>
      <c r="R4" s="805"/>
      <c r="S4" s="1110" t="s">
        <v>67</v>
      </c>
      <c r="T4" s="1111"/>
      <c r="U4" s="1111"/>
      <c r="V4" s="1111"/>
      <c r="W4" s="1111"/>
      <c r="X4" s="1111"/>
      <c r="Y4" s="806"/>
    </row>
    <row r="5" spans="1:34" ht="45.75" customHeight="1" thickBot="1">
      <c r="A5" s="181"/>
      <c r="B5" s="182"/>
      <c r="C5" s="182"/>
      <c r="D5" s="205"/>
      <c r="E5" s="221" t="s">
        <v>72</v>
      </c>
      <c r="F5" s="222" t="s">
        <v>206</v>
      </c>
      <c r="G5" s="222" t="s">
        <v>213</v>
      </c>
      <c r="H5" s="222" t="s">
        <v>394</v>
      </c>
      <c r="I5" s="222" t="s">
        <v>445</v>
      </c>
      <c r="J5" s="222" t="s">
        <v>230</v>
      </c>
      <c r="K5" s="1415" t="s">
        <v>459</v>
      </c>
      <c r="L5" s="221" t="s">
        <v>72</v>
      </c>
      <c r="M5" s="222" t="s">
        <v>206</v>
      </c>
      <c r="N5" s="222" t="s">
        <v>213</v>
      </c>
      <c r="O5" s="222" t="s">
        <v>394</v>
      </c>
      <c r="P5" s="222" t="s">
        <v>445</v>
      </c>
      <c r="Q5" s="222" t="s">
        <v>230</v>
      </c>
      <c r="R5" s="223" t="s">
        <v>459</v>
      </c>
      <c r="S5" s="221" t="s">
        <v>72</v>
      </c>
      <c r="T5" s="222" t="s">
        <v>206</v>
      </c>
      <c r="U5" s="222" t="s">
        <v>213</v>
      </c>
      <c r="V5" s="222" t="s">
        <v>394</v>
      </c>
      <c r="W5" s="222" t="s">
        <v>445</v>
      </c>
      <c r="X5" s="222" t="s">
        <v>230</v>
      </c>
      <c r="Y5" s="223" t="s">
        <v>459</v>
      </c>
    </row>
    <row r="6" spans="1:34" s="7" customFormat="1" ht="21.75" customHeight="1" thickBot="1">
      <c r="A6" s="109"/>
      <c r="B6" s="1109"/>
      <c r="C6" s="1109"/>
      <c r="D6" s="1109"/>
      <c r="E6" s="224"/>
      <c r="F6" s="161"/>
      <c r="G6" s="161"/>
      <c r="H6" s="161"/>
      <c r="I6" s="161"/>
      <c r="J6" s="161"/>
      <c r="K6" s="1403"/>
      <c r="L6" s="224"/>
      <c r="M6" s="161"/>
      <c r="N6" s="161"/>
      <c r="O6" s="161"/>
      <c r="P6" s="161"/>
      <c r="Q6" s="161"/>
      <c r="R6" s="464"/>
      <c r="S6" s="224"/>
      <c r="T6" s="161"/>
      <c r="U6" s="161"/>
      <c r="V6" s="161"/>
      <c r="W6" s="161"/>
      <c r="X6" s="161"/>
      <c r="Y6" s="1409"/>
    </row>
    <row r="7" spans="1:34" s="7" customFormat="1" ht="21.75" customHeight="1" thickBot="1">
      <c r="A7" s="109" t="s">
        <v>27</v>
      </c>
      <c r="B7" s="1109" t="s">
        <v>276</v>
      </c>
      <c r="C7" s="1109"/>
      <c r="D7" s="1109"/>
      <c r="E7" s="224">
        <f>E8+E13+E16+E17+E20</f>
        <v>1480</v>
      </c>
      <c r="F7" s="161">
        <f t="shared" ref="F7:S7" si="0">F8+F13+F16+F17+F20</f>
        <v>1480</v>
      </c>
      <c r="G7" s="161">
        <f t="shared" si="0"/>
        <v>1485</v>
      </c>
      <c r="H7" s="161">
        <f t="shared" si="0"/>
        <v>3135</v>
      </c>
      <c r="I7" s="161">
        <f>I8+I13+I16+I17+I20</f>
        <v>3557</v>
      </c>
      <c r="J7" s="161">
        <f t="shared" si="0"/>
        <v>3267</v>
      </c>
      <c r="K7" s="1403">
        <f>J7/I7</f>
        <v>0.91847062131009283</v>
      </c>
      <c r="L7" s="224"/>
      <c r="M7" s="161">
        <f t="shared" si="0"/>
        <v>1480</v>
      </c>
      <c r="N7" s="161">
        <f t="shared" si="0"/>
        <v>1485</v>
      </c>
      <c r="O7" s="161">
        <f t="shared" si="0"/>
        <v>3135</v>
      </c>
      <c r="P7" s="161">
        <f>P8+P13+P16+P17+P20</f>
        <v>3132</v>
      </c>
      <c r="Q7" s="161">
        <f t="shared" si="0"/>
        <v>2842</v>
      </c>
      <c r="R7" s="1403">
        <f>Q7/P7</f>
        <v>0.90740740740740744</v>
      </c>
      <c r="S7" s="224">
        <f t="shared" si="0"/>
        <v>0</v>
      </c>
      <c r="T7" s="161">
        <f>T8+T13+T16+T17+T20</f>
        <v>0</v>
      </c>
      <c r="U7" s="161">
        <f>U8+U13+U16+U17+U20</f>
        <v>0</v>
      </c>
      <c r="V7" s="161">
        <f>V8+V13+V16+V17+V20</f>
        <v>0</v>
      </c>
      <c r="W7" s="161">
        <f>W8+W13+W16+W17+W20</f>
        <v>425</v>
      </c>
      <c r="X7" s="161">
        <f>X8+X13+X16+X17+X20</f>
        <v>425</v>
      </c>
      <c r="Y7" s="1410">
        <f>X7/W7</f>
        <v>1</v>
      </c>
    </row>
    <row r="8" spans="1:34" ht="21.75" customHeight="1">
      <c r="A8" s="440"/>
      <c r="B8" s="148" t="s">
        <v>36</v>
      </c>
      <c r="C8" s="1104" t="s">
        <v>277</v>
      </c>
      <c r="D8" s="1104"/>
      <c r="E8" s="276">
        <f>SUM(E9:E12)</f>
        <v>380</v>
      </c>
      <c r="F8" s="277">
        <f t="shared" ref="F8:S8" si="1">SUM(F9:F12)</f>
        <v>380</v>
      </c>
      <c r="G8" s="277">
        <f t="shared" si="1"/>
        <v>380</v>
      </c>
      <c r="H8" s="277">
        <f t="shared" si="1"/>
        <v>380</v>
      </c>
      <c r="I8" s="277">
        <f>SUM(I9:I12)</f>
        <v>425</v>
      </c>
      <c r="J8" s="277">
        <f t="shared" si="1"/>
        <v>425</v>
      </c>
      <c r="K8" s="1416">
        <f t="shared" ref="K8:K59" si="2">J8/I8</f>
        <v>1</v>
      </c>
      <c r="L8" s="857">
        <f t="shared" si="1"/>
        <v>380</v>
      </c>
      <c r="M8" s="1407">
        <f t="shared" si="1"/>
        <v>380</v>
      </c>
      <c r="N8" s="1407">
        <f t="shared" si="1"/>
        <v>380</v>
      </c>
      <c r="O8" s="1407">
        <f t="shared" si="1"/>
        <v>380</v>
      </c>
      <c r="P8" s="1407">
        <f>SUM(P9:P12)</f>
        <v>0</v>
      </c>
      <c r="Q8" s="1407">
        <f t="shared" si="1"/>
        <v>0</v>
      </c>
      <c r="R8" s="1416"/>
      <c r="S8" s="857">
        <f t="shared" si="1"/>
        <v>0</v>
      </c>
      <c r="T8" s="1407">
        <f>SUM(T9:T12)</f>
        <v>0</v>
      </c>
      <c r="U8" s="1407">
        <f>SUM(U9:U12)</f>
        <v>0</v>
      </c>
      <c r="V8" s="1407">
        <f>SUM(V9:V12)</f>
        <v>0</v>
      </c>
      <c r="W8" s="1407">
        <f>SUM(W9:W12)</f>
        <v>425</v>
      </c>
      <c r="X8" s="858">
        <v>425</v>
      </c>
      <c r="Y8" s="1417">
        <f>X8/W8</f>
        <v>1</v>
      </c>
    </row>
    <row r="9" spans="1:34" ht="21.75" customHeight="1">
      <c r="A9" s="106"/>
      <c r="B9" s="102"/>
      <c r="C9" s="102" t="s">
        <v>282</v>
      </c>
      <c r="D9" s="206" t="s">
        <v>278</v>
      </c>
      <c r="E9" s="226">
        <f>'3.sz.m Önk  bev.'!E9</f>
        <v>0</v>
      </c>
      <c r="F9" s="162">
        <f>'3.sz.m Önk  bev.'!F9</f>
        <v>0</v>
      </c>
      <c r="G9" s="162">
        <f>'3.sz.m Önk  bev.'!G9</f>
        <v>0</v>
      </c>
      <c r="H9" s="162">
        <f>'3.sz.m Önk  bev.'!H9</f>
        <v>0</v>
      </c>
      <c r="I9" s="162">
        <f>'3.sz.m Önk  bev.'!I9</f>
        <v>0</v>
      </c>
      <c r="J9" s="162">
        <f>'3.sz.m Önk  bev.'!J9</f>
        <v>0</v>
      </c>
      <c r="K9" s="1418"/>
      <c r="L9" s="226">
        <f>'3.sz.m Önk  bev.'!L9</f>
        <v>0</v>
      </c>
      <c r="M9" s="162">
        <f>'3.sz.m Önk  bev.'!M9</f>
        <v>0</v>
      </c>
      <c r="N9" s="162">
        <f>'3.sz.m Önk  bev.'!N9</f>
        <v>0</v>
      </c>
      <c r="O9" s="162">
        <f>'3.sz.m Önk  bev.'!O9</f>
        <v>0</v>
      </c>
      <c r="P9" s="162">
        <f>'3.sz.m Önk  bev.'!P9</f>
        <v>0</v>
      </c>
      <c r="Q9" s="162">
        <f>'3.sz.m Önk  bev.'!Q9</f>
        <v>0</v>
      </c>
      <c r="R9" s="1418"/>
      <c r="S9" s="226">
        <f>'3.sz.m Önk  bev.'!S9</f>
        <v>0</v>
      </c>
      <c r="T9" s="162">
        <f>'3.sz.m Önk  bev.'!T9</f>
        <v>0</v>
      </c>
      <c r="U9" s="162">
        <f>'3.sz.m Önk  bev.'!U9</f>
        <v>0</v>
      </c>
      <c r="V9" s="162">
        <f>'3.sz.m Önk  bev.'!V9</f>
        <v>0</v>
      </c>
      <c r="W9" s="162">
        <f>'3.sz.m Önk  bev.'!W9</f>
        <v>0</v>
      </c>
      <c r="X9" s="162"/>
      <c r="Y9" s="1419"/>
    </row>
    <row r="10" spans="1:34" ht="21.75" customHeight="1">
      <c r="A10" s="106"/>
      <c r="B10" s="102"/>
      <c r="C10" s="102" t="s">
        <v>283</v>
      </c>
      <c r="D10" s="206" t="s">
        <v>268</v>
      </c>
      <c r="E10" s="226">
        <f>'3.sz.m Önk  bev.'!E10</f>
        <v>0</v>
      </c>
      <c r="F10" s="162">
        <f>'3.sz.m Önk  bev.'!F10</f>
        <v>0</v>
      </c>
      <c r="G10" s="162">
        <f>'3.sz.m Önk  bev.'!G10</f>
        <v>0</v>
      </c>
      <c r="H10" s="162">
        <f>'3.sz.m Önk  bev.'!H10</f>
        <v>0</v>
      </c>
      <c r="I10" s="162">
        <f>'3.sz.m Önk  bev.'!I10</f>
        <v>0</v>
      </c>
      <c r="J10" s="162">
        <f>'3.sz.m Önk  bev.'!J10</f>
        <v>0</v>
      </c>
      <c r="K10" s="1418"/>
      <c r="L10" s="226">
        <f>'3.sz.m Önk  bev.'!L10</f>
        <v>0</v>
      </c>
      <c r="M10" s="162">
        <f>'3.sz.m Önk  bev.'!M10</f>
        <v>0</v>
      </c>
      <c r="N10" s="162">
        <f>'3.sz.m Önk  bev.'!N10</f>
        <v>0</v>
      </c>
      <c r="O10" s="162">
        <f>'3.sz.m Önk  bev.'!O10</f>
        <v>0</v>
      </c>
      <c r="P10" s="162">
        <f>'3.sz.m Önk  bev.'!P10</f>
        <v>0</v>
      </c>
      <c r="Q10" s="162">
        <f>'3.sz.m Önk  bev.'!Q10</f>
        <v>0</v>
      </c>
      <c r="R10" s="1418"/>
      <c r="S10" s="226">
        <f>'3.sz.m Önk  bev.'!S10</f>
        <v>0</v>
      </c>
      <c r="T10" s="162">
        <f>'3.sz.m Önk  bev.'!T10</f>
        <v>0</v>
      </c>
      <c r="U10" s="162">
        <f>'3.sz.m Önk  bev.'!U10</f>
        <v>0</v>
      </c>
      <c r="V10" s="162">
        <f>'3.sz.m Önk  bev.'!V10</f>
        <v>0</v>
      </c>
      <c r="W10" s="162">
        <f>'3.sz.m Önk  bev.'!W10</f>
        <v>0</v>
      </c>
      <c r="X10" s="162"/>
      <c r="Y10" s="1419"/>
    </row>
    <row r="11" spans="1:34" ht="21.75" customHeight="1">
      <c r="A11" s="106"/>
      <c r="B11" s="102"/>
      <c r="C11" s="102" t="s">
        <v>284</v>
      </c>
      <c r="D11" s="206" t="s">
        <v>267</v>
      </c>
      <c r="E11" s="226">
        <f>'3.sz.m Önk  bev.'!E11</f>
        <v>380</v>
      </c>
      <c r="F11" s="162">
        <f>'3.sz.m Önk  bev.'!F11</f>
        <v>380</v>
      </c>
      <c r="G11" s="162">
        <f>'3.sz.m Önk  bev.'!G11</f>
        <v>380</v>
      </c>
      <c r="H11" s="162">
        <f>'3.sz.m Önk  bev.'!H11</f>
        <v>380</v>
      </c>
      <c r="I11" s="162">
        <f>'3.sz.m Önk  bev.'!I11</f>
        <v>425</v>
      </c>
      <c r="J11" s="162">
        <f>'3.sz.m Önk  bev.'!J11</f>
        <v>425</v>
      </c>
      <c r="K11" s="1418">
        <f t="shared" si="2"/>
        <v>1</v>
      </c>
      <c r="L11" s="226">
        <f>'3.sz.m Önk  bev.'!L11</f>
        <v>380</v>
      </c>
      <c r="M11" s="162">
        <f>'3.sz.m Önk  bev.'!M11</f>
        <v>380</v>
      </c>
      <c r="N11" s="162">
        <f>'3.sz.m Önk  bev.'!N11</f>
        <v>380</v>
      </c>
      <c r="O11" s="162">
        <f>'3.sz.m Önk  bev.'!O11</f>
        <v>380</v>
      </c>
      <c r="P11" s="162">
        <f>'3.sz.m Önk  bev.'!P11</f>
        <v>0</v>
      </c>
      <c r="Q11" s="162">
        <f>'3.sz.m Önk  bev.'!Q11</f>
        <v>0</v>
      </c>
      <c r="R11" s="1418"/>
      <c r="S11" s="226">
        <f>'3.sz.m Önk  bev.'!S11</f>
        <v>0</v>
      </c>
      <c r="T11" s="162">
        <f>'3.sz.m Önk  bev.'!T11</f>
        <v>0</v>
      </c>
      <c r="U11" s="162">
        <f>'3.sz.m Önk  bev.'!U11</f>
        <v>0</v>
      </c>
      <c r="V11" s="162">
        <f>'3.sz.m Önk  bev.'!V11</f>
        <v>0</v>
      </c>
      <c r="W11" s="162">
        <f>'3.sz.m Önk  bev.'!W11</f>
        <v>425</v>
      </c>
      <c r="X11" s="162">
        <v>425</v>
      </c>
      <c r="Y11" s="1419">
        <f>X11/W11</f>
        <v>1</v>
      </c>
    </row>
    <row r="12" spans="1:34" ht="21.75" hidden="1" customHeight="1">
      <c r="A12" s="106"/>
      <c r="B12" s="102"/>
      <c r="C12" s="102"/>
      <c r="D12" s="206"/>
      <c r="E12" s="226"/>
      <c r="F12" s="162"/>
      <c r="G12" s="162"/>
      <c r="H12" s="162"/>
      <c r="I12" s="162"/>
      <c r="J12" s="162"/>
      <c r="K12" s="1418" t="e">
        <f t="shared" si="2"/>
        <v>#DIV/0!</v>
      </c>
      <c r="L12" s="226"/>
      <c r="M12" s="162"/>
      <c r="N12" s="162"/>
      <c r="O12" s="162"/>
      <c r="P12" s="162"/>
      <c r="Q12" s="162"/>
      <c r="R12" s="1418" t="e">
        <f t="shared" ref="R12:R61" si="3">Q12/P12</f>
        <v>#DIV/0!</v>
      </c>
      <c r="S12" s="226"/>
      <c r="T12" s="162"/>
      <c r="U12" s="162"/>
      <c r="V12" s="162"/>
      <c r="W12" s="162"/>
      <c r="X12" s="162"/>
      <c r="Y12" s="1419" t="e">
        <f>X12/W12</f>
        <v>#DIV/0!</v>
      </c>
      <c r="AH12" s="202" t="s">
        <v>231</v>
      </c>
    </row>
    <row r="13" spans="1:34" ht="21.75" customHeight="1">
      <c r="A13" s="106"/>
      <c r="B13" s="102" t="s">
        <v>37</v>
      </c>
      <c r="C13" s="1113" t="s">
        <v>279</v>
      </c>
      <c r="D13" s="1113"/>
      <c r="E13" s="226">
        <f>SUM(E14:E15)</f>
        <v>0</v>
      </c>
      <c r="F13" s="162">
        <f t="shared" ref="F13:S13" si="4">SUM(F14:F15)</f>
        <v>0</v>
      </c>
      <c r="G13" s="162">
        <f t="shared" si="4"/>
        <v>0</v>
      </c>
      <c r="H13" s="162">
        <f t="shared" si="4"/>
        <v>0</v>
      </c>
      <c r="I13" s="162">
        <f>SUM(I14:I15)</f>
        <v>0</v>
      </c>
      <c r="J13" s="162">
        <f t="shared" si="4"/>
        <v>0</v>
      </c>
      <c r="K13" s="1418"/>
      <c r="L13" s="226">
        <f t="shared" si="4"/>
        <v>0</v>
      </c>
      <c r="M13" s="162">
        <f t="shared" si="4"/>
        <v>0</v>
      </c>
      <c r="N13" s="162">
        <f t="shared" si="4"/>
        <v>0</v>
      </c>
      <c r="O13" s="162">
        <f t="shared" si="4"/>
        <v>0</v>
      </c>
      <c r="P13" s="162">
        <f>SUM(P14:P15)</f>
        <v>0</v>
      </c>
      <c r="Q13" s="162">
        <f t="shared" si="4"/>
        <v>0</v>
      </c>
      <c r="R13" s="1418"/>
      <c r="S13" s="226">
        <f t="shared" si="4"/>
        <v>0</v>
      </c>
      <c r="T13" s="162">
        <f>SUM(T14:T15)</f>
        <v>0</v>
      </c>
      <c r="U13" s="162">
        <f>SUM(U14:U15)</f>
        <v>0</v>
      </c>
      <c r="V13" s="162">
        <f>SUM(V14:V15)</f>
        <v>0</v>
      </c>
      <c r="W13" s="162">
        <f>SUM(W14:W15)</f>
        <v>0</v>
      </c>
      <c r="X13" s="162"/>
      <c r="Y13" s="1419"/>
    </row>
    <row r="14" spans="1:34" ht="21.75" customHeight="1">
      <c r="A14" s="106"/>
      <c r="B14" s="102"/>
      <c r="C14" s="102" t="s">
        <v>280</v>
      </c>
      <c r="D14" s="330" t="s">
        <v>285</v>
      </c>
      <c r="E14" s="226">
        <f>'3.sz.m Önk  bev.'!E14</f>
        <v>0</v>
      </c>
      <c r="F14" s="162">
        <f>'3.sz.m Önk  bev.'!F14</f>
        <v>0</v>
      </c>
      <c r="G14" s="162">
        <f>'3.sz.m Önk  bev.'!G14</f>
        <v>0</v>
      </c>
      <c r="H14" s="162">
        <f>'3.sz.m Önk  bev.'!H14</f>
        <v>0</v>
      </c>
      <c r="I14" s="162">
        <f>'3.sz.m Önk  bev.'!I14</f>
        <v>0</v>
      </c>
      <c r="J14" s="162">
        <f>'3.sz.m Önk  bev.'!J14</f>
        <v>0</v>
      </c>
      <c r="K14" s="1418"/>
      <c r="L14" s="226">
        <f>'3.sz.m Önk  bev.'!L14</f>
        <v>0</v>
      </c>
      <c r="M14" s="162">
        <f>'3.sz.m Önk  bev.'!M14</f>
        <v>0</v>
      </c>
      <c r="N14" s="162">
        <f>'3.sz.m Önk  bev.'!N14</f>
        <v>0</v>
      </c>
      <c r="O14" s="162">
        <f>'3.sz.m Önk  bev.'!O14</f>
        <v>0</v>
      </c>
      <c r="P14" s="162">
        <f>'3.sz.m Önk  bev.'!P14</f>
        <v>0</v>
      </c>
      <c r="Q14" s="162">
        <f>'3.sz.m Önk  bev.'!Q14</f>
        <v>0</v>
      </c>
      <c r="R14" s="1418"/>
      <c r="S14" s="226">
        <f>'3.sz.m Önk  bev.'!S14</f>
        <v>0</v>
      </c>
      <c r="T14" s="162">
        <f>'3.sz.m Önk  bev.'!T14</f>
        <v>0</v>
      </c>
      <c r="U14" s="162">
        <f>'3.sz.m Önk  bev.'!U14</f>
        <v>0</v>
      </c>
      <c r="V14" s="162">
        <f>'3.sz.m Önk  bev.'!V14</f>
        <v>0</v>
      </c>
      <c r="W14" s="162">
        <f>'3.sz.m Önk  bev.'!W14</f>
        <v>0</v>
      </c>
      <c r="X14" s="162"/>
      <c r="Y14" s="1419"/>
    </row>
    <row r="15" spans="1:34" ht="21.75" customHeight="1">
      <c r="A15" s="106"/>
      <c r="B15" s="102"/>
      <c r="C15" s="102" t="s">
        <v>281</v>
      </c>
      <c r="D15" s="330" t="s">
        <v>286</v>
      </c>
      <c r="E15" s="226">
        <f>'3.sz.m Önk  bev.'!E15</f>
        <v>0</v>
      </c>
      <c r="F15" s="162">
        <f>'3.sz.m Önk  bev.'!F15</f>
        <v>0</v>
      </c>
      <c r="G15" s="162">
        <f>'3.sz.m Önk  bev.'!G15</f>
        <v>0</v>
      </c>
      <c r="H15" s="162">
        <f>'3.sz.m Önk  bev.'!H15</f>
        <v>0</v>
      </c>
      <c r="I15" s="162">
        <f>'3.sz.m Önk  bev.'!I15</f>
        <v>0</v>
      </c>
      <c r="J15" s="162">
        <f>'3.sz.m Önk  bev.'!J15</f>
        <v>0</v>
      </c>
      <c r="K15" s="1418"/>
      <c r="L15" s="226">
        <f>'3.sz.m Önk  bev.'!L15</f>
        <v>0</v>
      </c>
      <c r="M15" s="162">
        <f>'3.sz.m Önk  bev.'!M15</f>
        <v>0</v>
      </c>
      <c r="N15" s="162">
        <f>'3.sz.m Önk  bev.'!N15</f>
        <v>0</v>
      </c>
      <c r="O15" s="162">
        <f>'3.sz.m Önk  bev.'!O15</f>
        <v>0</v>
      </c>
      <c r="P15" s="162">
        <f>'3.sz.m Önk  bev.'!P15</f>
        <v>0</v>
      </c>
      <c r="Q15" s="162">
        <f>'3.sz.m Önk  bev.'!Q15</f>
        <v>0</v>
      </c>
      <c r="R15" s="1418"/>
      <c r="S15" s="226">
        <f>'3.sz.m Önk  bev.'!S15</f>
        <v>0</v>
      </c>
      <c r="T15" s="162">
        <f>'3.sz.m Önk  bev.'!T15</f>
        <v>0</v>
      </c>
      <c r="U15" s="162">
        <f>'3.sz.m Önk  bev.'!U15</f>
        <v>0</v>
      </c>
      <c r="V15" s="162">
        <f>'3.sz.m Önk  bev.'!V15</f>
        <v>0</v>
      </c>
      <c r="W15" s="162">
        <f>'3.sz.m Önk  bev.'!W15</f>
        <v>0</v>
      </c>
      <c r="X15" s="162"/>
      <c r="Y15" s="1419"/>
    </row>
    <row r="16" spans="1:34" ht="21.75" customHeight="1">
      <c r="A16" s="106"/>
      <c r="B16" s="102" t="s">
        <v>112</v>
      </c>
      <c r="C16" s="1113" t="s">
        <v>287</v>
      </c>
      <c r="D16" s="1113"/>
      <c r="E16" s="226">
        <f>'3.sz.m Önk  bev.'!E16</f>
        <v>1000</v>
      </c>
      <c r="F16" s="162">
        <f>'3.sz.m Önk  bev.'!F16</f>
        <v>1000</v>
      </c>
      <c r="G16" s="162">
        <f>'3.sz.m Önk  bev.'!G16</f>
        <v>1000</v>
      </c>
      <c r="H16" s="162">
        <f>'3.sz.m Önk  bev.'!H16</f>
        <v>2650</v>
      </c>
      <c r="I16" s="162">
        <f>'3.sz.m Önk  bev.'!I16</f>
        <v>3026</v>
      </c>
      <c r="J16" s="162">
        <f>'3.sz.m Önk  bev.'!J16</f>
        <v>2798</v>
      </c>
      <c r="K16" s="1418">
        <f t="shared" si="2"/>
        <v>0.92465300727032385</v>
      </c>
      <c r="L16" s="226">
        <f>'3.sz.m Önk  bev.'!L16</f>
        <v>1000</v>
      </c>
      <c r="M16" s="162">
        <f>'3.sz.m Önk  bev.'!M16</f>
        <v>1000</v>
      </c>
      <c r="N16" s="162">
        <f>'3.sz.m Önk  bev.'!N16</f>
        <v>1000</v>
      </c>
      <c r="O16" s="162">
        <f>'3.sz.m Önk  bev.'!O16</f>
        <v>2650</v>
      </c>
      <c r="P16" s="162">
        <f>'3.sz.m Önk  bev.'!P16</f>
        <v>3026</v>
      </c>
      <c r="Q16" s="162">
        <f>'3.sz.m Önk  bev.'!Q16</f>
        <v>2798</v>
      </c>
      <c r="R16" s="1418">
        <f t="shared" si="3"/>
        <v>0.92465300727032385</v>
      </c>
      <c r="S16" s="226">
        <f>'3.sz.m Önk  bev.'!S16</f>
        <v>0</v>
      </c>
      <c r="T16" s="162">
        <f>'3.sz.m Önk  bev.'!T16</f>
        <v>0</v>
      </c>
      <c r="U16" s="162">
        <f>'3.sz.m Önk  bev.'!U16</f>
        <v>0</v>
      </c>
      <c r="V16" s="162">
        <f>'3.sz.m Önk  bev.'!V16</f>
        <v>0</v>
      </c>
      <c r="W16" s="162">
        <f>'3.sz.m Önk  bev.'!W16</f>
        <v>0</v>
      </c>
      <c r="X16" s="441"/>
      <c r="Y16" s="1419"/>
    </row>
    <row r="17" spans="1:25" ht="21.75" customHeight="1">
      <c r="A17" s="106"/>
      <c r="B17" s="102" t="s">
        <v>51</v>
      </c>
      <c r="C17" s="1115" t="s">
        <v>288</v>
      </c>
      <c r="D17" s="1116"/>
      <c r="E17" s="226">
        <f>SUM(E18:E19)</f>
        <v>100</v>
      </c>
      <c r="F17" s="162">
        <f t="shared" ref="F17:S17" si="5">SUM(F18:F19)</f>
        <v>100</v>
      </c>
      <c r="G17" s="162">
        <f t="shared" si="5"/>
        <v>100</v>
      </c>
      <c r="H17" s="162">
        <f t="shared" si="5"/>
        <v>100</v>
      </c>
      <c r="I17" s="162">
        <f>SUM(I18:I19)</f>
        <v>100</v>
      </c>
      <c r="J17" s="162">
        <f t="shared" si="5"/>
        <v>38</v>
      </c>
      <c r="K17" s="1418">
        <f t="shared" si="2"/>
        <v>0.38</v>
      </c>
      <c r="L17" s="226">
        <f t="shared" si="5"/>
        <v>100</v>
      </c>
      <c r="M17" s="162">
        <f t="shared" si="5"/>
        <v>100</v>
      </c>
      <c r="N17" s="162">
        <f t="shared" si="5"/>
        <v>100</v>
      </c>
      <c r="O17" s="162">
        <f t="shared" si="5"/>
        <v>100</v>
      </c>
      <c r="P17" s="162">
        <f>SUM(P18:P19)</f>
        <v>100</v>
      </c>
      <c r="Q17" s="162">
        <f t="shared" si="5"/>
        <v>38</v>
      </c>
      <c r="R17" s="1418">
        <f t="shared" si="3"/>
        <v>0.38</v>
      </c>
      <c r="S17" s="226">
        <f t="shared" si="5"/>
        <v>0</v>
      </c>
      <c r="T17" s="162">
        <f>SUM(T18:T19)</f>
        <v>0</v>
      </c>
      <c r="U17" s="162">
        <f>SUM(U18:U19)</f>
        <v>0</v>
      </c>
      <c r="V17" s="162">
        <f>SUM(V18:V19)</f>
        <v>0</v>
      </c>
      <c r="W17" s="162">
        <f>SUM(W18:W19)</f>
        <v>0</v>
      </c>
      <c r="X17" s="441"/>
      <c r="Y17" s="1419"/>
    </row>
    <row r="18" spans="1:25" ht="21.75" customHeight="1">
      <c r="A18" s="106"/>
      <c r="B18" s="102"/>
      <c r="C18" s="102" t="s">
        <v>289</v>
      </c>
      <c r="D18" s="330" t="s">
        <v>291</v>
      </c>
      <c r="E18" s="226">
        <f>'3.sz.m Önk  bev.'!E18</f>
        <v>0</v>
      </c>
      <c r="F18" s="162">
        <f>'3.sz.m Önk  bev.'!F18</f>
        <v>0</v>
      </c>
      <c r="G18" s="162">
        <f>'3.sz.m Önk  bev.'!G18</f>
        <v>0</v>
      </c>
      <c r="H18" s="162">
        <f>'3.sz.m Önk  bev.'!H18</f>
        <v>0</v>
      </c>
      <c r="I18" s="162">
        <f>'3.sz.m Önk  bev.'!I18</f>
        <v>0</v>
      </c>
      <c r="J18" s="162">
        <f>'3.sz.m Önk  bev.'!J18</f>
        <v>0</v>
      </c>
      <c r="K18" s="1418"/>
      <c r="L18" s="226">
        <f>'3.sz.m Önk  bev.'!L18</f>
        <v>0</v>
      </c>
      <c r="M18" s="162">
        <f>'3.sz.m Önk  bev.'!M18</f>
        <v>0</v>
      </c>
      <c r="N18" s="162">
        <f>'3.sz.m Önk  bev.'!N18</f>
        <v>0</v>
      </c>
      <c r="O18" s="162">
        <f>'3.sz.m Önk  bev.'!O18</f>
        <v>0</v>
      </c>
      <c r="P18" s="162">
        <f>'3.sz.m Önk  bev.'!P18</f>
        <v>0</v>
      </c>
      <c r="Q18" s="162">
        <f>'3.sz.m Önk  bev.'!Q18</f>
        <v>0</v>
      </c>
      <c r="R18" s="1418"/>
      <c r="S18" s="226">
        <f>'3.sz.m Önk  bev.'!S18</f>
        <v>0</v>
      </c>
      <c r="T18" s="162">
        <f>'3.sz.m Önk  bev.'!T18</f>
        <v>0</v>
      </c>
      <c r="U18" s="162">
        <f>'3.sz.m Önk  bev.'!U18</f>
        <v>0</v>
      </c>
      <c r="V18" s="162">
        <f>'3.sz.m Önk  bev.'!V18</f>
        <v>0</v>
      </c>
      <c r="W18" s="162">
        <f>'3.sz.m Önk  bev.'!W18</f>
        <v>0</v>
      </c>
      <c r="X18" s="441"/>
      <c r="Y18" s="1419"/>
    </row>
    <row r="19" spans="1:25" ht="21.75" customHeight="1">
      <c r="A19" s="106"/>
      <c r="B19" s="102"/>
      <c r="C19" s="102" t="s">
        <v>290</v>
      </c>
      <c r="D19" s="330" t="s">
        <v>269</v>
      </c>
      <c r="E19" s="226">
        <f>'3.sz.m Önk  bev.'!E19</f>
        <v>100</v>
      </c>
      <c r="F19" s="162">
        <f>'3.sz.m Önk  bev.'!F19</f>
        <v>100</v>
      </c>
      <c r="G19" s="162">
        <f>'3.sz.m Önk  bev.'!G19</f>
        <v>100</v>
      </c>
      <c r="H19" s="162">
        <f>'3.sz.m Önk  bev.'!H19</f>
        <v>100</v>
      </c>
      <c r="I19" s="162">
        <f>'3.sz.m Önk  bev.'!I19</f>
        <v>100</v>
      </c>
      <c r="J19" s="162">
        <f>'3.sz.m Önk  bev.'!J19</f>
        <v>38</v>
      </c>
      <c r="K19" s="1418">
        <f t="shared" si="2"/>
        <v>0.38</v>
      </c>
      <c r="L19" s="226">
        <f>'3.sz.m Önk  bev.'!L19</f>
        <v>100</v>
      </c>
      <c r="M19" s="162">
        <f>'3.sz.m Önk  bev.'!M19</f>
        <v>100</v>
      </c>
      <c r="N19" s="162">
        <f>'3.sz.m Önk  bev.'!N19</f>
        <v>100</v>
      </c>
      <c r="O19" s="162">
        <f>'3.sz.m Önk  bev.'!O19</f>
        <v>100</v>
      </c>
      <c r="P19" s="162">
        <f>'3.sz.m Önk  bev.'!P19</f>
        <v>100</v>
      </c>
      <c r="Q19" s="162">
        <f>'3.sz.m Önk  bev.'!Q19</f>
        <v>38</v>
      </c>
      <c r="R19" s="1418">
        <f t="shared" si="3"/>
        <v>0.38</v>
      </c>
      <c r="S19" s="226">
        <f>'3.sz.m Önk  bev.'!S19</f>
        <v>0</v>
      </c>
      <c r="T19" s="162">
        <f>'3.sz.m Önk  bev.'!T19</f>
        <v>0</v>
      </c>
      <c r="U19" s="162">
        <f>'3.sz.m Önk  bev.'!U19</f>
        <v>0</v>
      </c>
      <c r="V19" s="162">
        <f>'3.sz.m Önk  bev.'!V19</f>
        <v>0</v>
      </c>
      <c r="W19" s="162">
        <f>'3.sz.m Önk  bev.'!W19</f>
        <v>0</v>
      </c>
      <c r="X19" s="441"/>
      <c r="Y19" s="1419"/>
    </row>
    <row r="20" spans="1:25" ht="21.75" customHeight="1" thickBot="1">
      <c r="A20" s="279"/>
      <c r="B20" s="442" t="s">
        <v>52</v>
      </c>
      <c r="C20" s="1117" t="s">
        <v>292</v>
      </c>
      <c r="D20" s="1118"/>
      <c r="E20" s="226">
        <f>'3.sz.m Önk  bev.'!E20</f>
        <v>0</v>
      </c>
      <c r="F20" s="162">
        <f>'3.sz.m Önk  bev.'!F20</f>
        <v>0</v>
      </c>
      <c r="G20" s="162">
        <f>'3.sz.m Önk  bev.'!G20</f>
        <v>5</v>
      </c>
      <c r="H20" s="162">
        <f>'3.sz.m Önk  bev.'!H20</f>
        <v>5</v>
      </c>
      <c r="I20" s="162">
        <f>'3.sz.m Önk  bev.'!I20</f>
        <v>6</v>
      </c>
      <c r="J20" s="162">
        <f>'3.sz.m Önk  bev.'!J20</f>
        <v>6</v>
      </c>
      <c r="K20" s="1420">
        <f t="shared" si="2"/>
        <v>1</v>
      </c>
      <c r="L20" s="225">
        <f>'3.sz.m Önk  bev.'!L20</f>
        <v>0</v>
      </c>
      <c r="M20" s="1405">
        <f>'3.sz.m Önk  bev.'!M20</f>
        <v>0</v>
      </c>
      <c r="N20" s="1405">
        <f>'3.sz.m Önk  bev.'!N20</f>
        <v>5</v>
      </c>
      <c r="O20" s="1405">
        <f>'3.sz.m Önk  bev.'!O20</f>
        <v>5</v>
      </c>
      <c r="P20" s="1405">
        <f>'3.sz.m Önk  bev.'!P20</f>
        <v>6</v>
      </c>
      <c r="Q20" s="1405">
        <f>'3.sz.m Önk  bev.'!Q20</f>
        <v>6</v>
      </c>
      <c r="R20" s="1420">
        <f t="shared" si="3"/>
        <v>1</v>
      </c>
      <c r="S20" s="225">
        <f>'3.sz.m Önk  bev.'!S20</f>
        <v>0</v>
      </c>
      <c r="T20" s="1405">
        <f>'3.sz.m Önk  bev.'!T20</f>
        <v>0</v>
      </c>
      <c r="U20" s="1405">
        <f>'3.sz.m Önk  bev.'!U20</f>
        <v>0</v>
      </c>
      <c r="V20" s="1405">
        <f>'3.sz.m Önk  bev.'!V20</f>
        <v>0</v>
      </c>
      <c r="W20" s="1405">
        <f>'3.sz.m Önk  bev.'!W20</f>
        <v>0</v>
      </c>
      <c r="X20" s="859"/>
      <c r="Y20" s="1421"/>
    </row>
    <row r="21" spans="1:25" ht="21.75" customHeight="1" thickBot="1">
      <c r="A21" s="109" t="s">
        <v>293</v>
      </c>
      <c r="B21" s="1109" t="s">
        <v>294</v>
      </c>
      <c r="C21" s="1109"/>
      <c r="D21" s="1109"/>
      <c r="E21" s="224">
        <f>E22+E23+E24+E28+E29+E30+E31</f>
        <v>3361</v>
      </c>
      <c r="F21" s="161" t="e">
        <f t="shared" ref="F21:I21" si="6">F22+F23+F24+F28+F29+F30+F31</f>
        <v>#REF!</v>
      </c>
      <c r="G21" s="161" t="e">
        <f t="shared" si="6"/>
        <v>#REF!</v>
      </c>
      <c r="H21" s="161" t="e">
        <f t="shared" si="6"/>
        <v>#REF!</v>
      </c>
      <c r="I21" s="161">
        <f t="shared" si="6"/>
        <v>4617</v>
      </c>
      <c r="J21" s="161">
        <f t="shared" ref="J21:S21" si="7">J22+J23+J24+J28+J29+J30+J31</f>
        <v>3905</v>
      </c>
      <c r="K21" s="1403">
        <f t="shared" si="2"/>
        <v>0.84578730777561184</v>
      </c>
      <c r="L21" s="224">
        <f t="shared" si="7"/>
        <v>3361</v>
      </c>
      <c r="M21" s="161" t="e">
        <f t="shared" si="7"/>
        <v>#REF!</v>
      </c>
      <c r="N21" s="161" t="e">
        <f t="shared" si="7"/>
        <v>#REF!</v>
      </c>
      <c r="O21" s="161" t="e">
        <f t="shared" si="7"/>
        <v>#REF!</v>
      </c>
      <c r="P21" s="161">
        <f>P22+P23+P24+P28+P29+P30+P31</f>
        <v>4617</v>
      </c>
      <c r="Q21" s="161">
        <f t="shared" si="7"/>
        <v>3905</v>
      </c>
      <c r="R21" s="1403">
        <f t="shared" si="3"/>
        <v>0.84578730777561184</v>
      </c>
      <c r="S21" s="224">
        <f t="shared" si="7"/>
        <v>0</v>
      </c>
      <c r="T21" s="161" t="e">
        <f>T22+T23+T24+T28+T29+T30+T31</f>
        <v>#REF!</v>
      </c>
      <c r="U21" s="161" t="e">
        <f>U22+U23+U24+U28+U29+U30+U31</f>
        <v>#REF!</v>
      </c>
      <c r="V21" s="161" t="e">
        <f>V22+V23+V24+V28+V29+V30+V31</f>
        <v>#REF!</v>
      </c>
      <c r="W21" s="161">
        <f>W22+W23+W24+W28+W29+W30+W31</f>
        <v>0</v>
      </c>
      <c r="X21" s="270">
        <f>SUM(X22:X31)</f>
        <v>0</v>
      </c>
      <c r="Y21" s="1410"/>
    </row>
    <row r="22" spans="1:25" ht="21.75" customHeight="1">
      <c r="A22" s="107"/>
      <c r="B22" s="108" t="s">
        <v>39</v>
      </c>
      <c r="C22" s="1114" t="s">
        <v>295</v>
      </c>
      <c r="D22" s="1114"/>
      <c r="E22" s="225">
        <f>'3.sz.m Önk  bev.'!E22</f>
        <v>2100</v>
      </c>
      <c r="F22" s="1405" t="e">
        <f>'3.sz.m Önk  bev.'!F22+#REF!</f>
        <v>#REF!</v>
      </c>
      <c r="G22" s="1405" t="e">
        <f>'3.sz.m Önk  bev.'!G22+#REF!</f>
        <v>#REF!</v>
      </c>
      <c r="H22" s="1405" t="e">
        <f>'3.sz.m Önk  bev.'!H22+#REF!</f>
        <v>#REF!</v>
      </c>
      <c r="I22" s="1405">
        <f>'3.sz.m Önk  bev.'!I22</f>
        <v>170</v>
      </c>
      <c r="J22" s="1405">
        <f>'3.sz.m Önk  bev.'!J22</f>
        <v>161</v>
      </c>
      <c r="K22" s="1416">
        <f t="shared" si="2"/>
        <v>0.94705882352941173</v>
      </c>
      <c r="L22" s="860">
        <f>'3.sz.m Önk  bev.'!L22</f>
        <v>2100</v>
      </c>
      <c r="M22" s="858" t="e">
        <f>'3.sz.m Önk  bev.'!M22+#REF!</f>
        <v>#REF!</v>
      </c>
      <c r="N22" s="858" t="e">
        <f>'3.sz.m Önk  bev.'!N22+#REF!</f>
        <v>#REF!</v>
      </c>
      <c r="O22" s="858" t="e">
        <f>'3.sz.m Önk  bev.'!O22+#REF!</f>
        <v>#REF!</v>
      </c>
      <c r="P22" s="858">
        <f>'3.sz.m Önk  bev.'!P22</f>
        <v>170</v>
      </c>
      <c r="Q22" s="858">
        <f>'3.sz.m Önk  bev.'!Q22</f>
        <v>161</v>
      </c>
      <c r="R22" s="1416">
        <f t="shared" si="3"/>
        <v>0.94705882352941173</v>
      </c>
      <c r="S22" s="860">
        <f>'3.sz.m Önk  bev.'!S22</f>
        <v>0</v>
      </c>
      <c r="T22" s="858" t="e">
        <f>'3.sz.m Önk  bev.'!T22+#REF!</f>
        <v>#REF!</v>
      </c>
      <c r="U22" s="858" t="e">
        <f>'3.sz.m Önk  bev.'!U22+#REF!</f>
        <v>#REF!</v>
      </c>
      <c r="V22" s="858" t="e">
        <f>'3.sz.m Önk  bev.'!V22+#REF!</f>
        <v>#REF!</v>
      </c>
      <c r="W22" s="858">
        <f>'3.sz.m Önk  bev.'!W22</f>
        <v>0</v>
      </c>
      <c r="X22" s="859"/>
      <c r="Y22" s="1411"/>
    </row>
    <row r="23" spans="1:25" ht="21.75" customHeight="1">
      <c r="A23" s="106"/>
      <c r="B23" s="102" t="s">
        <v>40</v>
      </c>
      <c r="C23" s="1105" t="s">
        <v>296</v>
      </c>
      <c r="D23" s="1105"/>
      <c r="E23" s="229">
        <f>'3.sz.m Önk  bev.'!E23</f>
        <v>115</v>
      </c>
      <c r="F23" s="163">
        <f>'3.sz.m Önk  bev.'!F23</f>
        <v>115</v>
      </c>
      <c r="G23" s="163">
        <f>'3.sz.m Önk  bev.'!G23</f>
        <v>1815</v>
      </c>
      <c r="H23" s="163">
        <f>'3.sz.m Önk  bev.'!H23</f>
        <v>1815</v>
      </c>
      <c r="I23" s="163">
        <f>'3.sz.m Önk  bev.'!I23</f>
        <v>2621</v>
      </c>
      <c r="J23" s="163">
        <f>'3.sz.m Önk  bev.'!J23</f>
        <v>2219</v>
      </c>
      <c r="K23" s="1418">
        <f t="shared" si="2"/>
        <v>0.84662342617321629</v>
      </c>
      <c r="L23" s="229">
        <f>'3.sz.m Önk  bev.'!L23</f>
        <v>115</v>
      </c>
      <c r="M23" s="163">
        <f>'3.sz.m Önk  bev.'!M23</f>
        <v>115</v>
      </c>
      <c r="N23" s="163">
        <f>'3.sz.m Önk  bev.'!N23</f>
        <v>1815</v>
      </c>
      <c r="O23" s="163">
        <f>'3.sz.m Önk  bev.'!O23</f>
        <v>1815</v>
      </c>
      <c r="P23" s="163">
        <f>'3.sz.m Önk  bev.'!P23</f>
        <v>2621</v>
      </c>
      <c r="Q23" s="163">
        <f>'3.sz.m Önk  bev.'!Q23</f>
        <v>2219</v>
      </c>
      <c r="R23" s="1418">
        <f t="shared" si="3"/>
        <v>0.84662342617321629</v>
      </c>
      <c r="S23" s="229">
        <f>'3.sz.m Önk  bev.'!S23</f>
        <v>0</v>
      </c>
      <c r="T23" s="163">
        <f>'3.sz.m Önk  bev.'!T23</f>
        <v>0</v>
      </c>
      <c r="U23" s="163">
        <f>'3.sz.m Önk  bev.'!U23</f>
        <v>0</v>
      </c>
      <c r="V23" s="163">
        <f>'3.sz.m Önk  bev.'!V23</f>
        <v>0</v>
      </c>
      <c r="W23" s="163">
        <f>'3.sz.m Önk  bev.'!W23</f>
        <v>0</v>
      </c>
      <c r="X23" s="163"/>
      <c r="Y23" s="1412"/>
    </row>
    <row r="24" spans="1:25" ht="21.75" customHeight="1">
      <c r="A24" s="106"/>
      <c r="B24" s="102" t="s">
        <v>41</v>
      </c>
      <c r="C24" s="1105" t="s">
        <v>297</v>
      </c>
      <c r="D24" s="1105"/>
      <c r="E24" s="229">
        <f>SUM(E25:E27)</f>
        <v>548</v>
      </c>
      <c r="F24" s="163">
        <f>SUM(F25:F27)</f>
        <v>548</v>
      </c>
      <c r="G24" s="163">
        <f>SUM(G25:G27)</f>
        <v>548</v>
      </c>
      <c r="H24" s="163">
        <f>SUM(H25:H27)</f>
        <v>548</v>
      </c>
      <c r="I24" s="163">
        <f t="shared" ref="I24:Q24" si="8">SUM(I25:I27)</f>
        <v>482</v>
      </c>
      <c r="J24" s="163">
        <f t="shared" si="8"/>
        <v>295</v>
      </c>
      <c r="K24" s="1418">
        <f t="shared" si="2"/>
        <v>0.61203319502074693</v>
      </c>
      <c r="L24" s="229">
        <f t="shared" si="8"/>
        <v>548</v>
      </c>
      <c r="M24" s="163">
        <f t="shared" si="8"/>
        <v>548</v>
      </c>
      <c r="N24" s="163">
        <f t="shared" si="8"/>
        <v>548</v>
      </c>
      <c r="O24" s="163">
        <f t="shared" si="8"/>
        <v>548</v>
      </c>
      <c r="P24" s="163">
        <f t="shared" si="8"/>
        <v>482</v>
      </c>
      <c r="Q24" s="163">
        <f t="shared" si="8"/>
        <v>295</v>
      </c>
      <c r="R24" s="1418">
        <f t="shared" si="3"/>
        <v>0.61203319502074693</v>
      </c>
      <c r="S24" s="229">
        <f>SUM(S25:S27)</f>
        <v>0</v>
      </c>
      <c r="T24" s="163">
        <f>SUM(T25:T27)</f>
        <v>0</v>
      </c>
      <c r="U24" s="163">
        <f>SUM(U25:U27)</f>
        <v>0</v>
      </c>
      <c r="V24" s="163">
        <f>SUM(V25:V27)</f>
        <v>0</v>
      </c>
      <c r="W24" s="163">
        <f>SUM(W25:W27)</f>
        <v>0</v>
      </c>
      <c r="X24" s="163"/>
      <c r="Y24" s="1412"/>
    </row>
    <row r="25" spans="1:25" ht="21.75" customHeight="1">
      <c r="A25" s="106"/>
      <c r="B25" s="102"/>
      <c r="C25" s="102" t="s">
        <v>102</v>
      </c>
      <c r="D25" s="206" t="s">
        <v>298</v>
      </c>
      <c r="E25" s="229">
        <f>'3.sz.m Önk  bev.'!E25</f>
        <v>548</v>
      </c>
      <c r="F25" s="163">
        <f>'3.sz.m Önk  bev.'!F25</f>
        <v>548</v>
      </c>
      <c r="G25" s="163">
        <f>'3.sz.m Önk  bev.'!G25</f>
        <v>528</v>
      </c>
      <c r="H25" s="163">
        <f>'3.sz.m Önk  bev.'!H25</f>
        <v>528</v>
      </c>
      <c r="I25" s="163">
        <f>'3.sz.m Önk  bev.'!I25</f>
        <v>462</v>
      </c>
      <c r="J25" s="163">
        <f>'3.sz.m Önk  bev.'!J25</f>
        <v>287</v>
      </c>
      <c r="K25" s="1418">
        <f t="shared" si="2"/>
        <v>0.62121212121212122</v>
      </c>
      <c r="L25" s="229">
        <f>'3.sz.m Önk  bev.'!L25</f>
        <v>548</v>
      </c>
      <c r="M25" s="163">
        <f>'3.sz.m Önk  bev.'!M25</f>
        <v>548</v>
      </c>
      <c r="N25" s="163">
        <f>'3.sz.m Önk  bev.'!N25</f>
        <v>528</v>
      </c>
      <c r="O25" s="163">
        <f>'3.sz.m Önk  bev.'!O25</f>
        <v>528</v>
      </c>
      <c r="P25" s="163">
        <f>'3.sz.m Önk  bev.'!P25</f>
        <v>462</v>
      </c>
      <c r="Q25" s="163">
        <f>'3.sz.m Önk  bev.'!Q25</f>
        <v>287</v>
      </c>
      <c r="R25" s="1418">
        <f t="shared" si="3"/>
        <v>0.62121212121212122</v>
      </c>
      <c r="S25" s="229">
        <f>'3.sz.m Önk  bev.'!S25</f>
        <v>0</v>
      </c>
      <c r="T25" s="163">
        <f>'3.sz.m Önk  bev.'!T25</f>
        <v>0</v>
      </c>
      <c r="U25" s="163">
        <f>'3.sz.m Önk  bev.'!U25</f>
        <v>0</v>
      </c>
      <c r="V25" s="163">
        <f>'3.sz.m Önk  bev.'!V25</f>
        <v>0</v>
      </c>
      <c r="W25" s="163">
        <f>'3.sz.m Önk  bev.'!W25</f>
        <v>0</v>
      </c>
      <c r="X25" s="163"/>
      <c r="Y25" s="1412"/>
    </row>
    <row r="26" spans="1:25" ht="41.25" customHeight="1">
      <c r="A26" s="106"/>
      <c r="B26" s="102"/>
      <c r="C26" s="102" t="s">
        <v>103</v>
      </c>
      <c r="D26" s="206" t="s">
        <v>299</v>
      </c>
      <c r="E26" s="229">
        <f>'3.sz.m Önk  bev.'!E26</f>
        <v>0</v>
      </c>
      <c r="F26" s="163">
        <f>'3.sz.m Önk  bev.'!F26</f>
        <v>0</v>
      </c>
      <c r="G26" s="163">
        <f>'3.sz.m Önk  bev.'!G26</f>
        <v>20</v>
      </c>
      <c r="H26" s="163">
        <f>'3.sz.m Önk  bev.'!H26</f>
        <v>20</v>
      </c>
      <c r="I26" s="163">
        <f>'3.sz.m Önk  bev.'!I26</f>
        <v>20</v>
      </c>
      <c r="J26" s="163">
        <f>'3.sz.m Önk  bev.'!J26</f>
        <v>8</v>
      </c>
      <c r="K26" s="1418">
        <f t="shared" si="2"/>
        <v>0.4</v>
      </c>
      <c r="L26" s="229">
        <f>'3.sz.m Önk  bev.'!L26</f>
        <v>0</v>
      </c>
      <c r="M26" s="163">
        <f>'3.sz.m Önk  bev.'!M26</f>
        <v>0</v>
      </c>
      <c r="N26" s="163">
        <f>'3.sz.m Önk  bev.'!N26</f>
        <v>20</v>
      </c>
      <c r="O26" s="163">
        <f>'3.sz.m Önk  bev.'!O26</f>
        <v>20</v>
      </c>
      <c r="P26" s="163">
        <f>'3.sz.m Önk  bev.'!P26</f>
        <v>20</v>
      </c>
      <c r="Q26" s="163">
        <f>'3.sz.m Önk  bev.'!Q26</f>
        <v>8</v>
      </c>
      <c r="R26" s="1418">
        <f t="shared" si="3"/>
        <v>0.4</v>
      </c>
      <c r="S26" s="229">
        <f>'3.sz.m Önk  bev.'!S26</f>
        <v>0</v>
      </c>
      <c r="T26" s="163">
        <f>'3.sz.m Önk  bev.'!T26</f>
        <v>0</v>
      </c>
      <c r="U26" s="163">
        <f>'3.sz.m Önk  bev.'!U26</f>
        <v>0</v>
      </c>
      <c r="V26" s="163">
        <f>'3.sz.m Önk  bev.'!V26</f>
        <v>0</v>
      </c>
      <c r="W26" s="163">
        <f>'3.sz.m Önk  bev.'!W26</f>
        <v>0</v>
      </c>
      <c r="X26" s="163"/>
      <c r="Y26" s="1412"/>
    </row>
    <row r="27" spans="1:25" ht="21.75" customHeight="1">
      <c r="A27" s="106"/>
      <c r="B27" s="102"/>
      <c r="C27" s="102" t="s">
        <v>104</v>
      </c>
      <c r="D27" s="206" t="s">
        <v>300</v>
      </c>
      <c r="E27" s="229">
        <f>'3.sz.m Önk  bev.'!E27</f>
        <v>0</v>
      </c>
      <c r="F27" s="163">
        <f>'3.sz.m Önk  bev.'!F27</f>
        <v>0</v>
      </c>
      <c r="G27" s="163">
        <f>'3.sz.m Önk  bev.'!G27</f>
        <v>0</v>
      </c>
      <c r="H27" s="163">
        <f>'3.sz.m Önk  bev.'!H27</f>
        <v>0</v>
      </c>
      <c r="I27" s="163">
        <f>'3.sz.m Önk  bev.'!I27</f>
        <v>0</v>
      </c>
      <c r="J27" s="163">
        <f>'3.sz.m Önk  bev.'!J27</f>
        <v>0</v>
      </c>
      <c r="K27" s="1418"/>
      <c r="L27" s="229">
        <f>'3.sz.m Önk  bev.'!L27</f>
        <v>0</v>
      </c>
      <c r="M27" s="163">
        <f>'3.sz.m Önk  bev.'!M27</f>
        <v>0</v>
      </c>
      <c r="N27" s="163">
        <f>'3.sz.m Önk  bev.'!N27</f>
        <v>0</v>
      </c>
      <c r="O27" s="163">
        <f>'3.sz.m Önk  bev.'!O27</f>
        <v>0</v>
      </c>
      <c r="P27" s="163">
        <f>'3.sz.m Önk  bev.'!P27</f>
        <v>0</v>
      </c>
      <c r="Q27" s="163">
        <f>'3.sz.m Önk  bev.'!Q27</f>
        <v>0</v>
      </c>
      <c r="R27" s="1418"/>
      <c r="S27" s="229">
        <f>'3.sz.m Önk  bev.'!S27</f>
        <v>0</v>
      </c>
      <c r="T27" s="163">
        <f>'3.sz.m Önk  bev.'!T27</f>
        <v>0</v>
      </c>
      <c r="U27" s="163">
        <f>'3.sz.m Önk  bev.'!U27</f>
        <v>0</v>
      </c>
      <c r="V27" s="163">
        <f>'3.sz.m Önk  bev.'!V27</f>
        <v>0</v>
      </c>
      <c r="W27" s="163">
        <f>'3.sz.m Önk  bev.'!W27</f>
        <v>0</v>
      </c>
      <c r="X27" s="163"/>
      <c r="Y27" s="1412"/>
    </row>
    <row r="28" spans="1:25" ht="21.75" customHeight="1">
      <c r="A28" s="106"/>
      <c r="B28" s="102" t="s">
        <v>270</v>
      </c>
      <c r="C28" s="1105" t="s">
        <v>301</v>
      </c>
      <c r="D28" s="1105"/>
      <c r="E28" s="229">
        <f>'3.sz.m Önk  bev.'!E28</f>
        <v>598</v>
      </c>
      <c r="F28" s="163">
        <f>'3.sz.m Önk  bev.'!F28</f>
        <v>598</v>
      </c>
      <c r="G28" s="163">
        <f>'3.sz.m Önk  bev.'!G28</f>
        <v>598</v>
      </c>
      <c r="H28" s="163">
        <f>'3.sz.m Önk  bev.'!H28</f>
        <v>598</v>
      </c>
      <c r="I28" s="163">
        <f>'3.sz.m Önk  bev.'!I28</f>
        <v>1296</v>
      </c>
      <c r="J28" s="163">
        <f>'3.sz.m Önk  bev.'!J28</f>
        <v>1187</v>
      </c>
      <c r="K28" s="1418">
        <f t="shared" si="2"/>
        <v>0.91589506172839508</v>
      </c>
      <c r="L28" s="229">
        <f>'3.sz.m Önk  bev.'!L28</f>
        <v>598</v>
      </c>
      <c r="M28" s="163">
        <f>'3.sz.m Önk  bev.'!M28</f>
        <v>598</v>
      </c>
      <c r="N28" s="163">
        <f>'3.sz.m Önk  bev.'!N28</f>
        <v>598</v>
      </c>
      <c r="O28" s="163">
        <f>'3.sz.m Önk  bev.'!O28</f>
        <v>598</v>
      </c>
      <c r="P28" s="163">
        <f>'3.sz.m Önk  bev.'!P28</f>
        <v>1296</v>
      </c>
      <c r="Q28" s="163">
        <f>'3.sz.m Önk  bev.'!Q28</f>
        <v>1187</v>
      </c>
      <c r="R28" s="1418">
        <f t="shared" si="3"/>
        <v>0.91589506172839508</v>
      </c>
      <c r="S28" s="229">
        <f>'3.sz.m Önk  bev.'!S28</f>
        <v>0</v>
      </c>
      <c r="T28" s="163">
        <f>'3.sz.m Önk  bev.'!T28</f>
        <v>0</v>
      </c>
      <c r="U28" s="163">
        <f>'3.sz.m Önk  bev.'!U28</f>
        <v>0</v>
      </c>
      <c r="V28" s="163">
        <f>'3.sz.m Önk  bev.'!V28</f>
        <v>0</v>
      </c>
      <c r="W28" s="163">
        <f>'3.sz.m Önk  bev.'!W28</f>
        <v>0</v>
      </c>
      <c r="X28" s="163"/>
      <c r="Y28" s="1412"/>
    </row>
    <row r="29" spans="1:25" ht="21.75" customHeight="1">
      <c r="A29" s="110"/>
      <c r="B29" s="111" t="s">
        <v>302</v>
      </c>
      <c r="C29" s="1105" t="s">
        <v>303</v>
      </c>
      <c r="D29" s="1119"/>
      <c r="E29" s="229">
        <f>'3.sz.m Önk  bev.'!E29</f>
        <v>0</v>
      </c>
      <c r="F29" s="163">
        <f>'3.sz.m Önk  bev.'!F29</f>
        <v>0</v>
      </c>
      <c r="G29" s="163">
        <f>'3.sz.m Önk  bev.'!G29</f>
        <v>0</v>
      </c>
      <c r="H29" s="163">
        <f>'3.sz.m Önk  bev.'!H29</f>
        <v>0</v>
      </c>
      <c r="I29" s="163">
        <f>'3.sz.m Önk  bev.'!I29</f>
        <v>0</v>
      </c>
      <c r="J29" s="163">
        <f>'3.sz.m Önk  bev.'!J29</f>
        <v>0</v>
      </c>
      <c r="K29" s="1418"/>
      <c r="L29" s="229">
        <f>'3.sz.m Önk  bev.'!L29</f>
        <v>0</v>
      </c>
      <c r="M29" s="163">
        <f>'3.sz.m Önk  bev.'!M29</f>
        <v>0</v>
      </c>
      <c r="N29" s="163">
        <f>'3.sz.m Önk  bev.'!N29</f>
        <v>0</v>
      </c>
      <c r="O29" s="163">
        <f>'3.sz.m Önk  bev.'!O29</f>
        <v>0</v>
      </c>
      <c r="P29" s="163">
        <f>'3.sz.m Önk  bev.'!P29</f>
        <v>0</v>
      </c>
      <c r="Q29" s="163">
        <f>'3.sz.m Önk  bev.'!Q29</f>
        <v>0</v>
      </c>
      <c r="R29" s="1418"/>
      <c r="S29" s="229">
        <f>'3.sz.m Önk  bev.'!S29</f>
        <v>0</v>
      </c>
      <c r="T29" s="163">
        <f>'3.sz.m Önk  bev.'!T29</f>
        <v>0</v>
      </c>
      <c r="U29" s="163">
        <f>'3.sz.m Önk  bev.'!U29</f>
        <v>0</v>
      </c>
      <c r="V29" s="163">
        <f>'3.sz.m Önk  bev.'!V29</f>
        <v>0</v>
      </c>
      <c r="W29" s="163">
        <f>'3.sz.m Önk  bev.'!W29</f>
        <v>0</v>
      </c>
      <c r="X29" s="163"/>
      <c r="Y29" s="1412"/>
    </row>
    <row r="30" spans="1:25" ht="21.75" customHeight="1">
      <c r="A30" s="110"/>
      <c r="B30" s="111" t="s">
        <v>304</v>
      </c>
      <c r="C30" s="1105" t="s">
        <v>305</v>
      </c>
      <c r="D30" s="1119"/>
      <c r="E30" s="229">
        <f>'3.sz.m Önk  bev.'!E30</f>
        <v>0</v>
      </c>
      <c r="F30" s="163">
        <f>'3.sz.m Önk  bev.'!F30</f>
        <v>0</v>
      </c>
      <c r="G30" s="163">
        <f>'3.sz.m Önk  bev.'!G30</f>
        <v>5</v>
      </c>
      <c r="H30" s="163">
        <f>'3.sz.m Önk  bev.'!H30</f>
        <v>5</v>
      </c>
      <c r="I30" s="163">
        <f>'3.sz.m Önk  bev.'!I30</f>
        <v>5</v>
      </c>
      <c r="J30" s="163">
        <f>'3.sz.m Önk  bev.'!J30</f>
        <v>5</v>
      </c>
      <c r="K30" s="1418">
        <f t="shared" si="2"/>
        <v>1</v>
      </c>
      <c r="L30" s="229">
        <f>'3.sz.m Önk  bev.'!L30</f>
        <v>0</v>
      </c>
      <c r="M30" s="163">
        <f>'3.sz.m Önk  bev.'!M30</f>
        <v>0</v>
      </c>
      <c r="N30" s="163">
        <f>'3.sz.m Önk  bev.'!N30</f>
        <v>5</v>
      </c>
      <c r="O30" s="163">
        <f>'3.sz.m Önk  bev.'!O30</f>
        <v>5</v>
      </c>
      <c r="P30" s="163">
        <f>'3.sz.m Önk  bev.'!P30</f>
        <v>5</v>
      </c>
      <c r="Q30" s="163">
        <f>'3.sz.m Önk  bev.'!Q30</f>
        <v>5</v>
      </c>
      <c r="R30" s="1418">
        <f t="shared" si="3"/>
        <v>1</v>
      </c>
      <c r="S30" s="229">
        <f>'3.sz.m Önk  bev.'!S30</f>
        <v>0</v>
      </c>
      <c r="T30" s="163">
        <f>'3.sz.m Önk  bev.'!T30</f>
        <v>0</v>
      </c>
      <c r="U30" s="163">
        <f>'3.sz.m Önk  bev.'!U30</f>
        <v>0</v>
      </c>
      <c r="V30" s="163">
        <f>'3.sz.m Önk  bev.'!V30</f>
        <v>0</v>
      </c>
      <c r="W30" s="163">
        <f>'3.sz.m Önk  bev.'!W30</f>
        <v>0</v>
      </c>
      <c r="X30" s="163"/>
      <c r="Y30" s="1412"/>
    </row>
    <row r="31" spans="1:25" ht="21.75" customHeight="1" thickBot="1">
      <c r="A31" s="110"/>
      <c r="B31" s="111" t="s">
        <v>77</v>
      </c>
      <c r="C31" s="1112" t="s">
        <v>78</v>
      </c>
      <c r="D31" s="1112"/>
      <c r="E31" s="229">
        <f>'3.sz.m Önk  bev.'!E31</f>
        <v>0</v>
      </c>
      <c r="F31" s="163">
        <f>'3.sz.m Önk  bev.'!F31</f>
        <v>0</v>
      </c>
      <c r="G31" s="163">
        <f>'3.sz.m Önk  bev.'!G31</f>
        <v>5</v>
      </c>
      <c r="H31" s="163">
        <f>'3.sz.m Önk  bev.'!H31</f>
        <v>43</v>
      </c>
      <c r="I31" s="163">
        <f>'3.sz.m Önk  bev.'!I31</f>
        <v>43</v>
      </c>
      <c r="J31" s="163">
        <f>'3.sz.m Önk  bev.'!J31</f>
        <v>38</v>
      </c>
      <c r="K31" s="1420">
        <f t="shared" si="2"/>
        <v>0.88372093023255816</v>
      </c>
      <c r="L31" s="227">
        <f>'3.sz.m Önk  bev.'!L31</f>
        <v>0</v>
      </c>
      <c r="M31" s="228">
        <f>'3.sz.m Önk  bev.'!M31</f>
        <v>0</v>
      </c>
      <c r="N31" s="228">
        <f>'3.sz.m Önk  bev.'!N31</f>
        <v>5</v>
      </c>
      <c r="O31" s="228">
        <f>'3.sz.m Önk  bev.'!O31</f>
        <v>43</v>
      </c>
      <c r="P31" s="228">
        <f>'3.sz.m Önk  bev.'!P31</f>
        <v>43</v>
      </c>
      <c r="Q31" s="228">
        <f>'3.sz.m Önk  bev.'!Q31</f>
        <v>38</v>
      </c>
      <c r="R31" s="1420">
        <f t="shared" si="3"/>
        <v>0.88372093023255816</v>
      </c>
      <c r="S31" s="227">
        <f>'3.sz.m Önk  bev.'!S31</f>
        <v>0</v>
      </c>
      <c r="T31" s="228">
        <f>'3.sz.m Önk  bev.'!T31</f>
        <v>0</v>
      </c>
      <c r="U31" s="228">
        <f>'3.sz.m Önk  bev.'!U31</f>
        <v>0</v>
      </c>
      <c r="V31" s="228">
        <f>'3.sz.m Önk  bev.'!V31</f>
        <v>0</v>
      </c>
      <c r="W31" s="228">
        <f>'3.sz.m Önk  bev.'!W31</f>
        <v>0</v>
      </c>
      <c r="X31" s="228"/>
      <c r="Y31" s="1413"/>
    </row>
    <row r="32" spans="1:25" ht="21.75" customHeight="1" thickBot="1">
      <c r="A32" s="113" t="s">
        <v>10</v>
      </c>
      <c r="B32" s="1109" t="s">
        <v>306</v>
      </c>
      <c r="C32" s="1109"/>
      <c r="D32" s="1109"/>
      <c r="E32" s="219">
        <f>SUM(E33:E36)</f>
        <v>11662</v>
      </c>
      <c r="F32" s="116" t="e">
        <f t="shared" ref="F32:S32" si="9">SUM(F33:F36)</f>
        <v>#REF!</v>
      </c>
      <c r="G32" s="116" t="e">
        <f t="shared" si="9"/>
        <v>#REF!</v>
      </c>
      <c r="H32" s="116" t="e">
        <f t="shared" si="9"/>
        <v>#REF!</v>
      </c>
      <c r="I32" s="116">
        <f>SUM(I33:I36)</f>
        <v>12485</v>
      </c>
      <c r="J32" s="116">
        <f t="shared" si="9"/>
        <v>12483</v>
      </c>
      <c r="K32" s="1403">
        <f t="shared" si="2"/>
        <v>0.99983980776932324</v>
      </c>
      <c r="L32" s="219">
        <f t="shared" si="9"/>
        <v>11662</v>
      </c>
      <c r="M32" s="116" t="e">
        <f t="shared" si="9"/>
        <v>#REF!</v>
      </c>
      <c r="N32" s="116" t="e">
        <f t="shared" si="9"/>
        <v>#REF!</v>
      </c>
      <c r="O32" s="116" t="e">
        <f t="shared" si="9"/>
        <v>#REF!</v>
      </c>
      <c r="P32" s="116">
        <f>SUM(P33:P36)</f>
        <v>12485</v>
      </c>
      <c r="Q32" s="116">
        <f t="shared" si="9"/>
        <v>12483</v>
      </c>
      <c r="R32" s="1403">
        <f t="shared" si="3"/>
        <v>0.99983980776932324</v>
      </c>
      <c r="S32" s="219">
        <f t="shared" si="9"/>
        <v>0</v>
      </c>
      <c r="T32" s="116" t="e">
        <f>SUM(T33:T36)</f>
        <v>#REF!</v>
      </c>
      <c r="U32" s="116" t="e">
        <f>SUM(U33:U36)</f>
        <v>#REF!</v>
      </c>
      <c r="V32" s="116" t="e">
        <f>SUM(V33:V36)</f>
        <v>#REF!</v>
      </c>
      <c r="W32" s="116">
        <f>SUM(W33:W36)</f>
        <v>0</v>
      </c>
      <c r="X32" s="116"/>
      <c r="Y32" s="1410"/>
    </row>
    <row r="33" spans="1:25" ht="21.75" customHeight="1">
      <c r="A33" s="107"/>
      <c r="B33" s="111" t="s">
        <v>42</v>
      </c>
      <c r="C33" s="1121" t="s">
        <v>307</v>
      </c>
      <c r="D33" s="1122"/>
      <c r="E33" s="229">
        <f>'3.sz.m Önk  bev.'!E33</f>
        <v>10628</v>
      </c>
      <c r="F33" s="163">
        <f>'3.sz.m Önk  bev.'!F33</f>
        <v>10628</v>
      </c>
      <c r="G33" s="163">
        <f>'3.sz.m Önk  bev.'!G33</f>
        <v>10723</v>
      </c>
      <c r="H33" s="163">
        <f>'3.sz.m Önk  bev.'!H33</f>
        <v>10766</v>
      </c>
      <c r="I33" s="163">
        <f>'3.sz.m Önk  bev.'!I33</f>
        <v>10773</v>
      </c>
      <c r="J33" s="163">
        <f>'3.sz.m Önk  bev.'!J33</f>
        <v>10773</v>
      </c>
      <c r="K33" s="1416">
        <f t="shared" si="2"/>
        <v>1</v>
      </c>
      <c r="L33" s="861">
        <f>'3.sz.m Önk  bev.'!L33</f>
        <v>10628</v>
      </c>
      <c r="M33" s="1408">
        <f>'3.sz.m Önk  bev.'!M33</f>
        <v>10628</v>
      </c>
      <c r="N33" s="1408">
        <f>'3.sz.m Önk  bev.'!N33</f>
        <v>10714</v>
      </c>
      <c r="O33" s="1408">
        <f>'3.sz.m Önk  bev.'!O33</f>
        <v>10766</v>
      </c>
      <c r="P33" s="1408">
        <f>'3.sz.m Önk  bev.'!P33</f>
        <v>10773</v>
      </c>
      <c r="Q33" s="1408">
        <f>'3.sz.m Önk  bev.'!Q33</f>
        <v>10773</v>
      </c>
      <c r="R33" s="1416">
        <f t="shared" si="3"/>
        <v>1</v>
      </c>
      <c r="S33" s="861">
        <f>'3.sz.m Önk  bev.'!S33</f>
        <v>0</v>
      </c>
      <c r="T33" s="1408">
        <f>'3.sz.m Önk  bev.'!T33</f>
        <v>0</v>
      </c>
      <c r="U33" s="1408">
        <f>'3.sz.m Önk  bev.'!U33</f>
        <v>0</v>
      </c>
      <c r="V33" s="1408">
        <f>'3.sz.m Önk  bev.'!V33</f>
        <v>0</v>
      </c>
      <c r="W33" s="1408">
        <f>'3.sz.m Önk  bev.'!W33</f>
        <v>0</v>
      </c>
      <c r="X33" s="862"/>
      <c r="Y33" s="1411"/>
    </row>
    <row r="34" spans="1:25" ht="21.75" customHeight="1">
      <c r="A34" s="106"/>
      <c r="B34" s="111" t="s">
        <v>43</v>
      </c>
      <c r="C34" s="1105" t="s">
        <v>308</v>
      </c>
      <c r="D34" s="1119"/>
      <c r="E34" s="229">
        <f>'3.sz.m Önk  bev.'!E34</f>
        <v>0</v>
      </c>
      <c r="F34" s="163">
        <f>'3.sz.m Önk  bev.'!F34</f>
        <v>0</v>
      </c>
      <c r="G34" s="163">
        <f>'3.sz.m Önk  bev.'!G34</f>
        <v>47</v>
      </c>
      <c r="H34" s="163">
        <f>'3.sz.m Önk  bev.'!H34</f>
        <v>189</v>
      </c>
      <c r="I34" s="163">
        <f>'3.sz.m Önk  bev.'!I34</f>
        <v>395</v>
      </c>
      <c r="J34" s="163">
        <f>'3.sz.m Önk  bev.'!J34</f>
        <v>395</v>
      </c>
      <c r="K34" s="1418">
        <f t="shared" si="2"/>
        <v>1</v>
      </c>
      <c r="L34" s="229">
        <f>'3.sz.m Önk  bev.'!L34</f>
        <v>0</v>
      </c>
      <c r="M34" s="163">
        <f>'3.sz.m Önk  bev.'!M34</f>
        <v>0</v>
      </c>
      <c r="N34" s="163">
        <f>'3.sz.m Önk  bev.'!N34</f>
        <v>56</v>
      </c>
      <c r="O34" s="163">
        <f>'3.sz.m Önk  bev.'!O34</f>
        <v>189</v>
      </c>
      <c r="P34" s="163">
        <f>'3.sz.m Önk  bev.'!P34</f>
        <v>395</v>
      </c>
      <c r="Q34" s="163">
        <f>'3.sz.m Önk  bev.'!Q34</f>
        <v>395</v>
      </c>
      <c r="R34" s="1418">
        <f t="shared" si="3"/>
        <v>1</v>
      </c>
      <c r="S34" s="229">
        <f>'3.sz.m Önk  bev.'!S34</f>
        <v>0</v>
      </c>
      <c r="T34" s="163">
        <f>'3.sz.m Önk  bev.'!T34</f>
        <v>0</v>
      </c>
      <c r="U34" s="163">
        <f>'3.sz.m Önk  bev.'!U34</f>
        <v>0</v>
      </c>
      <c r="V34" s="163">
        <f>'3.sz.m Önk  bev.'!V34</f>
        <v>0</v>
      </c>
      <c r="W34" s="163">
        <f>'3.sz.m Önk  bev.'!W34</f>
        <v>0</v>
      </c>
      <c r="X34" s="446"/>
      <c r="Y34" s="1412"/>
    </row>
    <row r="35" spans="1:25" ht="21.75" customHeight="1">
      <c r="A35" s="106"/>
      <c r="B35" s="111" t="s">
        <v>75</v>
      </c>
      <c r="C35" s="1105" t="s">
        <v>309</v>
      </c>
      <c r="D35" s="1119"/>
      <c r="E35" s="229">
        <f>'3.sz.m Önk  bev.'!E35</f>
        <v>0</v>
      </c>
      <c r="F35" s="163">
        <f>'3.sz.m Önk  bev.'!F35</f>
        <v>0</v>
      </c>
      <c r="G35" s="163">
        <f>'3.sz.m Önk  bev.'!G35</f>
        <v>0</v>
      </c>
      <c r="H35" s="163">
        <f>'3.sz.m Önk  bev.'!H35</f>
        <v>0</v>
      </c>
      <c r="I35" s="163">
        <f>'3.sz.m Önk  bev.'!I35</f>
        <v>0</v>
      </c>
      <c r="J35" s="163">
        <f>'3.sz.m Önk  bev.'!J35</f>
        <v>0</v>
      </c>
      <c r="K35" s="1418"/>
      <c r="L35" s="229">
        <f>'3.sz.m Önk  bev.'!L35</f>
        <v>0</v>
      </c>
      <c r="M35" s="163">
        <f>'3.sz.m Önk  bev.'!M35</f>
        <v>0</v>
      </c>
      <c r="N35" s="163">
        <f>'3.sz.m Önk  bev.'!N35</f>
        <v>0</v>
      </c>
      <c r="O35" s="163">
        <f>'3.sz.m Önk  bev.'!O35</f>
        <v>0</v>
      </c>
      <c r="P35" s="163">
        <f>'3.sz.m Önk  bev.'!P35</f>
        <v>0</v>
      </c>
      <c r="Q35" s="163">
        <f>'3.sz.m Önk  bev.'!Q35</f>
        <v>0</v>
      </c>
      <c r="R35" s="1418"/>
      <c r="S35" s="229">
        <f>'3.sz.m Önk  bev.'!S35</f>
        <v>0</v>
      </c>
      <c r="T35" s="163">
        <f>'3.sz.m Önk  bev.'!T35</f>
        <v>0</v>
      </c>
      <c r="U35" s="163">
        <f>'3.sz.m Önk  bev.'!U35</f>
        <v>0</v>
      </c>
      <c r="V35" s="163">
        <f>'3.sz.m Önk  bev.'!V35</f>
        <v>0</v>
      </c>
      <c r="W35" s="163">
        <f>'3.sz.m Önk  bev.'!W35</f>
        <v>0</v>
      </c>
      <c r="X35" s="446"/>
      <c r="Y35" s="1412"/>
    </row>
    <row r="36" spans="1:25" ht="21.75" customHeight="1">
      <c r="A36" s="106"/>
      <c r="B36" s="111" t="s">
        <v>76</v>
      </c>
      <c r="C36" s="1105" t="s">
        <v>310</v>
      </c>
      <c r="D36" s="1119"/>
      <c r="E36" s="229">
        <f>SUM(E37:E39)</f>
        <v>1034</v>
      </c>
      <c r="F36" s="163" t="e">
        <f t="shared" ref="F36:S36" si="10">SUM(F37:F39)</f>
        <v>#REF!</v>
      </c>
      <c r="G36" s="163" t="e">
        <f t="shared" si="10"/>
        <v>#REF!</v>
      </c>
      <c r="H36" s="163" t="e">
        <f t="shared" si="10"/>
        <v>#REF!</v>
      </c>
      <c r="I36" s="163">
        <f>SUM(I37:I39)</f>
        <v>1317</v>
      </c>
      <c r="J36" s="163">
        <f t="shared" si="10"/>
        <v>1315</v>
      </c>
      <c r="K36" s="1418">
        <f t="shared" si="2"/>
        <v>0.99848139711465456</v>
      </c>
      <c r="L36" s="229">
        <f t="shared" si="10"/>
        <v>1034</v>
      </c>
      <c r="M36" s="163" t="e">
        <f t="shared" si="10"/>
        <v>#REF!</v>
      </c>
      <c r="N36" s="163" t="e">
        <f t="shared" si="10"/>
        <v>#REF!</v>
      </c>
      <c r="O36" s="163" t="e">
        <f t="shared" si="10"/>
        <v>#REF!</v>
      </c>
      <c r="P36" s="163">
        <f>SUM(P37:P39)</f>
        <v>1317</v>
      </c>
      <c r="Q36" s="163">
        <f t="shared" si="10"/>
        <v>1315</v>
      </c>
      <c r="R36" s="1418">
        <f t="shared" si="3"/>
        <v>0.99848139711465456</v>
      </c>
      <c r="S36" s="229">
        <f t="shared" si="10"/>
        <v>0</v>
      </c>
      <c r="T36" s="163" t="e">
        <f>SUM(T37:T39)</f>
        <v>#REF!</v>
      </c>
      <c r="U36" s="163" t="e">
        <f>SUM(U37:U39)</f>
        <v>#REF!</v>
      </c>
      <c r="V36" s="163" t="e">
        <f>SUM(V37:V39)</f>
        <v>#REF!</v>
      </c>
      <c r="W36" s="163">
        <f>SUM(W37:W39)</f>
        <v>0</v>
      </c>
      <c r="X36" s="446"/>
      <c r="Y36" s="1412"/>
    </row>
    <row r="37" spans="1:25" ht="21.75" customHeight="1">
      <c r="A37" s="106"/>
      <c r="B37" s="111"/>
      <c r="C37" s="108" t="s">
        <v>311</v>
      </c>
      <c r="D37" s="444" t="s">
        <v>32</v>
      </c>
      <c r="E37" s="229">
        <f>'3.sz.m Önk  bev.'!E37</f>
        <v>0</v>
      </c>
      <c r="F37" s="163">
        <f>'3.sz.m Önk  bev.'!F37</f>
        <v>0</v>
      </c>
      <c r="G37" s="163">
        <f>'3.sz.m Önk  bev.'!G37</f>
        <v>0</v>
      </c>
      <c r="H37" s="163">
        <f>'3.sz.m Önk  bev.'!H37</f>
        <v>0</v>
      </c>
      <c r="I37" s="163">
        <f>'3.sz.m Önk  bev.'!I37</f>
        <v>0</v>
      </c>
      <c r="J37" s="163">
        <f>'3.sz.m Önk  bev.'!J37</f>
        <v>0</v>
      </c>
      <c r="K37" s="1418"/>
      <c r="L37" s="229">
        <f>'3.sz.m Önk  bev.'!L37</f>
        <v>0</v>
      </c>
      <c r="M37" s="163">
        <f>'3.sz.m Önk  bev.'!M37</f>
        <v>0</v>
      </c>
      <c r="N37" s="163">
        <f>'3.sz.m Önk  bev.'!N37</f>
        <v>0</v>
      </c>
      <c r="O37" s="163">
        <f>'3.sz.m Önk  bev.'!O37</f>
        <v>0</v>
      </c>
      <c r="P37" s="163">
        <f>'3.sz.m Önk  bev.'!P37</f>
        <v>0</v>
      </c>
      <c r="Q37" s="163">
        <f>'3.sz.m Önk  bev.'!Q37</f>
        <v>0</v>
      </c>
      <c r="R37" s="1418"/>
      <c r="S37" s="229">
        <f>'3.sz.m Önk  bev.'!S37</f>
        <v>0</v>
      </c>
      <c r="T37" s="163">
        <f>'3.sz.m Önk  bev.'!T37</f>
        <v>0</v>
      </c>
      <c r="U37" s="163">
        <f>'3.sz.m Önk  bev.'!U37</f>
        <v>0</v>
      </c>
      <c r="V37" s="163">
        <f>'3.sz.m Önk  bev.'!V37</f>
        <v>0</v>
      </c>
      <c r="W37" s="163">
        <f>'3.sz.m Önk  bev.'!W37</f>
        <v>0</v>
      </c>
      <c r="X37" s="446"/>
      <c r="Y37" s="1412"/>
    </row>
    <row r="38" spans="1:25" ht="21.75" customHeight="1">
      <c r="A38" s="106"/>
      <c r="B38" s="111"/>
      <c r="C38" s="102" t="s">
        <v>312</v>
      </c>
      <c r="D38" s="206" t="s">
        <v>31</v>
      </c>
      <c r="E38" s="229">
        <f>'3.sz.m Önk  bev.'!E38</f>
        <v>0</v>
      </c>
      <c r="F38" s="163" t="e">
        <f>'3.sz.m Önk  bev.'!F38+#REF!</f>
        <v>#REF!</v>
      </c>
      <c r="G38" s="163" t="e">
        <f>'3.sz.m Önk  bev.'!G38+#REF!</f>
        <v>#REF!</v>
      </c>
      <c r="H38" s="163" t="e">
        <f>'3.sz.m Önk  bev.'!H38+#REF!</f>
        <v>#REF!</v>
      </c>
      <c r="I38" s="163">
        <f>'3.sz.m Önk  bev.'!I38</f>
        <v>0</v>
      </c>
      <c r="J38" s="163">
        <f>'3.sz.m Önk  bev.'!J38</f>
        <v>0</v>
      </c>
      <c r="K38" s="1418"/>
      <c r="L38" s="229">
        <f>'3.sz.m Önk  bev.'!L38</f>
        <v>0</v>
      </c>
      <c r="M38" s="163" t="e">
        <f>'3.sz.m Önk  bev.'!M38+#REF!</f>
        <v>#REF!</v>
      </c>
      <c r="N38" s="163" t="e">
        <f>'3.sz.m Önk  bev.'!N38+#REF!</f>
        <v>#REF!</v>
      </c>
      <c r="O38" s="163" t="e">
        <f>'3.sz.m Önk  bev.'!O38+#REF!</f>
        <v>#REF!</v>
      </c>
      <c r="P38" s="163">
        <f>'3.sz.m Önk  bev.'!P38</f>
        <v>0</v>
      </c>
      <c r="Q38" s="163">
        <f>'3.sz.m Önk  bev.'!Q38</f>
        <v>0</v>
      </c>
      <c r="R38" s="1418"/>
      <c r="S38" s="229">
        <f>'3.sz.m Önk  bev.'!S38</f>
        <v>0</v>
      </c>
      <c r="T38" s="163" t="e">
        <f>'3.sz.m Önk  bev.'!T38+#REF!</f>
        <v>#REF!</v>
      </c>
      <c r="U38" s="163" t="e">
        <f>'3.sz.m Önk  bev.'!U38+#REF!</f>
        <v>#REF!</v>
      </c>
      <c r="V38" s="163" t="e">
        <f>'3.sz.m Önk  bev.'!V38+#REF!</f>
        <v>#REF!</v>
      </c>
      <c r="W38" s="163">
        <f>'3.sz.m Önk  bev.'!W38</f>
        <v>0</v>
      </c>
      <c r="X38" s="446"/>
      <c r="Y38" s="1412"/>
    </row>
    <row r="39" spans="1:25" ht="21.75" customHeight="1" thickBot="1">
      <c r="A39" s="106"/>
      <c r="B39" s="111"/>
      <c r="C39" s="102" t="s">
        <v>313</v>
      </c>
      <c r="D39" s="206" t="s">
        <v>33</v>
      </c>
      <c r="E39" s="229">
        <f>'3.sz.m Önk  bev.'!E39</f>
        <v>1034</v>
      </c>
      <c r="F39" s="163">
        <f>'3.sz.m Önk  bev.'!F39</f>
        <v>1034</v>
      </c>
      <c r="G39" s="163">
        <f>'3.sz.m Önk  bev.'!G39</f>
        <v>1034</v>
      </c>
      <c r="H39" s="163">
        <f>'3.sz.m Önk  bev.'!H39</f>
        <v>991</v>
      </c>
      <c r="I39" s="163">
        <f>'3.sz.m Önk  bev.'!I39</f>
        <v>1317</v>
      </c>
      <c r="J39" s="163">
        <f>'3.sz.m Önk  bev.'!J39</f>
        <v>1315</v>
      </c>
      <c r="K39" s="1420">
        <f t="shared" si="2"/>
        <v>0.99848139711465456</v>
      </c>
      <c r="L39" s="227">
        <f>'3.sz.m Önk  bev.'!L39</f>
        <v>1034</v>
      </c>
      <c r="M39" s="228">
        <f>'3.sz.m Önk  bev.'!M39</f>
        <v>1034</v>
      </c>
      <c r="N39" s="228">
        <f>'3.sz.m Önk  bev.'!N39</f>
        <v>1034</v>
      </c>
      <c r="O39" s="228">
        <f>'3.sz.m Önk  bev.'!O39</f>
        <v>991</v>
      </c>
      <c r="P39" s="228">
        <f>'3.sz.m Önk  bev.'!P39</f>
        <v>1317</v>
      </c>
      <c r="Q39" s="228">
        <f>'3.sz.m Önk  bev.'!Q39</f>
        <v>1315</v>
      </c>
      <c r="R39" s="1420">
        <f t="shared" si="3"/>
        <v>0.99848139711465456</v>
      </c>
      <c r="S39" s="227">
        <f>'3.sz.m Önk  bev.'!S39</f>
        <v>0</v>
      </c>
      <c r="T39" s="228">
        <f>'3.sz.m Önk  bev.'!T39</f>
        <v>0</v>
      </c>
      <c r="U39" s="228">
        <f>'3.sz.m Önk  bev.'!U39</f>
        <v>0</v>
      </c>
      <c r="V39" s="228">
        <f>'3.sz.m Önk  bev.'!V39</f>
        <v>0</v>
      </c>
      <c r="W39" s="228">
        <f>'3.sz.m Önk  bev.'!W39</f>
        <v>0</v>
      </c>
      <c r="X39" s="807"/>
      <c r="Y39" s="1413"/>
    </row>
    <row r="40" spans="1:25" ht="21.75" customHeight="1" thickBot="1">
      <c r="A40" s="113" t="s">
        <v>11</v>
      </c>
      <c r="B40" s="1120" t="s">
        <v>314</v>
      </c>
      <c r="C40" s="1120"/>
      <c r="D40" s="1120"/>
      <c r="E40" s="219">
        <f>SUM(E41:E42)</f>
        <v>0</v>
      </c>
      <c r="F40" s="116">
        <f t="shared" ref="F40:S40" si="11">SUM(F41:F42)</f>
        <v>0</v>
      </c>
      <c r="G40" s="116">
        <f t="shared" si="11"/>
        <v>0</v>
      </c>
      <c r="H40" s="116">
        <f t="shared" si="11"/>
        <v>7990</v>
      </c>
      <c r="I40" s="116">
        <f>SUM(I41:I42)</f>
        <v>7990</v>
      </c>
      <c r="J40" s="116">
        <f t="shared" si="11"/>
        <v>7990</v>
      </c>
      <c r="K40" s="1403">
        <f t="shared" si="2"/>
        <v>1</v>
      </c>
      <c r="L40" s="219">
        <f t="shared" si="11"/>
        <v>0</v>
      </c>
      <c r="M40" s="116">
        <f t="shared" si="11"/>
        <v>0</v>
      </c>
      <c r="N40" s="116">
        <f t="shared" si="11"/>
        <v>0</v>
      </c>
      <c r="O40" s="116">
        <f t="shared" si="11"/>
        <v>7990</v>
      </c>
      <c r="P40" s="116">
        <f>SUM(P41:P42)</f>
        <v>7990</v>
      </c>
      <c r="Q40" s="116">
        <f t="shared" si="11"/>
        <v>7990</v>
      </c>
      <c r="R40" s="1403">
        <f t="shared" si="3"/>
        <v>1</v>
      </c>
      <c r="S40" s="219">
        <f t="shared" si="11"/>
        <v>0</v>
      </c>
      <c r="T40" s="116">
        <f>SUM(T41:T42)</f>
        <v>0</v>
      </c>
      <c r="U40" s="116">
        <f>SUM(U41:U42)</f>
        <v>0</v>
      </c>
      <c r="V40" s="116">
        <f>SUM(V41:V42)</f>
        <v>0</v>
      </c>
      <c r="W40" s="116">
        <f>SUM(W41:W42)</f>
        <v>0</v>
      </c>
      <c r="X40" s="807"/>
      <c r="Y40" s="1410"/>
    </row>
    <row r="41" spans="1:25" ht="21.75" customHeight="1">
      <c r="A41" s="107"/>
      <c r="B41" s="114" t="s">
        <v>315</v>
      </c>
      <c r="C41" s="1114" t="s">
        <v>317</v>
      </c>
      <c r="D41" s="1114"/>
      <c r="E41" s="229">
        <f>'3.sz.m Önk  bev.'!E41</f>
        <v>0</v>
      </c>
      <c r="F41" s="163">
        <f>'3.sz.m Önk  bev.'!F41</f>
        <v>0</v>
      </c>
      <c r="G41" s="163">
        <f>'3.sz.m Önk  bev.'!G41</f>
        <v>0</v>
      </c>
      <c r="H41" s="163">
        <f>'3.sz.m Önk  bev.'!H41</f>
        <v>0</v>
      </c>
      <c r="I41" s="163">
        <f>'3.sz.m Önk  bev.'!I41</f>
        <v>0</v>
      </c>
      <c r="J41" s="163">
        <f>'3.sz.m Önk  bev.'!J41</f>
        <v>0</v>
      </c>
      <c r="K41" s="1404"/>
      <c r="L41" s="861">
        <f>'3.sz.m Önk  bev.'!L41</f>
        <v>0</v>
      </c>
      <c r="M41" s="1408">
        <f>'3.sz.m Önk  bev.'!M41</f>
        <v>0</v>
      </c>
      <c r="N41" s="1408">
        <f>'3.sz.m Önk  bev.'!N41</f>
        <v>0</v>
      </c>
      <c r="O41" s="1408">
        <f>'3.sz.m Önk  bev.'!O41</f>
        <v>0</v>
      </c>
      <c r="P41" s="1408">
        <f>'3.sz.m Önk  bev.'!P41</f>
        <v>0</v>
      </c>
      <c r="Q41" s="1408">
        <f>'3.sz.m Önk  bev.'!Q41</f>
        <v>0</v>
      </c>
      <c r="R41" s="1404"/>
      <c r="S41" s="861">
        <f>'3.sz.m Önk  bev.'!S41</f>
        <v>0</v>
      </c>
      <c r="T41" s="1408">
        <f>'3.sz.m Önk  bev.'!T41</f>
        <v>0</v>
      </c>
      <c r="U41" s="1408">
        <f>'3.sz.m Önk  bev.'!U41</f>
        <v>0</v>
      </c>
      <c r="V41" s="1408">
        <f>'3.sz.m Önk  bev.'!V41</f>
        <v>0</v>
      </c>
      <c r="W41" s="1408">
        <f>'3.sz.m Önk  bev.'!W41</f>
        <v>0</v>
      </c>
      <c r="X41" s="238"/>
      <c r="Y41" s="1411"/>
    </row>
    <row r="42" spans="1:25" ht="21.75" customHeight="1">
      <c r="A42" s="106"/>
      <c r="B42" s="103" t="s">
        <v>316</v>
      </c>
      <c r="C42" s="1105" t="s">
        <v>318</v>
      </c>
      <c r="D42" s="1105"/>
      <c r="E42" s="229">
        <f>SUM(E43:E45)</f>
        <v>0</v>
      </c>
      <c r="F42" s="163">
        <f t="shared" ref="F42:S42" si="12">SUM(F43:F45)</f>
        <v>0</v>
      </c>
      <c r="G42" s="163">
        <f t="shared" si="12"/>
        <v>0</v>
      </c>
      <c r="H42" s="163">
        <f t="shared" si="12"/>
        <v>7990</v>
      </c>
      <c r="I42" s="163">
        <f>SUM(I43:I45)</f>
        <v>7990</v>
      </c>
      <c r="J42" s="163">
        <f t="shared" si="12"/>
        <v>7990</v>
      </c>
      <c r="K42" s="1418">
        <f t="shared" si="2"/>
        <v>1</v>
      </c>
      <c r="L42" s="229">
        <f t="shared" si="12"/>
        <v>0</v>
      </c>
      <c r="M42" s="163">
        <f t="shared" si="12"/>
        <v>0</v>
      </c>
      <c r="N42" s="163">
        <f t="shared" si="12"/>
        <v>0</v>
      </c>
      <c r="O42" s="163">
        <f t="shared" si="12"/>
        <v>7990</v>
      </c>
      <c r="P42" s="163">
        <f>SUM(P43:P45)</f>
        <v>7990</v>
      </c>
      <c r="Q42" s="163">
        <f t="shared" si="12"/>
        <v>7990</v>
      </c>
      <c r="R42" s="1418">
        <f t="shared" si="3"/>
        <v>1</v>
      </c>
      <c r="S42" s="229">
        <f t="shared" si="12"/>
        <v>0</v>
      </c>
      <c r="T42" s="163">
        <f>SUM(T43:T45)</f>
        <v>0</v>
      </c>
      <c r="U42" s="163">
        <f>SUM(U43:U45)</f>
        <v>0</v>
      </c>
      <c r="V42" s="163">
        <v>0</v>
      </c>
      <c r="W42" s="163">
        <v>0</v>
      </c>
      <c r="X42" s="163"/>
      <c r="Y42" s="1412"/>
    </row>
    <row r="43" spans="1:25" ht="21.75" customHeight="1">
      <c r="A43" s="106"/>
      <c r="B43" s="114"/>
      <c r="C43" s="108" t="s">
        <v>319</v>
      </c>
      <c r="D43" s="444" t="s">
        <v>32</v>
      </c>
      <c r="E43" s="229">
        <f>'3.sz.m Önk  bev.'!E43</f>
        <v>0</v>
      </c>
      <c r="F43" s="163">
        <f>'3.sz.m Önk  bev.'!F43</f>
        <v>0</v>
      </c>
      <c r="G43" s="163">
        <f>'3.sz.m Önk  bev.'!G43</f>
        <v>0</v>
      </c>
      <c r="H43" s="163">
        <f>'3.sz.m Önk  bev.'!H43</f>
        <v>0</v>
      </c>
      <c r="I43" s="163">
        <f>'3.sz.m Önk  bev.'!I43</f>
        <v>0</v>
      </c>
      <c r="J43" s="163">
        <f>'3.sz.m Önk  bev.'!J43</f>
        <v>0</v>
      </c>
      <c r="K43" s="1418"/>
      <c r="L43" s="229">
        <f>'3.sz.m Önk  bev.'!L43</f>
        <v>0</v>
      </c>
      <c r="M43" s="163">
        <f>'3.sz.m Önk  bev.'!M43</f>
        <v>0</v>
      </c>
      <c r="N43" s="163">
        <f>'3.sz.m Önk  bev.'!N43</f>
        <v>0</v>
      </c>
      <c r="O43" s="163">
        <f>'3.sz.m Önk  bev.'!O43</f>
        <v>0</v>
      </c>
      <c r="P43" s="163">
        <f>'3.sz.m Önk  bev.'!P43</f>
        <v>0</v>
      </c>
      <c r="Q43" s="163">
        <f>'3.sz.m Önk  bev.'!Q43</f>
        <v>0</v>
      </c>
      <c r="R43" s="1418"/>
      <c r="S43" s="229">
        <f>'3.sz.m Önk  bev.'!S43</f>
        <v>0</v>
      </c>
      <c r="T43" s="163">
        <f>'3.sz.m Önk  bev.'!T43</f>
        <v>0</v>
      </c>
      <c r="U43" s="163">
        <f>'3.sz.m Önk  bev.'!U43</f>
        <v>0</v>
      </c>
      <c r="V43" s="163">
        <f>'3.sz.m Önk  bev.'!V43</f>
        <v>0</v>
      </c>
      <c r="W43" s="163">
        <f>'3.sz.m Önk  bev.'!W43</f>
        <v>0</v>
      </c>
      <c r="X43" s="163"/>
      <c r="Y43" s="1412"/>
    </row>
    <row r="44" spans="1:25" ht="21.75" customHeight="1">
      <c r="A44" s="106"/>
      <c r="B44" s="103"/>
      <c r="C44" s="102" t="s">
        <v>320</v>
      </c>
      <c r="D44" s="444" t="s">
        <v>31</v>
      </c>
      <c r="E44" s="229">
        <f>'3.sz.m Önk  bev.'!E44</f>
        <v>0</v>
      </c>
      <c r="F44" s="163">
        <f>'3.sz.m Önk  bev.'!F44</f>
        <v>0</v>
      </c>
      <c r="G44" s="163">
        <f>'3.sz.m Önk  bev.'!G44</f>
        <v>0</v>
      </c>
      <c r="H44" s="163">
        <f>'3.sz.m Önk  bev.'!H44</f>
        <v>0</v>
      </c>
      <c r="I44" s="163">
        <f>'3.sz.m Önk  bev.'!I44</f>
        <v>0</v>
      </c>
      <c r="J44" s="163">
        <f>'3.sz.m Önk  bev.'!J44</f>
        <v>0</v>
      </c>
      <c r="K44" s="1418"/>
      <c r="L44" s="229">
        <f>'3.sz.m Önk  bev.'!L44</f>
        <v>0</v>
      </c>
      <c r="M44" s="163">
        <f>'3.sz.m Önk  bev.'!M44</f>
        <v>0</v>
      </c>
      <c r="N44" s="163">
        <f>'3.sz.m Önk  bev.'!N44</f>
        <v>0</v>
      </c>
      <c r="O44" s="163">
        <f>'3.sz.m Önk  bev.'!O44</f>
        <v>0</v>
      </c>
      <c r="P44" s="163">
        <f>'3.sz.m Önk  bev.'!P44</f>
        <v>0</v>
      </c>
      <c r="Q44" s="163">
        <f>'3.sz.m Önk  bev.'!Q44</f>
        <v>0</v>
      </c>
      <c r="R44" s="1418"/>
      <c r="S44" s="229">
        <f>'3.sz.m Önk  bev.'!S44</f>
        <v>0</v>
      </c>
      <c r="T44" s="163">
        <f>'3.sz.m Önk  bev.'!T44</f>
        <v>0</v>
      </c>
      <c r="U44" s="163">
        <v>0</v>
      </c>
      <c r="V44" s="163">
        <v>0</v>
      </c>
      <c r="W44" s="163">
        <v>0</v>
      </c>
      <c r="X44" s="163"/>
      <c r="Y44" s="1412"/>
    </row>
    <row r="45" spans="1:25" ht="21.75" customHeight="1" thickBot="1">
      <c r="A45" s="110"/>
      <c r="B45" s="114"/>
      <c r="C45" s="108" t="s">
        <v>321</v>
      </c>
      <c r="D45" s="444" t="s">
        <v>322</v>
      </c>
      <c r="E45" s="229">
        <f>'3.sz.m Önk  bev.'!E45</f>
        <v>0</v>
      </c>
      <c r="F45" s="163">
        <f>'3.sz.m Önk  bev.'!F45</f>
        <v>0</v>
      </c>
      <c r="G45" s="163">
        <f>'3.sz.m Önk  bev.'!G45</f>
        <v>0</v>
      </c>
      <c r="H45" s="163">
        <f>'3.sz.m Önk  bev.'!H45</f>
        <v>7990</v>
      </c>
      <c r="I45" s="163">
        <f>'3.sz.m Önk  bev.'!I45</f>
        <v>7990</v>
      </c>
      <c r="J45" s="163">
        <f>'3.sz.m Önk  bev.'!J45</f>
        <v>7990</v>
      </c>
      <c r="K45" s="1420">
        <f t="shared" si="2"/>
        <v>1</v>
      </c>
      <c r="L45" s="227">
        <f>'3.sz.m Önk  bev.'!L45</f>
        <v>0</v>
      </c>
      <c r="M45" s="228">
        <f>'3.sz.m Önk  bev.'!M45</f>
        <v>0</v>
      </c>
      <c r="N45" s="228">
        <f>'3.sz.m Önk  bev.'!N45</f>
        <v>0</v>
      </c>
      <c r="O45" s="228">
        <f>'3.sz.m Önk  bev.'!O45</f>
        <v>7990</v>
      </c>
      <c r="P45" s="228">
        <f>'3.sz.m Önk  bev.'!P45</f>
        <v>7990</v>
      </c>
      <c r="Q45" s="228">
        <f>'3.sz.m Önk  bev.'!Q45</f>
        <v>7990</v>
      </c>
      <c r="R45" s="1420">
        <f t="shared" si="3"/>
        <v>1</v>
      </c>
      <c r="S45" s="227">
        <f>'3.sz.m Önk  bev.'!S45</f>
        <v>0</v>
      </c>
      <c r="T45" s="228">
        <f>'3.sz.m Önk  bev.'!T45</f>
        <v>0</v>
      </c>
      <c r="U45" s="228">
        <f>'3.sz.m Önk  bev.'!U45</f>
        <v>0</v>
      </c>
      <c r="V45" s="228">
        <f>'3.sz.m Önk  bev.'!V45</f>
        <v>0</v>
      </c>
      <c r="W45" s="228">
        <f>'3.sz.m Önk  bev.'!W45</f>
        <v>0</v>
      </c>
      <c r="X45" s="238"/>
      <c r="Y45" s="1413"/>
    </row>
    <row r="46" spans="1:25" ht="21.75" hidden="1" customHeight="1">
      <c r="A46" s="237"/>
      <c r="B46" s="103"/>
      <c r="C46" s="1105"/>
      <c r="D46" s="1119"/>
      <c r="E46" s="229"/>
      <c r="F46" s="163"/>
      <c r="G46" s="163"/>
      <c r="H46" s="163"/>
      <c r="I46" s="163"/>
      <c r="J46" s="163"/>
      <c r="K46" s="1403" t="e">
        <f t="shared" si="2"/>
        <v>#DIV/0!</v>
      </c>
      <c r="L46" s="229"/>
      <c r="M46" s="163"/>
      <c r="N46" s="163"/>
      <c r="O46" s="163"/>
      <c r="P46" s="163"/>
      <c r="Q46" s="163"/>
      <c r="R46" s="1403" t="e">
        <f t="shared" si="3"/>
        <v>#DIV/0!</v>
      </c>
      <c r="S46" s="229"/>
      <c r="T46" s="163"/>
      <c r="U46" s="163"/>
      <c r="V46" s="163"/>
      <c r="W46" s="163"/>
      <c r="X46" s="238"/>
      <c r="Y46" s="1410" t="e">
        <f>X46/W46</f>
        <v>#DIV/0!</v>
      </c>
    </row>
    <row r="47" spans="1:25" ht="21.75" hidden="1" customHeight="1" thickBot="1">
      <c r="A47" s="237"/>
      <c r="B47" s="114"/>
      <c r="C47" s="1127"/>
      <c r="D47" s="1128"/>
      <c r="E47" s="331"/>
      <c r="F47" s="332"/>
      <c r="G47" s="332"/>
      <c r="H47" s="332"/>
      <c r="I47" s="332"/>
      <c r="J47" s="332"/>
      <c r="K47" s="1403" t="e">
        <f t="shared" si="2"/>
        <v>#DIV/0!</v>
      </c>
      <c r="L47" s="331"/>
      <c r="M47" s="332"/>
      <c r="N47" s="332"/>
      <c r="O47" s="332"/>
      <c r="P47" s="332"/>
      <c r="Q47" s="332"/>
      <c r="R47" s="1403" t="e">
        <f t="shared" si="3"/>
        <v>#DIV/0!</v>
      </c>
      <c r="S47" s="331"/>
      <c r="T47" s="332"/>
      <c r="U47" s="332"/>
      <c r="V47" s="332"/>
      <c r="W47" s="332"/>
      <c r="X47" s="238"/>
      <c r="Y47" s="1410" t="e">
        <f>X47/W47</f>
        <v>#DIV/0!</v>
      </c>
    </row>
    <row r="48" spans="1:25" ht="21.75" customHeight="1" thickBot="1">
      <c r="A48" s="113" t="s">
        <v>12</v>
      </c>
      <c r="B48" s="1109" t="s">
        <v>80</v>
      </c>
      <c r="C48" s="1109"/>
      <c r="D48" s="1109"/>
      <c r="E48" s="219">
        <f>E49+E50</f>
        <v>0</v>
      </c>
      <c r="F48" s="116">
        <f t="shared" ref="F48:S48" si="13">F49+F50</f>
        <v>0</v>
      </c>
      <c r="G48" s="116">
        <f t="shared" si="13"/>
        <v>0</v>
      </c>
      <c r="H48" s="116">
        <f t="shared" si="13"/>
        <v>800</v>
      </c>
      <c r="I48" s="116">
        <f>I49+I50</f>
        <v>800</v>
      </c>
      <c r="J48" s="116">
        <f t="shared" si="13"/>
        <v>800</v>
      </c>
      <c r="K48" s="1403">
        <f t="shared" si="2"/>
        <v>1</v>
      </c>
      <c r="L48" s="219">
        <f t="shared" si="13"/>
        <v>0</v>
      </c>
      <c r="M48" s="116">
        <f t="shared" si="13"/>
        <v>0</v>
      </c>
      <c r="N48" s="116">
        <f t="shared" si="13"/>
        <v>0</v>
      </c>
      <c r="O48" s="116">
        <f t="shared" si="13"/>
        <v>800</v>
      </c>
      <c r="P48" s="116">
        <f>P49+P50</f>
        <v>800</v>
      </c>
      <c r="Q48" s="116">
        <f t="shared" si="13"/>
        <v>800</v>
      </c>
      <c r="R48" s="1403">
        <f t="shared" si="3"/>
        <v>1</v>
      </c>
      <c r="S48" s="219">
        <f t="shared" si="13"/>
        <v>0</v>
      </c>
      <c r="T48" s="116">
        <f>T49+T50</f>
        <v>0</v>
      </c>
      <c r="U48" s="116">
        <f>U49+U50</f>
        <v>0</v>
      </c>
      <c r="V48" s="116">
        <f>V49+V50</f>
        <v>0</v>
      </c>
      <c r="W48" s="116">
        <f>W49+W50</f>
        <v>0</v>
      </c>
      <c r="X48" s="116"/>
      <c r="Y48" s="1410"/>
    </row>
    <row r="49" spans="1:25" s="7" customFormat="1" ht="21.75" customHeight="1">
      <c r="A49" s="115"/>
      <c r="B49" s="114" t="s">
        <v>44</v>
      </c>
      <c r="C49" s="1114" t="s">
        <v>334</v>
      </c>
      <c r="D49" s="1114"/>
      <c r="E49" s="229">
        <f>'3.sz.m Önk  bev.'!E49</f>
        <v>0</v>
      </c>
      <c r="F49" s="163">
        <f>'3.sz.m Önk  bev.'!F49</f>
        <v>0</v>
      </c>
      <c r="G49" s="163">
        <f>'3.sz.m Önk  bev.'!G49</f>
        <v>0</v>
      </c>
      <c r="H49" s="163">
        <f>'3.sz.m Önk  bev.'!H49</f>
        <v>800</v>
      </c>
      <c r="I49" s="163">
        <f>'3.sz.m Önk  bev.'!I49</f>
        <v>800</v>
      </c>
      <c r="J49" s="163">
        <f>'3.sz.m Önk  bev.'!J49</f>
        <v>800</v>
      </c>
      <c r="K49" s="1416">
        <f t="shared" si="2"/>
        <v>1</v>
      </c>
      <c r="L49" s="861">
        <f>'3.sz.m Önk  bev.'!L49</f>
        <v>0</v>
      </c>
      <c r="M49" s="1408">
        <f>'3.sz.m Önk  bev.'!M49</f>
        <v>0</v>
      </c>
      <c r="N49" s="1408">
        <f>'3.sz.m Önk  bev.'!N49</f>
        <v>0</v>
      </c>
      <c r="O49" s="1408">
        <f>'3.sz.m Önk  bev.'!O49</f>
        <v>800</v>
      </c>
      <c r="P49" s="1408">
        <f>'3.sz.m Önk  bev.'!P49</f>
        <v>800</v>
      </c>
      <c r="Q49" s="1408">
        <f>'3.sz.m Önk  bev.'!Q49</f>
        <v>800</v>
      </c>
      <c r="R49" s="1416">
        <f t="shared" si="3"/>
        <v>1</v>
      </c>
      <c r="S49" s="861">
        <f>'3.sz.m Önk  bev.'!S49</f>
        <v>0</v>
      </c>
      <c r="T49" s="1408">
        <f>'3.sz.m Önk  bev.'!T49</f>
        <v>0</v>
      </c>
      <c r="U49" s="1408">
        <f>'3.sz.m Önk  bev.'!U49</f>
        <v>0</v>
      </c>
      <c r="V49" s="1408">
        <f>'3.sz.m Önk  bev.'!V49</f>
        <v>0</v>
      </c>
      <c r="W49" s="1408">
        <f>'3.sz.m Önk  bev.'!W49</f>
        <v>0</v>
      </c>
      <c r="X49" s="863"/>
      <c r="Y49" s="1411"/>
    </row>
    <row r="50" spans="1:25" ht="21.75" customHeight="1" thickBot="1">
      <c r="A50" s="106"/>
      <c r="B50" s="102" t="s">
        <v>45</v>
      </c>
      <c r="C50" s="1105" t="s">
        <v>361</v>
      </c>
      <c r="D50" s="1105"/>
      <c r="E50" s="229">
        <f>'3.sz.m Önk  bev.'!E50</f>
        <v>0</v>
      </c>
      <c r="F50" s="163">
        <f>'3.sz.m Önk  bev.'!F50</f>
        <v>0</v>
      </c>
      <c r="G50" s="163">
        <f>'3.sz.m Önk  bev.'!G50</f>
        <v>0</v>
      </c>
      <c r="H50" s="163">
        <f>'3.sz.m Önk  bev.'!H50</f>
        <v>0</v>
      </c>
      <c r="I50" s="163">
        <f>'3.sz.m Önk  bev.'!I50</f>
        <v>0</v>
      </c>
      <c r="J50" s="163">
        <f>'3.sz.m Önk  bev.'!J50</f>
        <v>0</v>
      </c>
      <c r="K50" s="1406"/>
      <c r="L50" s="331">
        <f>'3.sz.m Önk  bev.'!L50</f>
        <v>0</v>
      </c>
      <c r="M50" s="332">
        <f>'3.sz.m Önk  bev.'!M50</f>
        <v>0</v>
      </c>
      <c r="N50" s="332">
        <f>'3.sz.m Önk  bev.'!N50</f>
        <v>0</v>
      </c>
      <c r="O50" s="332">
        <f>'3.sz.m Önk  bev.'!O50</f>
        <v>0</v>
      </c>
      <c r="P50" s="332">
        <f>'3.sz.m Önk  bev.'!P50</f>
        <v>0</v>
      </c>
      <c r="Q50" s="332">
        <f>'3.sz.m Önk  bev.'!Q50</f>
        <v>0</v>
      </c>
      <c r="R50" s="1406"/>
      <c r="S50" s="331">
        <f>'3.sz.m Önk  bev.'!S50</f>
        <v>0</v>
      </c>
      <c r="T50" s="332">
        <f>'3.sz.m Önk  bev.'!T50</f>
        <v>0</v>
      </c>
      <c r="U50" s="332">
        <f>'3.sz.m Önk  bev.'!U50</f>
        <v>0</v>
      </c>
      <c r="V50" s="332">
        <f>'3.sz.m Önk  bev.'!V50</f>
        <v>0</v>
      </c>
      <c r="W50" s="332">
        <f>'3.sz.m Önk  bev.'!W50</f>
        <v>0</v>
      </c>
      <c r="X50" s="458"/>
      <c r="Y50" s="1414"/>
    </row>
    <row r="51" spans="1:25" ht="21.75" customHeight="1" thickBot="1">
      <c r="A51" s="113" t="s">
        <v>13</v>
      </c>
      <c r="B51" s="1109" t="s">
        <v>323</v>
      </c>
      <c r="C51" s="1109"/>
      <c r="D51" s="1109"/>
      <c r="E51" s="214">
        <f>SUM(E52:E53)</f>
        <v>0</v>
      </c>
      <c r="F51" s="166">
        <f t="shared" ref="F51:S51" si="14">SUM(F52:F53)</f>
        <v>0</v>
      </c>
      <c r="G51" s="166">
        <f t="shared" si="14"/>
        <v>0</v>
      </c>
      <c r="H51" s="166">
        <f t="shared" si="14"/>
        <v>2540</v>
      </c>
      <c r="I51" s="166">
        <f>SUM(I52:I53)</f>
        <v>2000</v>
      </c>
      <c r="J51" s="166">
        <f t="shared" si="14"/>
        <v>2000</v>
      </c>
      <c r="K51" s="1403">
        <f t="shared" si="2"/>
        <v>1</v>
      </c>
      <c r="L51" s="214">
        <f t="shared" si="14"/>
        <v>0</v>
      </c>
      <c r="M51" s="166">
        <f t="shared" si="14"/>
        <v>0</v>
      </c>
      <c r="N51" s="166">
        <f t="shared" si="14"/>
        <v>0</v>
      </c>
      <c r="O51" s="166">
        <f t="shared" si="14"/>
        <v>2540</v>
      </c>
      <c r="P51" s="166">
        <f>SUM(P52:P53)</f>
        <v>2000</v>
      </c>
      <c r="Q51" s="166">
        <f t="shared" si="14"/>
        <v>2000</v>
      </c>
      <c r="R51" s="1403">
        <f t="shared" si="3"/>
        <v>1</v>
      </c>
      <c r="S51" s="214">
        <f t="shared" si="14"/>
        <v>0</v>
      </c>
      <c r="T51" s="166">
        <f>SUM(T52:T53)</f>
        <v>0</v>
      </c>
      <c r="U51" s="166">
        <f>SUM(U52:U53)</f>
        <v>0</v>
      </c>
      <c r="V51" s="166">
        <f>SUM(V52:V53)</f>
        <v>0</v>
      </c>
      <c r="W51" s="166">
        <f>SUM(W52:W53)</f>
        <v>0</v>
      </c>
      <c r="X51" s="166">
        <f>SUM(X52:X53)</f>
        <v>0</v>
      </c>
      <c r="Y51" s="1410"/>
    </row>
    <row r="52" spans="1:25" s="7" customFormat="1" ht="21.75" customHeight="1">
      <c r="A52" s="115"/>
      <c r="B52" s="108" t="s">
        <v>46</v>
      </c>
      <c r="C52" s="1114" t="s">
        <v>325</v>
      </c>
      <c r="D52" s="1114"/>
      <c r="E52" s="232">
        <v>0</v>
      </c>
      <c r="F52" s="167">
        <v>0</v>
      </c>
      <c r="G52" s="167">
        <v>0</v>
      </c>
      <c r="H52" s="167">
        <f>'3.sz.m Önk  bev.'!H52</f>
        <v>2540</v>
      </c>
      <c r="I52" s="168">
        <f>'3.sz.m Önk  bev.'!I52</f>
        <v>2000</v>
      </c>
      <c r="J52" s="168">
        <f>'3.sz.m Önk  bev.'!J52</f>
        <v>2000</v>
      </c>
      <c r="K52" s="1416">
        <f t="shared" si="2"/>
        <v>1</v>
      </c>
      <c r="L52" s="839">
        <v>0</v>
      </c>
      <c r="M52" s="840">
        <v>0</v>
      </c>
      <c r="N52" s="840">
        <v>0</v>
      </c>
      <c r="O52" s="840">
        <f>H52</f>
        <v>2540</v>
      </c>
      <c r="P52" s="840">
        <f>I52</f>
        <v>2000</v>
      </c>
      <c r="Q52" s="840">
        <v>2000</v>
      </c>
      <c r="R52" s="1416">
        <f t="shared" si="3"/>
        <v>1</v>
      </c>
      <c r="S52" s="839">
        <v>0</v>
      </c>
      <c r="T52" s="840">
        <v>0</v>
      </c>
      <c r="U52" s="840">
        <v>0</v>
      </c>
      <c r="V52" s="840">
        <v>0</v>
      </c>
      <c r="W52" s="840">
        <v>0</v>
      </c>
      <c r="X52" s="865"/>
      <c r="Y52" s="1411"/>
    </row>
    <row r="53" spans="1:25" ht="21.75" customHeight="1" thickBot="1">
      <c r="A53" s="110"/>
      <c r="B53" s="111" t="s">
        <v>324</v>
      </c>
      <c r="C53" s="1112" t="s">
        <v>326</v>
      </c>
      <c r="D53" s="1112"/>
      <c r="E53" s="230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1406"/>
      <c r="L53" s="230">
        <v>0</v>
      </c>
      <c r="M53" s="231">
        <v>0</v>
      </c>
      <c r="N53" s="231">
        <v>0</v>
      </c>
      <c r="O53" s="231">
        <v>0</v>
      </c>
      <c r="P53" s="231">
        <v>0</v>
      </c>
      <c r="Q53" s="231">
        <v>0</v>
      </c>
      <c r="R53" s="1406"/>
      <c r="S53" s="230">
        <v>0</v>
      </c>
      <c r="T53" s="231">
        <v>0</v>
      </c>
      <c r="U53" s="231">
        <v>0</v>
      </c>
      <c r="V53" s="231">
        <v>0</v>
      </c>
      <c r="W53" s="231">
        <v>0</v>
      </c>
      <c r="X53" s="231"/>
      <c r="Y53" s="1414"/>
    </row>
    <row r="54" spans="1:25" ht="21.75" customHeight="1" thickBot="1">
      <c r="A54" s="113" t="s">
        <v>14</v>
      </c>
      <c r="B54" s="1129" t="s">
        <v>82</v>
      </c>
      <c r="C54" s="1129"/>
      <c r="D54" s="1129"/>
      <c r="E54" s="214">
        <f>E7+E21+E40+E48+E51+E32</f>
        <v>16503</v>
      </c>
      <c r="F54" s="166" t="e">
        <f t="shared" ref="F54:O54" si="15">F7+F21+F40+F48+F51+F32</f>
        <v>#REF!</v>
      </c>
      <c r="G54" s="166" t="e">
        <f t="shared" si="15"/>
        <v>#REF!</v>
      </c>
      <c r="H54" s="166" t="e">
        <f t="shared" si="15"/>
        <v>#REF!</v>
      </c>
      <c r="I54" s="166">
        <f>I7+I21+I40+I48+I51+I32</f>
        <v>31449</v>
      </c>
      <c r="J54" s="166">
        <f>J7+J21+J40+J48+J51+J32</f>
        <v>30445</v>
      </c>
      <c r="K54" s="1403">
        <f t="shared" si="2"/>
        <v>0.96807529651181279</v>
      </c>
      <c r="L54" s="214">
        <f t="shared" si="15"/>
        <v>15023</v>
      </c>
      <c r="M54" s="166" t="e">
        <f t="shared" si="15"/>
        <v>#REF!</v>
      </c>
      <c r="N54" s="166" t="e">
        <f t="shared" si="15"/>
        <v>#REF!</v>
      </c>
      <c r="O54" s="166" t="e">
        <f t="shared" si="15"/>
        <v>#REF!</v>
      </c>
      <c r="P54" s="166">
        <f t="shared" ref="P54:W54" si="16">P7+P21+P40+P48+P51+P32</f>
        <v>31024</v>
      </c>
      <c r="Q54" s="166">
        <f t="shared" si="16"/>
        <v>30020</v>
      </c>
      <c r="R54" s="1403">
        <f t="shared" si="3"/>
        <v>0.96763795771015992</v>
      </c>
      <c r="S54" s="214">
        <f t="shared" si="16"/>
        <v>0</v>
      </c>
      <c r="T54" s="166" t="e">
        <f t="shared" si="16"/>
        <v>#REF!</v>
      </c>
      <c r="U54" s="166" t="e">
        <f t="shared" si="16"/>
        <v>#REF!</v>
      </c>
      <c r="V54" s="166" t="e">
        <f t="shared" si="16"/>
        <v>#REF!</v>
      </c>
      <c r="W54" s="166">
        <f t="shared" si="16"/>
        <v>425</v>
      </c>
      <c r="X54" s="166">
        <v>425</v>
      </c>
      <c r="Y54" s="1410">
        <f>X54/W54</f>
        <v>1</v>
      </c>
    </row>
    <row r="55" spans="1:25" ht="24" customHeight="1" thickBot="1">
      <c r="A55" s="109" t="s">
        <v>60</v>
      </c>
      <c r="B55" s="1109" t="s">
        <v>327</v>
      </c>
      <c r="C55" s="1109"/>
      <c r="D55" s="1109"/>
      <c r="E55" s="214">
        <f>SUM(E56:E58)</f>
        <v>3624</v>
      </c>
      <c r="F55" s="166" t="e">
        <f t="shared" ref="F55:O55" si="17">SUM(F56:F58)</f>
        <v>#REF!</v>
      </c>
      <c r="G55" s="166" t="e">
        <f t="shared" si="17"/>
        <v>#REF!</v>
      </c>
      <c r="H55" s="166" t="e">
        <f t="shared" si="17"/>
        <v>#REF!</v>
      </c>
      <c r="I55" s="166">
        <f>SUM(I56:I58)</f>
        <v>12252</v>
      </c>
      <c r="J55" s="166">
        <f t="shared" si="17"/>
        <v>12252</v>
      </c>
      <c r="K55" s="1403">
        <f t="shared" si="2"/>
        <v>1</v>
      </c>
      <c r="L55" s="214">
        <f t="shared" si="17"/>
        <v>2809</v>
      </c>
      <c r="M55" s="166" t="e">
        <f t="shared" si="17"/>
        <v>#REF!</v>
      </c>
      <c r="N55" s="166" t="e">
        <f t="shared" si="17"/>
        <v>#REF!</v>
      </c>
      <c r="O55" s="166" t="e">
        <f t="shared" si="17"/>
        <v>#REF!</v>
      </c>
      <c r="P55" s="166">
        <f t="shared" ref="P55:X55" si="18">SUM(P56:P58)</f>
        <v>9474</v>
      </c>
      <c r="Q55" s="166">
        <f t="shared" si="18"/>
        <v>9474</v>
      </c>
      <c r="R55" s="1403">
        <f t="shared" si="3"/>
        <v>1</v>
      </c>
      <c r="S55" s="214">
        <f t="shared" si="18"/>
        <v>815</v>
      </c>
      <c r="T55" s="166" t="e">
        <f t="shared" si="18"/>
        <v>#REF!</v>
      </c>
      <c r="U55" s="166" t="e">
        <f t="shared" si="18"/>
        <v>#REF!</v>
      </c>
      <c r="V55" s="166" t="e">
        <f t="shared" si="18"/>
        <v>#REF!</v>
      </c>
      <c r="W55" s="166">
        <f t="shared" si="18"/>
        <v>2778</v>
      </c>
      <c r="X55" s="166">
        <f t="shared" si="18"/>
        <v>2778</v>
      </c>
      <c r="Y55" s="1410">
        <f>X55/W55</f>
        <v>1</v>
      </c>
    </row>
    <row r="56" spans="1:25" ht="21.75" customHeight="1">
      <c r="A56" s="107"/>
      <c r="B56" s="108" t="s">
        <v>47</v>
      </c>
      <c r="C56" s="1114" t="s">
        <v>396</v>
      </c>
      <c r="D56" s="1114"/>
      <c r="E56" s="229">
        <f>'3.sz.m Önk  bev.'!E56</f>
        <v>0</v>
      </c>
      <c r="F56" s="163">
        <f>'3.sz.m Önk  bev.'!F56</f>
        <v>0</v>
      </c>
      <c r="G56" s="163">
        <f>'3.sz.m Önk  bev.'!G56</f>
        <v>0</v>
      </c>
      <c r="H56" s="163">
        <f>'3.sz.m Önk  bev.'!H56</f>
        <v>7990</v>
      </c>
      <c r="I56" s="163">
        <f>'3.sz.m Önk  bev.'!I56</f>
        <v>7990</v>
      </c>
      <c r="J56" s="163">
        <f>'3.sz.m Önk  bev.'!J56</f>
        <v>7990</v>
      </c>
      <c r="K56" s="1416">
        <f t="shared" si="2"/>
        <v>1</v>
      </c>
      <c r="L56" s="861">
        <f>'3.sz.m Önk  bev.'!L56</f>
        <v>0</v>
      </c>
      <c r="M56" s="1408">
        <f>'3.sz.m Önk  bev.'!M56</f>
        <v>0</v>
      </c>
      <c r="N56" s="1408">
        <f>'3.sz.m Önk  bev.'!N56</f>
        <v>0</v>
      </c>
      <c r="O56" s="1408">
        <f>'3.sz.m Önk  bev.'!O56</f>
        <v>7990</v>
      </c>
      <c r="P56" s="1408">
        <f>'3.sz.m Önk  bev.'!P56</f>
        <v>7990</v>
      </c>
      <c r="Q56" s="1408">
        <f>'3.sz.m Önk  bev.'!Q56</f>
        <v>7990</v>
      </c>
      <c r="R56" s="1416">
        <f t="shared" si="3"/>
        <v>1</v>
      </c>
      <c r="S56" s="861">
        <f>'3.sz.m Önk  bev.'!S56</f>
        <v>0</v>
      </c>
      <c r="T56" s="1408">
        <f>'3.sz.m Önk  bev.'!T56</f>
        <v>0</v>
      </c>
      <c r="U56" s="1408">
        <f>'3.sz.m Önk  bev.'!U56</f>
        <v>0</v>
      </c>
      <c r="V56" s="1408">
        <f>'3.sz.m Önk  bev.'!V56</f>
        <v>0</v>
      </c>
      <c r="W56" s="1408">
        <f>'3.sz.m Önk  bev.'!W56</f>
        <v>0</v>
      </c>
      <c r="X56" s="840"/>
      <c r="Y56" s="1416"/>
    </row>
    <row r="57" spans="1:25" ht="21.75" customHeight="1">
      <c r="A57" s="106"/>
      <c r="B57" s="103" t="s">
        <v>48</v>
      </c>
      <c r="C57" s="1114" t="s">
        <v>440</v>
      </c>
      <c r="D57" s="1114"/>
      <c r="E57" s="229">
        <f>'3.sz.m Önk  bev.'!E57</f>
        <v>0</v>
      </c>
      <c r="F57" s="163">
        <f>'3.sz.m Önk  bev.'!F57</f>
        <v>0</v>
      </c>
      <c r="G57" s="163">
        <f>'3.sz.m Önk  bev.'!G57</f>
        <v>0</v>
      </c>
      <c r="H57" s="163">
        <f>'3.sz.m Önk  bev.'!H57</f>
        <v>0</v>
      </c>
      <c r="I57" s="163">
        <f>'3.sz.m Önk  bev.'!I57</f>
        <v>478</v>
      </c>
      <c r="J57" s="163">
        <f>'3.sz.m Önk  bev.'!J57</f>
        <v>478</v>
      </c>
      <c r="K57" s="1418">
        <f t="shared" si="2"/>
        <v>1</v>
      </c>
      <c r="L57" s="229">
        <f>'3.sz.m Önk  bev.'!L57</f>
        <v>0</v>
      </c>
      <c r="M57" s="163">
        <f>'3.sz.m Önk  bev.'!M57</f>
        <v>0</v>
      </c>
      <c r="N57" s="163">
        <f>'3.sz.m Önk  bev.'!N57</f>
        <v>0</v>
      </c>
      <c r="O57" s="163">
        <f>'3.sz.m Önk  bev.'!O57</f>
        <v>0</v>
      </c>
      <c r="P57" s="163">
        <f>'3.sz.m Önk  bev.'!P57</f>
        <v>478</v>
      </c>
      <c r="Q57" s="163">
        <f>'3.sz.m Önk  bev.'!Q57</f>
        <v>478</v>
      </c>
      <c r="R57" s="1418">
        <f t="shared" si="3"/>
        <v>1</v>
      </c>
      <c r="S57" s="229">
        <f>'3.sz.m Önk  bev.'!S57</f>
        <v>0</v>
      </c>
      <c r="T57" s="163">
        <f>'3.sz.m Önk  bev.'!T57</f>
        <v>0</v>
      </c>
      <c r="U57" s="163">
        <f>'3.sz.m Önk  bev.'!U57</f>
        <v>0</v>
      </c>
      <c r="V57" s="163">
        <f>'3.sz.m Önk  bev.'!V57</f>
        <v>0</v>
      </c>
      <c r="W57" s="163">
        <f>'3.sz.m Önk  bev.'!W57</f>
        <v>0</v>
      </c>
      <c r="X57" s="165"/>
      <c r="Y57" s="1418"/>
    </row>
    <row r="58" spans="1:25" ht="21.75" customHeight="1" thickBot="1">
      <c r="A58" s="106"/>
      <c r="B58" s="103" t="s">
        <v>81</v>
      </c>
      <c r="C58" s="1114" t="s">
        <v>328</v>
      </c>
      <c r="D58" s="1114"/>
      <c r="E58" s="229">
        <f>'3.sz.m Önk  bev.'!E58</f>
        <v>3624</v>
      </c>
      <c r="F58" s="163" t="e">
        <f>'3.sz.m Önk  bev.'!F58+#REF!+#REF!</f>
        <v>#REF!</v>
      </c>
      <c r="G58" s="163" t="e">
        <f>'3.sz.m Önk  bev.'!G58+#REF!+#REF!</f>
        <v>#REF!</v>
      </c>
      <c r="H58" s="163" t="e">
        <f>'3.sz.m Önk  bev.'!H58+#REF!+#REF!</f>
        <v>#REF!</v>
      </c>
      <c r="I58" s="163">
        <f>'3.sz.m Önk  bev.'!I58</f>
        <v>3784</v>
      </c>
      <c r="J58" s="163">
        <f>'3.sz.m Önk  bev.'!J58</f>
        <v>3784</v>
      </c>
      <c r="K58" s="1420">
        <f t="shared" si="2"/>
        <v>1</v>
      </c>
      <c r="L58" s="227">
        <f>'3.sz.m Önk  bev.'!L58</f>
        <v>2809</v>
      </c>
      <c r="M58" s="228" t="e">
        <f>'3.sz.m Önk  bev.'!M58+#REF!+#REF!</f>
        <v>#REF!</v>
      </c>
      <c r="N58" s="228" t="e">
        <f>'3.sz.m Önk  bev.'!N58+#REF!+#REF!</f>
        <v>#REF!</v>
      </c>
      <c r="O58" s="228" t="e">
        <f>'3.sz.m Önk  bev.'!O58+#REF!+#REF!</f>
        <v>#REF!</v>
      </c>
      <c r="P58" s="228">
        <f>'3.sz.m Önk  bev.'!P58</f>
        <v>1006</v>
      </c>
      <c r="Q58" s="228">
        <f>'3.sz.m Önk  bev.'!Q58</f>
        <v>1006</v>
      </c>
      <c r="R58" s="1420">
        <f t="shared" si="3"/>
        <v>1</v>
      </c>
      <c r="S58" s="227">
        <f>'3.sz.m Önk  bev.'!S58</f>
        <v>815</v>
      </c>
      <c r="T58" s="228" t="e">
        <f>'3.sz.m Önk  bev.'!T58+#REF!+#REF!</f>
        <v>#REF!</v>
      </c>
      <c r="U58" s="228" t="e">
        <f>'3.sz.m Önk  bev.'!U58+#REF!+#REF!</f>
        <v>#REF!</v>
      </c>
      <c r="V58" s="228" t="e">
        <f>'3.sz.m Önk  bev.'!V58+#REF!+#REF!</f>
        <v>#REF!</v>
      </c>
      <c r="W58" s="228">
        <f>'3.sz.m Önk  bev.'!W58</f>
        <v>2778</v>
      </c>
      <c r="X58" s="168">
        <v>2778</v>
      </c>
      <c r="Y58" s="1420">
        <f>X58/W58</f>
        <v>1</v>
      </c>
    </row>
    <row r="59" spans="1:25" ht="35.25" customHeight="1" thickBot="1">
      <c r="A59" s="113" t="s">
        <v>61</v>
      </c>
      <c r="B59" s="1126" t="s">
        <v>83</v>
      </c>
      <c r="C59" s="1126"/>
      <c r="D59" s="1126"/>
      <c r="E59" s="216">
        <f>E54+E55</f>
        <v>20127</v>
      </c>
      <c r="F59" s="65" t="e">
        <f t="shared" ref="F59:S59" si="19">F54+F55</f>
        <v>#REF!</v>
      </c>
      <c r="G59" s="65" t="e">
        <f t="shared" si="19"/>
        <v>#REF!</v>
      </c>
      <c r="H59" s="65" t="e">
        <f t="shared" si="19"/>
        <v>#REF!</v>
      </c>
      <c r="I59" s="65">
        <f>I54+I55</f>
        <v>43701</v>
      </c>
      <c r="J59" s="65">
        <f t="shared" si="19"/>
        <v>42697</v>
      </c>
      <c r="K59" s="1403">
        <f t="shared" si="2"/>
        <v>0.97702569735246336</v>
      </c>
      <c r="L59" s="216">
        <f t="shared" si="19"/>
        <v>17832</v>
      </c>
      <c r="M59" s="65" t="e">
        <f t="shared" si="19"/>
        <v>#REF!</v>
      </c>
      <c r="N59" s="65" t="e">
        <f t="shared" si="19"/>
        <v>#REF!</v>
      </c>
      <c r="O59" s="65" t="e">
        <f t="shared" si="19"/>
        <v>#REF!</v>
      </c>
      <c r="P59" s="65">
        <f>P54+P55</f>
        <v>40498</v>
      </c>
      <c r="Q59" s="65">
        <f t="shared" si="19"/>
        <v>39494</v>
      </c>
      <c r="R59" s="1403">
        <f t="shared" si="3"/>
        <v>0.9752086522791249</v>
      </c>
      <c r="S59" s="216">
        <f t="shared" si="19"/>
        <v>815</v>
      </c>
      <c r="T59" s="65" t="e">
        <f>T54+T55</f>
        <v>#REF!</v>
      </c>
      <c r="U59" s="65" t="e">
        <f>U54+U55</f>
        <v>#REF!</v>
      </c>
      <c r="V59" s="65" t="e">
        <f>V54+V55</f>
        <v>#REF!</v>
      </c>
      <c r="W59" s="65">
        <f>W54+W55</f>
        <v>3203</v>
      </c>
      <c r="X59" s="65">
        <f>X54+X55</f>
        <v>3203</v>
      </c>
      <c r="Y59" s="1403">
        <f>X59/W59</f>
        <v>1</v>
      </c>
    </row>
    <row r="60" spans="1:25" ht="21.75" hidden="1" customHeight="1" thickBot="1">
      <c r="A60" s="1123" t="s">
        <v>232</v>
      </c>
      <c r="B60" s="1124"/>
      <c r="C60" s="1124"/>
      <c r="D60" s="1124"/>
      <c r="E60" s="333"/>
      <c r="F60" s="334"/>
      <c r="G60" s="334"/>
      <c r="H60" s="334"/>
      <c r="I60" s="334"/>
      <c r="J60" s="335"/>
      <c r="K60" s="803"/>
      <c r="L60" s="333"/>
      <c r="M60" s="334"/>
      <c r="N60" s="334"/>
      <c r="O60" s="334"/>
      <c r="P60" s="334"/>
      <c r="Q60" s="335"/>
      <c r="R60" s="808" t="e">
        <f t="shared" si="3"/>
        <v>#DIV/0!</v>
      </c>
      <c r="S60" s="333"/>
      <c r="T60" s="334"/>
      <c r="U60" s="334"/>
      <c r="V60" s="334"/>
      <c r="W60" s="334"/>
      <c r="X60" s="335"/>
      <c r="Y60" s="856" t="e">
        <f>X60/W60</f>
        <v>#DIV/0!</v>
      </c>
    </row>
    <row r="61" spans="1:25" ht="21.75" hidden="1" customHeight="1" thickBot="1">
      <c r="A61" s="1125" t="s">
        <v>7</v>
      </c>
      <c r="B61" s="1126"/>
      <c r="C61" s="1126"/>
      <c r="D61" s="1126"/>
      <c r="E61" s="271"/>
      <c r="F61" s="272"/>
      <c r="G61" s="272"/>
      <c r="H61" s="272"/>
      <c r="I61" s="272"/>
      <c r="J61" s="273"/>
      <c r="K61" s="804"/>
      <c r="L61" s="271"/>
      <c r="M61" s="272"/>
      <c r="N61" s="272"/>
      <c r="O61" s="272"/>
      <c r="P61" s="272"/>
      <c r="Q61" s="273"/>
      <c r="R61" s="808" t="e">
        <f t="shared" si="3"/>
        <v>#DIV/0!</v>
      </c>
      <c r="S61" s="271"/>
      <c r="T61" s="272"/>
      <c r="U61" s="272"/>
      <c r="V61" s="272"/>
      <c r="W61" s="272"/>
      <c r="X61" s="274"/>
      <c r="Y61" s="856" t="e">
        <f>X61/W61</f>
        <v>#DIV/0!</v>
      </c>
    </row>
    <row r="62" spans="1:25" ht="21.75" customHeight="1">
      <c r="A62" s="336"/>
      <c r="B62" s="337"/>
      <c r="C62" s="337"/>
      <c r="D62" s="337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</row>
    <row r="63" spans="1:25" ht="21.75" customHeight="1">
      <c r="A63" s="91"/>
      <c r="B63" s="138"/>
      <c r="C63" s="138"/>
      <c r="D63" s="138"/>
      <c r="E63" s="202"/>
      <c r="F63" s="202"/>
      <c r="G63" s="202"/>
      <c r="H63" s="202"/>
      <c r="I63" s="202"/>
      <c r="J63" s="202"/>
      <c r="K63" s="202"/>
      <c r="L63" s="202"/>
      <c r="T63" s="202"/>
      <c r="U63" s="202"/>
      <c r="V63" s="202"/>
    </row>
    <row r="64" spans="1:25" ht="35.25" customHeight="1">
      <c r="A64" s="91"/>
      <c r="B64" s="138"/>
      <c r="C64" s="138"/>
      <c r="D64" s="138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T64" s="202"/>
      <c r="U64" s="202"/>
      <c r="V64" s="202"/>
    </row>
    <row r="65" spans="1:22" ht="35.25" customHeight="1">
      <c r="A65" s="91"/>
      <c r="B65" s="138"/>
      <c r="C65" s="138"/>
      <c r="D65" s="138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T65" s="202"/>
      <c r="U65" s="202"/>
      <c r="V65" s="202"/>
    </row>
    <row r="66" spans="1:22"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T66" s="202"/>
      <c r="U66" s="202"/>
      <c r="V66" s="202"/>
    </row>
    <row r="67" spans="1:22"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T67" s="202"/>
      <c r="U67" s="202"/>
      <c r="V67" s="202"/>
    </row>
    <row r="68" spans="1:22"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T68" s="202"/>
      <c r="U68" s="202"/>
      <c r="V68" s="202"/>
    </row>
    <row r="69" spans="1:22">
      <c r="D69" s="100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T69" s="202"/>
      <c r="U69" s="202"/>
      <c r="V69" s="202"/>
    </row>
    <row r="70" spans="1:22" ht="48.75" customHeight="1">
      <c r="D70" s="100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T70" s="202"/>
      <c r="U70" s="202"/>
      <c r="V70" s="202"/>
    </row>
    <row r="71" spans="1:22" ht="46.5" customHeight="1">
      <c r="D71" s="100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T71" s="202"/>
      <c r="U71" s="202"/>
      <c r="V71" s="202"/>
    </row>
    <row r="72" spans="1:22" ht="41.25" customHeight="1"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T72" s="202"/>
      <c r="U72" s="202"/>
      <c r="V72" s="202"/>
    </row>
    <row r="73" spans="1:22"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T73" s="202"/>
      <c r="U73" s="202"/>
      <c r="V73" s="202"/>
    </row>
    <row r="74" spans="1:22"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T74" s="202"/>
      <c r="U74" s="202"/>
      <c r="V74" s="202"/>
    </row>
    <row r="75" spans="1:22"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T75" s="202"/>
      <c r="U75" s="202"/>
      <c r="V75" s="202"/>
    </row>
    <row r="76" spans="1:22"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T76" s="202"/>
      <c r="U76" s="202"/>
      <c r="V76" s="202"/>
    </row>
    <row r="77" spans="1:22"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T77" s="202"/>
      <c r="U77" s="202"/>
      <c r="V77" s="202"/>
    </row>
    <row r="78" spans="1:22"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T78" s="202"/>
      <c r="U78" s="202"/>
      <c r="V78" s="202"/>
    </row>
    <row r="79" spans="1:22"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T79" s="202"/>
      <c r="U79" s="202"/>
      <c r="V79" s="202"/>
    </row>
    <row r="80" spans="1:22"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T80" s="202"/>
      <c r="U80" s="202"/>
      <c r="V80" s="202"/>
    </row>
    <row r="81" spans="5:22"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T81" s="202"/>
      <c r="U81" s="202"/>
      <c r="V81" s="202"/>
    </row>
    <row r="82" spans="5:22"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T82" s="202"/>
      <c r="U82" s="202"/>
      <c r="V82" s="202"/>
    </row>
    <row r="83" spans="5:22"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T83" s="202"/>
      <c r="U83" s="202"/>
      <c r="V83" s="202"/>
    </row>
    <row r="84" spans="5:22"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T84" s="202"/>
      <c r="U84" s="202"/>
      <c r="V84" s="202"/>
    </row>
    <row r="85" spans="5:22"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T85" s="202"/>
      <c r="U85" s="202"/>
      <c r="V85" s="202"/>
    </row>
    <row r="86" spans="5:22"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T86" s="202"/>
      <c r="U86" s="202"/>
      <c r="V86" s="202"/>
    </row>
    <row r="87" spans="5:22"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T87" s="202"/>
      <c r="U87" s="202"/>
      <c r="V87" s="202"/>
    </row>
    <row r="88" spans="5:22"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T88" s="202"/>
      <c r="U88" s="202"/>
      <c r="V88" s="202"/>
    </row>
    <row r="89" spans="5:22"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T89" s="202"/>
      <c r="U89" s="202"/>
      <c r="V89" s="202"/>
    </row>
    <row r="90" spans="5:22"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T90" s="202"/>
      <c r="U90" s="202"/>
      <c r="V90" s="202"/>
    </row>
    <row r="91" spans="5:22"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T91" s="202"/>
      <c r="U91" s="202"/>
      <c r="V91" s="202"/>
    </row>
    <row r="92" spans="5:22"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T92" s="202"/>
      <c r="U92" s="202"/>
      <c r="V92" s="202"/>
    </row>
    <row r="93" spans="5:22"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T93" s="202"/>
      <c r="U93" s="202"/>
      <c r="V93" s="202"/>
    </row>
    <row r="94" spans="5:22"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T94" s="202"/>
      <c r="U94" s="202"/>
      <c r="V94" s="202"/>
    </row>
    <row r="95" spans="5:22"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T95" s="202"/>
      <c r="U95" s="202"/>
      <c r="V95" s="202"/>
    </row>
    <row r="96" spans="5:22"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T96" s="202"/>
      <c r="U96" s="202"/>
      <c r="V96" s="202"/>
    </row>
    <row r="97" spans="5:22"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T97" s="202"/>
      <c r="U97" s="202"/>
      <c r="V97" s="202"/>
    </row>
    <row r="98" spans="5:22"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T98" s="202"/>
      <c r="U98" s="202"/>
      <c r="V98" s="202"/>
    </row>
    <row r="99" spans="5:22"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T99" s="202"/>
      <c r="U99" s="202"/>
      <c r="V99" s="202"/>
    </row>
    <row r="100" spans="5:22"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T100" s="202"/>
      <c r="U100" s="202"/>
      <c r="V100" s="202"/>
    </row>
    <row r="101" spans="5:22"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T101" s="202"/>
      <c r="U101" s="202"/>
      <c r="V101" s="202"/>
    </row>
    <row r="102" spans="5:22"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T102" s="202"/>
      <c r="U102" s="202"/>
      <c r="V102" s="202"/>
    </row>
    <row r="103" spans="5:22"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T103" s="202"/>
      <c r="U103" s="202"/>
      <c r="V103" s="202"/>
    </row>
    <row r="104" spans="5:22"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T104" s="202"/>
      <c r="U104" s="202"/>
      <c r="V104" s="202"/>
    </row>
    <row r="105" spans="5:22"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T105" s="202"/>
      <c r="U105" s="202"/>
      <c r="V105" s="202"/>
    </row>
    <row r="106" spans="5:22"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T106" s="202"/>
      <c r="U106" s="202"/>
      <c r="V106" s="202"/>
    </row>
    <row r="107" spans="5:22"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T107" s="202"/>
      <c r="U107" s="202"/>
      <c r="V107" s="202"/>
    </row>
    <row r="108" spans="5:22"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T108" s="202"/>
      <c r="U108" s="202"/>
      <c r="V108" s="202"/>
    </row>
    <row r="109" spans="5:22"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T109" s="202"/>
      <c r="U109" s="202"/>
      <c r="V109" s="202"/>
    </row>
    <row r="110" spans="5:22"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T110" s="202"/>
      <c r="U110" s="202"/>
      <c r="V110" s="202"/>
    </row>
  </sheetData>
  <mergeCells count="44">
    <mergeCell ref="A60:D60"/>
    <mergeCell ref="A61:D61"/>
    <mergeCell ref="S4:X4"/>
    <mergeCell ref="C57:D57"/>
    <mergeCell ref="B48:D48"/>
    <mergeCell ref="B51:D51"/>
    <mergeCell ref="C52:D52"/>
    <mergeCell ref="C53:D53"/>
    <mergeCell ref="C47:D47"/>
    <mergeCell ref="B59:D59"/>
    <mergeCell ref="C58:D58"/>
    <mergeCell ref="B54:D54"/>
    <mergeCell ref="B55:D55"/>
    <mergeCell ref="C56:D56"/>
    <mergeCell ref="C49:D49"/>
    <mergeCell ref="C50:D50"/>
    <mergeCell ref="B32:D32"/>
    <mergeCell ref="B40:D40"/>
    <mergeCell ref="C41:D41"/>
    <mergeCell ref="C42:D42"/>
    <mergeCell ref="C46:D46"/>
    <mergeCell ref="C33:D33"/>
    <mergeCell ref="C34:D34"/>
    <mergeCell ref="C35:D35"/>
    <mergeCell ref="C36:D36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C8:D8"/>
    <mergeCell ref="C28:D28"/>
    <mergeCell ref="A2:S2"/>
    <mergeCell ref="A4:C4"/>
    <mergeCell ref="B6:D6"/>
    <mergeCell ref="B7:D7"/>
    <mergeCell ref="E4:J4"/>
    <mergeCell ref="L4:Q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0" orientation="landscape" horizontalDpi="4294967293" r:id="rId1"/>
  <headerFooter alignWithMargins="0">
    <oddHeader>&amp;CVÁSÁROSFALU KÖZSÉG ÖNKORMÁNYZATA
2015. ÉVI KÖLTSÉGVETÉSÉNEK ÖSSZEVONT MÉRLEGE&amp;R&amp;"MS Sans Serif,Dőlt"1.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2:S18"/>
  <sheetViews>
    <sheetView zoomScaleNormal="100" workbookViewId="0">
      <selection activeCell="U8" sqref="U8"/>
    </sheetView>
  </sheetViews>
  <sheetFormatPr defaultRowHeight="12.75"/>
  <cols>
    <col min="1" max="1" width="28.140625" style="28" customWidth="1"/>
    <col min="2" max="2" width="13" style="18" customWidth="1"/>
    <col min="3" max="4" width="11.42578125" style="18" customWidth="1"/>
    <col min="5" max="5" width="11" style="18" customWidth="1"/>
    <col min="6" max="7" width="14.85546875" style="18" hidden="1" customWidth="1"/>
    <col min="8" max="8" width="20.42578125" style="18" hidden="1" customWidth="1"/>
    <col min="9" max="9" width="14.85546875" style="18" hidden="1" customWidth="1"/>
    <col min="10" max="10" width="18.42578125" style="18" hidden="1" customWidth="1"/>
    <col min="11" max="11" width="9.28515625" style="18" hidden="1" customWidth="1"/>
    <col min="12" max="15" width="0" style="18" hidden="1" customWidth="1"/>
    <col min="16" max="16384" width="9.140625" style="18"/>
  </cols>
  <sheetData>
    <row r="2" spans="1:19">
      <c r="D2" s="1303" t="s">
        <v>165</v>
      </c>
      <c r="E2" s="1303"/>
      <c r="F2" s="235"/>
      <c r="G2" s="235"/>
      <c r="H2" s="235"/>
      <c r="I2" s="235"/>
    </row>
    <row r="3" spans="1:19">
      <c r="E3" s="18" t="s">
        <v>393</v>
      </c>
    </row>
    <row r="4" spans="1:19" ht="19.5">
      <c r="A4" s="1304" t="s">
        <v>364</v>
      </c>
      <c r="B4" s="1304"/>
      <c r="C4" s="1304"/>
      <c r="D4" s="1304"/>
      <c r="E4" s="1304"/>
      <c r="F4" s="236"/>
      <c r="G4" s="236"/>
      <c r="H4" s="236"/>
      <c r="I4" s="236"/>
    </row>
    <row r="5" spans="1:19" ht="19.5">
      <c r="A5" s="236"/>
      <c r="B5" s="236"/>
      <c r="C5" s="236"/>
      <c r="D5" s="236"/>
      <c r="E5" s="236"/>
      <c r="F5" s="236"/>
      <c r="G5" s="236"/>
      <c r="H5" s="236"/>
      <c r="I5" s="236"/>
    </row>
    <row r="6" spans="1:19" ht="20.25" customHeight="1" thickBot="1">
      <c r="B6" s="1308" t="s">
        <v>5</v>
      </c>
      <c r="C6" s="1308"/>
      <c r="D6" s="1308"/>
      <c r="E6" s="1308"/>
      <c r="F6" s="1308"/>
      <c r="G6" s="1308"/>
      <c r="H6" s="1308"/>
      <c r="I6" s="1308"/>
      <c r="J6" s="1304" t="s">
        <v>217</v>
      </c>
      <c r="K6" s="1304"/>
      <c r="Q6" s="1291" t="s">
        <v>393</v>
      </c>
      <c r="R6" s="1291"/>
      <c r="S6" s="1291"/>
    </row>
    <row r="7" spans="1:19" ht="36.75" customHeight="1">
      <c r="A7" s="1295" t="s">
        <v>4</v>
      </c>
      <c r="B7" s="1297" t="s">
        <v>441</v>
      </c>
      <c r="C7" s="1298"/>
      <c r="D7" s="1298"/>
      <c r="E7" s="1299"/>
      <c r="F7" s="1307" t="s">
        <v>234</v>
      </c>
      <c r="G7" s="1298"/>
      <c r="H7" s="1298"/>
      <c r="I7" s="1299"/>
      <c r="J7" s="1305" t="s">
        <v>223</v>
      </c>
      <c r="K7" s="1306"/>
      <c r="L7" s="1297" t="s">
        <v>390</v>
      </c>
      <c r="M7" s="1298"/>
      <c r="N7" s="1298"/>
      <c r="O7" s="1299"/>
      <c r="P7" s="1297" t="s">
        <v>442</v>
      </c>
      <c r="Q7" s="1298"/>
      <c r="R7" s="1298"/>
      <c r="S7" s="1299"/>
    </row>
    <row r="8" spans="1:19" ht="41.25" customHeight="1" thickBot="1">
      <c r="A8" s="1296"/>
      <c r="B8" s="23" t="s">
        <v>29</v>
      </c>
      <c r="C8" s="23" t="s">
        <v>177</v>
      </c>
      <c r="D8" s="23" t="s">
        <v>178</v>
      </c>
      <c r="E8" s="24" t="s">
        <v>1</v>
      </c>
      <c r="F8" s="287" t="s">
        <v>29</v>
      </c>
      <c r="G8" s="23" t="s">
        <v>177</v>
      </c>
      <c r="H8" s="23" t="s">
        <v>178</v>
      </c>
      <c r="I8" s="24" t="s">
        <v>1</v>
      </c>
      <c r="J8" s="245" t="s">
        <v>217</v>
      </c>
      <c r="K8" s="246" t="s">
        <v>218</v>
      </c>
      <c r="L8" s="23" t="s">
        <v>29</v>
      </c>
      <c r="M8" s="23" t="s">
        <v>177</v>
      </c>
      <c r="N8" s="23" t="s">
        <v>178</v>
      </c>
      <c r="O8" s="24" t="s">
        <v>1</v>
      </c>
      <c r="P8" s="23" t="s">
        <v>29</v>
      </c>
      <c r="Q8" s="23" t="s">
        <v>177</v>
      </c>
      <c r="R8" s="23" t="s">
        <v>178</v>
      </c>
      <c r="S8" s="24" t="s">
        <v>1</v>
      </c>
    </row>
    <row r="9" spans="1:19" ht="30" hidden="1" customHeight="1">
      <c r="A9" s="19" t="s">
        <v>186</v>
      </c>
      <c r="B9" s="143"/>
      <c r="C9" s="143"/>
      <c r="D9" s="144"/>
      <c r="E9" s="172">
        <f>SUM(B9:C9)</f>
        <v>0</v>
      </c>
      <c r="F9" s="288"/>
      <c r="G9" s="143"/>
      <c r="H9" s="144"/>
      <c r="I9" s="171"/>
      <c r="J9" s="243"/>
      <c r="K9" s="244" t="e">
        <f>J9/E9</f>
        <v>#DIV/0!</v>
      </c>
      <c r="L9" s="143"/>
      <c r="M9" s="143"/>
      <c r="N9" s="144"/>
      <c r="O9" s="172">
        <f>SUM(L9:M9)</f>
        <v>0</v>
      </c>
      <c r="P9" s="143"/>
      <c r="Q9" s="143"/>
      <c r="R9" s="144"/>
      <c r="S9" s="172">
        <f>SUM(P9:Q9)</f>
        <v>0</v>
      </c>
    </row>
    <row r="10" spans="1:19" ht="30" customHeight="1" thickBot="1">
      <c r="A10" s="19" t="s">
        <v>187</v>
      </c>
      <c r="B10" s="143">
        <v>1</v>
      </c>
      <c r="C10" s="143"/>
      <c r="D10" s="143"/>
      <c r="E10" s="172">
        <f>SUM(B10:C10)</f>
        <v>1</v>
      </c>
      <c r="F10" s="288"/>
      <c r="G10" s="143"/>
      <c r="H10" s="143"/>
      <c r="I10" s="172"/>
      <c r="J10" s="241"/>
      <c r="K10" s="242">
        <f>J10/E10</f>
        <v>0</v>
      </c>
      <c r="L10" s="143">
        <v>1</v>
      </c>
      <c r="M10" s="143"/>
      <c r="N10" s="143"/>
      <c r="O10" s="172">
        <f>SUM(L10:M10)</f>
        <v>1</v>
      </c>
      <c r="P10" s="143">
        <v>1</v>
      </c>
      <c r="Q10" s="143"/>
      <c r="R10" s="143"/>
      <c r="S10" s="172">
        <f>SUM(P10:Q10)</f>
        <v>1</v>
      </c>
    </row>
    <row r="11" spans="1:19" ht="30" hidden="1" customHeight="1" thickBot="1">
      <c r="A11" s="142" t="s">
        <v>188</v>
      </c>
      <c r="B11" s="145"/>
      <c r="C11" s="145"/>
      <c r="D11" s="145"/>
      <c r="E11" s="172">
        <f>SUM(B11:C11)</f>
        <v>0</v>
      </c>
      <c r="F11" s="289"/>
      <c r="G11" s="145"/>
      <c r="H11" s="145"/>
      <c r="I11" s="173"/>
      <c r="J11" s="247"/>
      <c r="K11" s="248" t="e">
        <f>J11/E11</f>
        <v>#DIV/0!</v>
      </c>
      <c r="L11" s="145"/>
      <c r="M11" s="145"/>
      <c r="N11" s="145"/>
      <c r="O11" s="172">
        <f>SUM(L11:M11)</f>
        <v>0</v>
      </c>
      <c r="P11" s="145"/>
      <c r="Q11" s="145"/>
      <c r="R11" s="145"/>
      <c r="S11" s="172">
        <f>SUM(P11:Q11)</f>
        <v>0</v>
      </c>
    </row>
    <row r="12" spans="1:19" ht="54.75" customHeight="1" thickBot="1">
      <c r="A12" s="141" t="s">
        <v>24</v>
      </c>
      <c r="B12" s="152">
        <f t="shared" ref="B12:J12" si="0">SUM(B9:B11)</f>
        <v>1</v>
      </c>
      <c r="C12" s="152">
        <f t="shared" si="0"/>
        <v>0</v>
      </c>
      <c r="D12" s="152">
        <f t="shared" si="0"/>
        <v>0</v>
      </c>
      <c r="E12" s="174">
        <f t="shared" si="0"/>
        <v>1</v>
      </c>
      <c r="F12" s="290">
        <f t="shared" si="0"/>
        <v>0</v>
      </c>
      <c r="G12" s="152">
        <f t="shared" si="0"/>
        <v>0</v>
      </c>
      <c r="H12" s="152">
        <f t="shared" si="0"/>
        <v>0</v>
      </c>
      <c r="I12" s="174">
        <f t="shared" si="0"/>
        <v>0</v>
      </c>
      <c r="J12" s="249">
        <f t="shared" si="0"/>
        <v>0</v>
      </c>
      <c r="K12" s="250">
        <f>J12/E12</f>
        <v>0</v>
      </c>
      <c r="L12" s="152">
        <f t="shared" ref="L12:S12" si="1">SUM(L9:L11)</f>
        <v>1</v>
      </c>
      <c r="M12" s="152">
        <f t="shared" si="1"/>
        <v>0</v>
      </c>
      <c r="N12" s="152">
        <f t="shared" si="1"/>
        <v>0</v>
      </c>
      <c r="O12" s="174">
        <f t="shared" si="1"/>
        <v>1</v>
      </c>
      <c r="P12" s="152">
        <f t="shared" si="1"/>
        <v>1</v>
      </c>
      <c r="Q12" s="152">
        <f t="shared" si="1"/>
        <v>0</v>
      </c>
      <c r="R12" s="152">
        <f t="shared" si="1"/>
        <v>0</v>
      </c>
      <c r="S12" s="174">
        <f t="shared" si="1"/>
        <v>1</v>
      </c>
    </row>
    <row r="13" spans="1:19" ht="13.5" thickBot="1">
      <c r="K13" s="240"/>
    </row>
    <row r="14" spans="1:19" ht="30.75" customHeight="1" thickBot="1">
      <c r="A14" s="1292" t="s">
        <v>53</v>
      </c>
      <c r="B14" s="1293"/>
      <c r="C14" s="1293"/>
      <c r="D14" s="1294"/>
      <c r="E14" s="175">
        <v>1</v>
      </c>
      <c r="F14" s="175">
        <v>1</v>
      </c>
      <c r="G14" s="175">
        <v>1</v>
      </c>
      <c r="H14" s="175">
        <v>1</v>
      </c>
      <c r="I14" s="175">
        <v>1</v>
      </c>
      <c r="J14" s="175">
        <v>1</v>
      </c>
      <c r="K14" s="175">
        <v>1</v>
      </c>
      <c r="L14" s="1300"/>
      <c r="M14" s="1301"/>
      <c r="N14" s="1302"/>
      <c r="O14" s="175">
        <v>1</v>
      </c>
      <c r="P14" s="1300"/>
      <c r="Q14" s="1301"/>
      <c r="R14" s="1302"/>
      <c r="S14" s="175">
        <v>2</v>
      </c>
    </row>
    <row r="16" spans="1:19" ht="25.5">
      <c r="A16" s="28" t="s">
        <v>111</v>
      </c>
    </row>
    <row r="18" spans="5:9">
      <c r="E18" s="170"/>
      <c r="F18" s="170"/>
      <c r="G18" s="170"/>
      <c r="H18" s="170"/>
      <c r="I18" s="170"/>
    </row>
  </sheetData>
  <mergeCells count="14">
    <mergeCell ref="D2:E2"/>
    <mergeCell ref="B7:E7"/>
    <mergeCell ref="A4:E4"/>
    <mergeCell ref="L7:O7"/>
    <mergeCell ref="J7:K7"/>
    <mergeCell ref="F7:I7"/>
    <mergeCell ref="B6:I6"/>
    <mergeCell ref="J6:K6"/>
    <mergeCell ref="Q6:S6"/>
    <mergeCell ref="A14:D14"/>
    <mergeCell ref="A7:A8"/>
    <mergeCell ref="P7:S7"/>
    <mergeCell ref="P14:R14"/>
    <mergeCell ref="L14:N1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9"/>
  <sheetViews>
    <sheetView workbookViewId="0">
      <pane ySplit="10" topLeftCell="A11" activePane="bottomLeft" state="frozen"/>
      <selection pane="bottomLeft" activeCell="B5" sqref="B5"/>
    </sheetView>
  </sheetViews>
  <sheetFormatPr defaultRowHeight="12.75"/>
  <cols>
    <col min="1" max="1" width="8.140625" style="988" customWidth="1"/>
    <col min="2" max="2" width="60.42578125" style="988" customWidth="1"/>
    <col min="3" max="3" width="19.140625" style="988" customWidth="1"/>
    <col min="4" max="16384" width="9.140625" style="988"/>
  </cols>
  <sheetData>
    <row r="2" spans="1:3">
      <c r="C2" s="1048" t="s">
        <v>579</v>
      </c>
    </row>
    <row r="4" spans="1:3">
      <c r="B4" s="989" t="s">
        <v>605</v>
      </c>
    </row>
    <row r="5" spans="1:3">
      <c r="B5" s="989"/>
    </row>
    <row r="7" spans="1:3">
      <c r="C7" s="1047" t="s">
        <v>574</v>
      </c>
    </row>
    <row r="8" spans="1:3">
      <c r="A8" s="1309" t="s">
        <v>602</v>
      </c>
      <c r="B8" s="1310"/>
      <c r="C8" s="1310"/>
    </row>
    <row r="9" spans="1:3" ht="15">
      <c r="A9" s="1039"/>
      <c r="B9" s="1039" t="s">
        <v>4</v>
      </c>
      <c r="C9" s="1039" t="s">
        <v>557</v>
      </c>
    </row>
    <row r="10" spans="1:3" ht="15">
      <c r="A10" s="1039">
        <v>1</v>
      </c>
      <c r="B10" s="1039">
        <v>2</v>
      </c>
      <c r="C10" s="1039">
        <v>3</v>
      </c>
    </row>
    <row r="11" spans="1:3">
      <c r="A11" s="1041" t="s">
        <v>558</v>
      </c>
      <c r="B11" s="1042" t="s">
        <v>559</v>
      </c>
      <c r="C11" s="1043">
        <v>30445</v>
      </c>
    </row>
    <row r="12" spans="1:3">
      <c r="A12" s="1041" t="s">
        <v>560</v>
      </c>
      <c r="B12" s="1042" t="s">
        <v>561</v>
      </c>
      <c r="C12" s="1043">
        <v>28560</v>
      </c>
    </row>
    <row r="13" spans="1:3">
      <c r="A13" s="1044" t="s">
        <v>562</v>
      </c>
      <c r="B13" s="1045" t="s">
        <v>563</v>
      </c>
      <c r="C13" s="1046">
        <v>1885</v>
      </c>
    </row>
    <row r="14" spans="1:3">
      <c r="A14" s="1041" t="s">
        <v>564</v>
      </c>
      <c r="B14" s="1042" t="s">
        <v>565</v>
      </c>
      <c r="C14" s="1043">
        <v>12252</v>
      </c>
    </row>
    <row r="15" spans="1:3">
      <c r="A15" s="1041" t="s">
        <v>468</v>
      </c>
      <c r="B15" s="1042" t="s">
        <v>566</v>
      </c>
      <c r="C15" s="1043">
        <v>8410</v>
      </c>
    </row>
    <row r="16" spans="1:3">
      <c r="A16" s="1044" t="s">
        <v>470</v>
      </c>
      <c r="B16" s="1045" t="s">
        <v>567</v>
      </c>
      <c r="C16" s="1046">
        <v>3842</v>
      </c>
    </row>
    <row r="17" spans="1:3">
      <c r="A17" s="1044" t="s">
        <v>568</v>
      </c>
      <c r="B17" s="1045" t="s">
        <v>569</v>
      </c>
      <c r="C17" s="1046">
        <v>5727</v>
      </c>
    </row>
    <row r="18" spans="1:3">
      <c r="A18" s="1044" t="s">
        <v>570</v>
      </c>
      <c r="B18" s="1045" t="s">
        <v>571</v>
      </c>
      <c r="C18" s="1046">
        <v>5727</v>
      </c>
    </row>
    <row r="19" spans="1:3">
      <c r="A19" s="1044" t="s">
        <v>572</v>
      </c>
      <c r="B19" s="1045" t="s">
        <v>573</v>
      </c>
      <c r="C19" s="1046">
        <v>5727</v>
      </c>
    </row>
  </sheetData>
  <mergeCells count="1">
    <mergeCell ref="A8:C8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pane ySplit="7" topLeftCell="A17" activePane="bottomLeft" state="frozen"/>
      <selection pane="bottomLeft" activeCell="B3" sqref="B3"/>
    </sheetView>
  </sheetViews>
  <sheetFormatPr defaultRowHeight="12.75"/>
  <cols>
    <col min="1" max="1" width="8.140625" style="988" customWidth="1"/>
    <col min="2" max="2" width="49.7109375" style="988" customWidth="1"/>
    <col min="3" max="3" width="9.85546875" style="988" customWidth="1"/>
    <col min="4" max="4" width="11.7109375" style="988" customWidth="1"/>
    <col min="5" max="5" width="9.5703125" style="988" customWidth="1"/>
    <col min="6" max="16384" width="9.140625" style="988"/>
  </cols>
  <sheetData>
    <row r="1" spans="1:5">
      <c r="D1" s="1312" t="s">
        <v>580</v>
      </c>
      <c r="E1" s="1312"/>
    </row>
    <row r="2" spans="1:5">
      <c r="B2" s="989" t="s">
        <v>606</v>
      </c>
    </row>
    <row r="4" spans="1:5">
      <c r="D4" s="1311" t="s">
        <v>556</v>
      </c>
      <c r="E4" s="1311"/>
    </row>
    <row r="5" spans="1:5">
      <c r="A5" s="1309" t="s">
        <v>582</v>
      </c>
      <c r="B5" s="1310"/>
      <c r="C5" s="1310"/>
      <c r="D5" s="1310"/>
      <c r="E5" s="1310"/>
    </row>
    <row r="6" spans="1:5" ht="33" customHeight="1">
      <c r="A6" s="1039"/>
      <c r="B6" s="1039" t="s">
        <v>4</v>
      </c>
      <c r="C6" s="1040" t="s">
        <v>465</v>
      </c>
      <c r="D6" s="1040" t="s">
        <v>466</v>
      </c>
      <c r="E6" s="1040" t="s">
        <v>467</v>
      </c>
    </row>
    <row r="7" spans="1:5" ht="36.75" customHeight="1">
      <c r="A7" s="1039">
        <v>1</v>
      </c>
      <c r="B7" s="1039">
        <v>2</v>
      </c>
      <c r="C7" s="1039">
        <v>3</v>
      </c>
      <c r="D7" s="1039">
        <v>4</v>
      </c>
      <c r="E7" s="1039">
        <v>5</v>
      </c>
    </row>
    <row r="8" spans="1:5">
      <c r="A8" s="1041" t="s">
        <v>468</v>
      </c>
      <c r="B8" s="1042" t="s">
        <v>469</v>
      </c>
      <c r="C8" s="1043">
        <v>62697</v>
      </c>
      <c r="D8" s="1043">
        <v>0</v>
      </c>
      <c r="E8" s="1043">
        <v>60617</v>
      </c>
    </row>
    <row r="9" spans="1:5">
      <c r="A9" s="1041" t="s">
        <v>470</v>
      </c>
      <c r="B9" s="1042" t="s">
        <v>471</v>
      </c>
      <c r="C9" s="1043">
        <v>150</v>
      </c>
      <c r="D9" s="1043">
        <v>0</v>
      </c>
      <c r="E9" s="1043">
        <v>7769</v>
      </c>
    </row>
    <row r="10" spans="1:5">
      <c r="A10" s="1041" t="s">
        <v>472</v>
      </c>
      <c r="B10" s="1042" t="s">
        <v>473</v>
      </c>
      <c r="C10" s="1043">
        <v>2388</v>
      </c>
      <c r="D10" s="1043">
        <v>0</v>
      </c>
      <c r="E10" s="1043">
        <v>2388</v>
      </c>
    </row>
    <row r="11" spans="1:5">
      <c r="A11" s="1044" t="s">
        <v>474</v>
      </c>
      <c r="B11" s="1045" t="s">
        <v>475</v>
      </c>
      <c r="C11" s="1046">
        <v>65235</v>
      </c>
      <c r="D11" s="1046">
        <v>0</v>
      </c>
      <c r="E11" s="1046">
        <v>70774</v>
      </c>
    </row>
    <row r="12" spans="1:5">
      <c r="A12" s="1041" t="s">
        <v>476</v>
      </c>
      <c r="B12" s="1042" t="s">
        <v>477</v>
      </c>
      <c r="C12" s="1043">
        <v>540</v>
      </c>
      <c r="D12" s="1043">
        <v>0</v>
      </c>
      <c r="E12" s="1043">
        <v>540</v>
      </c>
    </row>
    <row r="13" spans="1:5" ht="25.5">
      <c r="A13" s="1041" t="s">
        <v>478</v>
      </c>
      <c r="B13" s="1042" t="s">
        <v>479</v>
      </c>
      <c r="C13" s="1043">
        <v>0</v>
      </c>
      <c r="D13" s="1043">
        <v>0</v>
      </c>
      <c r="E13" s="1043">
        <v>540</v>
      </c>
    </row>
    <row r="14" spans="1:5">
      <c r="A14" s="1041" t="s">
        <v>480</v>
      </c>
      <c r="B14" s="1042" t="s">
        <v>481</v>
      </c>
      <c r="C14" s="1043">
        <v>540</v>
      </c>
      <c r="D14" s="1043">
        <v>0</v>
      </c>
      <c r="E14" s="1043">
        <v>0</v>
      </c>
    </row>
    <row r="15" spans="1:5" ht="25.5">
      <c r="A15" s="1044" t="s">
        <v>482</v>
      </c>
      <c r="B15" s="1045" t="s">
        <v>483</v>
      </c>
      <c r="C15" s="1046">
        <v>540</v>
      </c>
      <c r="D15" s="1046">
        <v>0</v>
      </c>
      <c r="E15" s="1046">
        <v>540</v>
      </c>
    </row>
    <row r="16" spans="1:5" ht="25.5">
      <c r="A16" s="1044" t="s">
        <v>484</v>
      </c>
      <c r="B16" s="1045" t="s">
        <v>485</v>
      </c>
      <c r="C16" s="1046">
        <v>65775</v>
      </c>
      <c r="D16" s="1046">
        <v>0</v>
      </c>
      <c r="E16" s="1046">
        <v>71314</v>
      </c>
    </row>
    <row r="17" spans="1:5">
      <c r="A17" s="1041" t="s">
        <v>486</v>
      </c>
      <c r="B17" s="1042" t="s">
        <v>487</v>
      </c>
      <c r="C17" s="1043">
        <v>3651</v>
      </c>
      <c r="D17" s="1043">
        <v>0</v>
      </c>
      <c r="E17" s="1043">
        <v>5571</v>
      </c>
    </row>
    <row r="18" spans="1:5">
      <c r="A18" s="1044" t="s">
        <v>488</v>
      </c>
      <c r="B18" s="1045" t="s">
        <v>489</v>
      </c>
      <c r="C18" s="1046">
        <v>3651</v>
      </c>
      <c r="D18" s="1046">
        <v>0</v>
      </c>
      <c r="E18" s="1046">
        <v>5571</v>
      </c>
    </row>
    <row r="19" spans="1:5">
      <c r="A19" s="1044" t="s">
        <v>490</v>
      </c>
      <c r="B19" s="1045" t="s">
        <v>491</v>
      </c>
      <c r="C19" s="1046">
        <v>3651</v>
      </c>
      <c r="D19" s="1046">
        <v>0</v>
      </c>
      <c r="E19" s="1046">
        <v>5571</v>
      </c>
    </row>
    <row r="20" spans="1:5" ht="25.5">
      <c r="A20" s="1041" t="s">
        <v>492</v>
      </c>
      <c r="B20" s="1042" t="s">
        <v>493</v>
      </c>
      <c r="C20" s="1043">
        <v>318</v>
      </c>
      <c r="D20" s="1043">
        <v>0</v>
      </c>
      <c r="E20" s="1043">
        <v>288</v>
      </c>
    </row>
    <row r="21" spans="1:5" ht="25.5">
      <c r="A21" s="1041" t="s">
        <v>494</v>
      </c>
      <c r="B21" s="1042" t="s">
        <v>495</v>
      </c>
      <c r="C21" s="1043">
        <v>318</v>
      </c>
      <c r="D21" s="1043">
        <v>0</v>
      </c>
      <c r="E21" s="1043">
        <v>288</v>
      </c>
    </row>
    <row r="22" spans="1:5" ht="25.5">
      <c r="A22" s="1041" t="s">
        <v>496</v>
      </c>
      <c r="B22" s="1042" t="s">
        <v>497</v>
      </c>
      <c r="C22" s="1043">
        <v>496</v>
      </c>
      <c r="D22" s="1043">
        <v>0</v>
      </c>
      <c r="E22" s="1043">
        <v>695</v>
      </c>
    </row>
    <row r="23" spans="1:5" ht="38.25">
      <c r="A23" s="1041" t="s">
        <v>498</v>
      </c>
      <c r="B23" s="1042" t="s">
        <v>499</v>
      </c>
      <c r="C23" s="1043">
        <v>483</v>
      </c>
      <c r="D23" s="1043">
        <v>0</v>
      </c>
      <c r="E23" s="1043">
        <v>402</v>
      </c>
    </row>
    <row r="24" spans="1:5" ht="25.5">
      <c r="A24" s="1041" t="s">
        <v>500</v>
      </c>
      <c r="B24" s="1042" t="s">
        <v>501</v>
      </c>
      <c r="C24" s="1043">
        <v>0</v>
      </c>
      <c r="D24" s="1043">
        <v>0</v>
      </c>
      <c r="E24" s="1043">
        <v>184</v>
      </c>
    </row>
    <row r="25" spans="1:5" ht="25.5">
      <c r="A25" s="1041" t="s">
        <v>502</v>
      </c>
      <c r="B25" s="1042" t="s">
        <v>503</v>
      </c>
      <c r="C25" s="1043">
        <v>13</v>
      </c>
      <c r="D25" s="1043">
        <v>0</v>
      </c>
      <c r="E25" s="1043">
        <v>109</v>
      </c>
    </row>
    <row r="26" spans="1:5" ht="25.5">
      <c r="A26" s="1044" t="s">
        <v>504</v>
      </c>
      <c r="B26" s="1045" t="s">
        <v>505</v>
      </c>
      <c r="C26" s="1046">
        <v>814</v>
      </c>
      <c r="D26" s="1046">
        <v>0</v>
      </c>
      <c r="E26" s="1046">
        <v>983</v>
      </c>
    </row>
    <row r="27" spans="1:5">
      <c r="A27" s="1041" t="s">
        <v>506</v>
      </c>
      <c r="B27" s="1042" t="s">
        <v>507</v>
      </c>
      <c r="C27" s="1043">
        <v>37</v>
      </c>
      <c r="D27" s="1043">
        <v>0</v>
      </c>
      <c r="E27" s="1043">
        <v>98</v>
      </c>
    </row>
    <row r="28" spans="1:5">
      <c r="A28" s="1041" t="s">
        <v>508</v>
      </c>
      <c r="B28" s="1042" t="s">
        <v>509</v>
      </c>
      <c r="C28" s="1043">
        <v>37</v>
      </c>
      <c r="D28" s="1043">
        <v>0</v>
      </c>
      <c r="E28" s="1043">
        <v>98</v>
      </c>
    </row>
    <row r="29" spans="1:5" ht="25.5">
      <c r="A29" s="1044" t="s">
        <v>510</v>
      </c>
      <c r="B29" s="1045" t="s">
        <v>511</v>
      </c>
      <c r="C29" s="1046">
        <v>37</v>
      </c>
      <c r="D29" s="1046">
        <v>0</v>
      </c>
      <c r="E29" s="1046">
        <v>98</v>
      </c>
    </row>
    <row r="30" spans="1:5">
      <c r="A30" s="1044" t="s">
        <v>512</v>
      </c>
      <c r="B30" s="1045" t="s">
        <v>513</v>
      </c>
      <c r="C30" s="1046">
        <v>851</v>
      </c>
      <c r="D30" s="1046">
        <v>0</v>
      </c>
      <c r="E30" s="1046">
        <v>1081</v>
      </c>
    </row>
    <row r="31" spans="1:5">
      <c r="A31" s="1041" t="s">
        <v>514</v>
      </c>
      <c r="B31" s="1042" t="s">
        <v>515</v>
      </c>
      <c r="C31" s="1043">
        <v>182</v>
      </c>
      <c r="D31" s="1043">
        <v>0</v>
      </c>
      <c r="E31" s="1043">
        <v>16</v>
      </c>
    </row>
    <row r="32" spans="1:5" ht="25.5">
      <c r="A32" s="1044" t="s">
        <v>516</v>
      </c>
      <c r="B32" s="1045" t="s">
        <v>517</v>
      </c>
      <c r="C32" s="1046">
        <v>182</v>
      </c>
      <c r="D32" s="1046">
        <v>0</v>
      </c>
      <c r="E32" s="1046">
        <v>16</v>
      </c>
    </row>
    <row r="33" spans="1:5">
      <c r="A33" s="1044" t="s">
        <v>518</v>
      </c>
      <c r="B33" s="1045" t="s">
        <v>519</v>
      </c>
      <c r="C33" s="1046">
        <v>70459</v>
      </c>
      <c r="D33" s="1046">
        <v>0</v>
      </c>
      <c r="E33" s="1046">
        <v>77982</v>
      </c>
    </row>
    <row r="34" spans="1:5">
      <c r="A34" s="1041" t="s">
        <v>520</v>
      </c>
      <c r="B34" s="1042" t="s">
        <v>521</v>
      </c>
      <c r="C34" s="1043">
        <v>59566</v>
      </c>
      <c r="D34" s="1043">
        <v>0</v>
      </c>
      <c r="E34" s="1043">
        <v>59566</v>
      </c>
    </row>
    <row r="35" spans="1:5">
      <c r="A35" s="1041" t="s">
        <v>522</v>
      </c>
      <c r="B35" s="1042" t="s">
        <v>523</v>
      </c>
      <c r="C35" s="1043">
        <v>1275</v>
      </c>
      <c r="D35" s="1043">
        <v>0</v>
      </c>
      <c r="E35" s="1043">
        <v>1275</v>
      </c>
    </row>
    <row r="36" spans="1:5">
      <c r="A36" s="1041" t="s">
        <v>524</v>
      </c>
      <c r="B36" s="1042" t="s">
        <v>525</v>
      </c>
      <c r="C36" s="1043">
        <v>1244</v>
      </c>
      <c r="D36" s="1043">
        <v>0</v>
      </c>
      <c r="E36" s="1043">
        <v>8480</v>
      </c>
    </row>
    <row r="37" spans="1:5">
      <c r="A37" s="1041" t="s">
        <v>526</v>
      </c>
      <c r="B37" s="1042" t="s">
        <v>527</v>
      </c>
      <c r="C37" s="1043">
        <v>7236</v>
      </c>
      <c r="D37" s="1043">
        <v>0</v>
      </c>
      <c r="E37" s="1043">
        <v>8130</v>
      </c>
    </row>
    <row r="38" spans="1:5">
      <c r="A38" s="1044" t="s">
        <v>528</v>
      </c>
      <c r="B38" s="1045" t="s">
        <v>529</v>
      </c>
      <c r="C38" s="1046">
        <v>69321</v>
      </c>
      <c r="D38" s="1046">
        <v>0</v>
      </c>
      <c r="E38" s="1046">
        <v>77451</v>
      </c>
    </row>
    <row r="39" spans="1:5" ht="25.5">
      <c r="A39" s="1041" t="s">
        <v>530</v>
      </c>
      <c r="B39" s="1042" t="s">
        <v>531</v>
      </c>
      <c r="C39" s="1043">
        <v>151</v>
      </c>
      <c r="D39" s="1043">
        <v>0</v>
      </c>
      <c r="E39" s="1043">
        <v>0</v>
      </c>
    </row>
    <row r="40" spans="1:5" ht="25.5">
      <c r="A40" s="1041" t="s">
        <v>532</v>
      </c>
      <c r="B40" s="1042" t="s">
        <v>533</v>
      </c>
      <c r="C40" s="1043">
        <v>31</v>
      </c>
      <c r="D40" s="1043">
        <v>0</v>
      </c>
      <c r="E40" s="1043">
        <v>42</v>
      </c>
    </row>
    <row r="41" spans="1:5" ht="25.5">
      <c r="A41" s="1044" t="s">
        <v>534</v>
      </c>
      <c r="B41" s="1045" t="s">
        <v>535</v>
      </c>
      <c r="C41" s="1046">
        <v>182</v>
      </c>
      <c r="D41" s="1046">
        <v>0</v>
      </c>
      <c r="E41" s="1046">
        <v>42</v>
      </c>
    </row>
    <row r="42" spans="1:5" ht="38.25">
      <c r="A42" s="1041" t="s">
        <v>536</v>
      </c>
      <c r="B42" s="1042" t="s">
        <v>537</v>
      </c>
      <c r="C42" s="1043">
        <v>420</v>
      </c>
      <c r="D42" s="1043">
        <v>0</v>
      </c>
      <c r="E42" s="1043">
        <v>478</v>
      </c>
    </row>
    <row r="43" spans="1:5" ht="25.5">
      <c r="A43" s="1044" t="s">
        <v>538</v>
      </c>
      <c r="B43" s="1045" t="s">
        <v>539</v>
      </c>
      <c r="C43" s="1046">
        <v>420</v>
      </c>
      <c r="D43" s="1046">
        <v>0</v>
      </c>
      <c r="E43" s="1046">
        <v>478</v>
      </c>
    </row>
    <row r="44" spans="1:5">
      <c r="A44" s="1041" t="s">
        <v>540</v>
      </c>
      <c r="B44" s="1042" t="s">
        <v>541</v>
      </c>
      <c r="C44" s="1043">
        <v>8</v>
      </c>
      <c r="D44" s="1043">
        <v>0</v>
      </c>
      <c r="E44" s="1043">
        <v>8</v>
      </c>
    </row>
    <row r="45" spans="1:5">
      <c r="A45" s="1041" t="s">
        <v>542</v>
      </c>
      <c r="B45" s="1042" t="s">
        <v>543</v>
      </c>
      <c r="C45" s="1043">
        <v>8</v>
      </c>
      <c r="D45" s="1043">
        <v>0</v>
      </c>
      <c r="E45" s="1043">
        <v>8</v>
      </c>
    </row>
    <row r="46" spans="1:5">
      <c r="A46" s="1041" t="s">
        <v>544</v>
      </c>
      <c r="B46" s="1042" t="s">
        <v>545</v>
      </c>
      <c r="C46" s="1043">
        <v>102</v>
      </c>
      <c r="D46" s="1043">
        <v>0</v>
      </c>
      <c r="E46" s="1043">
        <v>3</v>
      </c>
    </row>
    <row r="47" spans="1:5" ht="25.5">
      <c r="A47" s="1044" t="s">
        <v>546</v>
      </c>
      <c r="B47" s="1045" t="s">
        <v>547</v>
      </c>
      <c r="C47" s="1046">
        <v>110</v>
      </c>
      <c r="D47" s="1046">
        <v>0</v>
      </c>
      <c r="E47" s="1046">
        <v>11</v>
      </c>
    </row>
    <row r="48" spans="1:5">
      <c r="A48" s="1044" t="s">
        <v>548</v>
      </c>
      <c r="B48" s="1045" t="s">
        <v>549</v>
      </c>
      <c r="C48" s="1046">
        <v>712</v>
      </c>
      <c r="D48" s="1046">
        <v>0</v>
      </c>
      <c r="E48" s="1046">
        <v>531</v>
      </c>
    </row>
    <row r="49" spans="1:5">
      <c r="A49" s="1041" t="s">
        <v>550</v>
      </c>
      <c r="B49" s="1042" t="s">
        <v>551</v>
      </c>
      <c r="C49" s="1043">
        <v>426</v>
      </c>
      <c r="D49" s="1043">
        <v>0</v>
      </c>
      <c r="E49" s="1043">
        <v>0</v>
      </c>
    </row>
    <row r="50" spans="1:5" ht="25.5">
      <c r="A50" s="1044" t="s">
        <v>552</v>
      </c>
      <c r="B50" s="1045" t="s">
        <v>553</v>
      </c>
      <c r="C50" s="1046">
        <v>426</v>
      </c>
      <c r="D50" s="1046">
        <v>0</v>
      </c>
      <c r="E50" s="1046">
        <v>0</v>
      </c>
    </row>
    <row r="51" spans="1:5">
      <c r="A51" s="1044" t="s">
        <v>554</v>
      </c>
      <c r="B51" s="1045" t="s">
        <v>555</v>
      </c>
      <c r="C51" s="1046">
        <v>70459</v>
      </c>
      <c r="D51" s="1046">
        <v>0</v>
      </c>
      <c r="E51" s="1046">
        <v>77982</v>
      </c>
    </row>
  </sheetData>
  <mergeCells count="3">
    <mergeCell ref="A5:E5"/>
    <mergeCell ref="D4:E4"/>
    <mergeCell ref="D1:E1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U39"/>
  <sheetViews>
    <sheetView topLeftCell="A20" zoomScaleNormal="100" workbookViewId="0">
      <selection activeCell="Q4" sqref="Q4"/>
    </sheetView>
  </sheetViews>
  <sheetFormatPr defaultRowHeight="15"/>
  <cols>
    <col min="1" max="1" width="62.7109375" style="344" customWidth="1"/>
    <col min="2" max="2" width="11.5703125" style="344" customWidth="1"/>
    <col min="3" max="3" width="13.140625" style="344" hidden="1" customWidth="1"/>
    <col min="4" max="4" width="13.28515625" style="344" hidden="1" customWidth="1"/>
    <col min="5" max="5" width="12.140625" style="344" hidden="1" customWidth="1"/>
    <col min="6" max="6" width="0" style="344" hidden="1" customWidth="1"/>
    <col min="7" max="7" width="10.42578125" style="344" hidden="1" customWidth="1"/>
    <col min="8" max="8" width="0" style="344" hidden="1" customWidth="1"/>
    <col min="9" max="9" width="9.140625" style="344"/>
    <col min="10" max="10" width="9.140625" style="344" hidden="1" customWidth="1"/>
    <col min="11" max="11" width="9.140625" style="344"/>
    <col min="12" max="13" width="10.140625" style="344" customWidth="1"/>
    <col min="14" max="14" width="10.85546875" style="344" customWidth="1"/>
    <col min="15" max="16384" width="9.140625" style="344"/>
  </cols>
  <sheetData>
    <row r="1" spans="1:14" ht="21" customHeight="1">
      <c r="A1" s="1316" t="s">
        <v>216</v>
      </c>
      <c r="B1" s="1316"/>
      <c r="C1" s="1316"/>
      <c r="D1" s="1316"/>
      <c r="E1" s="1316"/>
    </row>
    <row r="2" spans="1:14" s="345" customFormat="1" ht="51.75" customHeight="1">
      <c r="A2" s="1313" t="s">
        <v>377</v>
      </c>
      <c r="B2" s="1313"/>
      <c r="C2" s="1313"/>
      <c r="D2" s="1313"/>
    </row>
    <row r="3" spans="1:14" ht="15.75" customHeight="1" thickBot="1">
      <c r="A3" s="346"/>
      <c r="B3" s="1323" t="s">
        <v>347</v>
      </c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  <c r="N3" s="1323"/>
    </row>
    <row r="4" spans="1:14" s="349" customFormat="1" ht="65.25" customHeight="1" thickBot="1">
      <c r="A4" s="347" t="s">
        <v>238</v>
      </c>
      <c r="B4" s="377" t="s">
        <v>239</v>
      </c>
      <c r="C4" s="377" t="s">
        <v>206</v>
      </c>
      <c r="D4" s="377" t="s">
        <v>252</v>
      </c>
      <c r="E4" s="348" t="s">
        <v>236</v>
      </c>
      <c r="F4" s="377" t="s">
        <v>206</v>
      </c>
      <c r="G4" s="377" t="s">
        <v>213</v>
      </c>
      <c r="H4" s="377" t="s">
        <v>394</v>
      </c>
      <c r="I4" s="377" t="s">
        <v>445</v>
      </c>
      <c r="J4" s="756" t="s">
        <v>383</v>
      </c>
      <c r="K4" s="936" t="s">
        <v>461</v>
      </c>
      <c r="L4" s="937" t="s">
        <v>462</v>
      </c>
      <c r="M4" s="937" t="s">
        <v>464</v>
      </c>
      <c r="N4" s="940" t="s">
        <v>463</v>
      </c>
    </row>
    <row r="5" spans="1:14" s="352" customFormat="1" ht="21" customHeight="1">
      <c r="A5" s="350" t="s">
        <v>356</v>
      </c>
      <c r="B5" s="378">
        <v>0</v>
      </c>
      <c r="C5" s="378"/>
      <c r="D5" s="378"/>
      <c r="E5" s="351"/>
      <c r="F5" s="378">
        <v>0</v>
      </c>
      <c r="G5" s="378">
        <v>0</v>
      </c>
      <c r="H5" s="378">
        <v>0</v>
      </c>
      <c r="I5" s="378">
        <v>0</v>
      </c>
      <c r="J5" s="1317"/>
      <c r="K5" s="939">
        <v>0</v>
      </c>
      <c r="L5" s="939">
        <v>0</v>
      </c>
      <c r="M5" s="968"/>
      <c r="N5" s="941"/>
    </row>
    <row r="6" spans="1:14" s="352" customFormat="1" ht="21" customHeight="1">
      <c r="A6" s="353" t="s">
        <v>240</v>
      </c>
      <c r="B6" s="379">
        <v>809</v>
      </c>
      <c r="C6" s="379"/>
      <c r="D6" s="379"/>
      <c r="E6" s="354"/>
      <c r="F6" s="379">
        <v>809</v>
      </c>
      <c r="G6" s="379">
        <v>809</v>
      </c>
      <c r="H6" s="379">
        <v>809</v>
      </c>
      <c r="I6" s="379">
        <v>809</v>
      </c>
      <c r="J6" s="1318"/>
      <c r="K6" s="938">
        <v>809</v>
      </c>
      <c r="L6" s="938">
        <v>809</v>
      </c>
      <c r="M6" s="969"/>
      <c r="N6" s="942"/>
    </row>
    <row r="7" spans="1:14" s="352" customFormat="1" ht="21" customHeight="1">
      <c r="A7" s="353" t="s">
        <v>241</v>
      </c>
      <c r="B7" s="379">
        <v>480</v>
      </c>
      <c r="C7" s="379"/>
      <c r="D7" s="379"/>
      <c r="E7" s="354"/>
      <c r="F7" s="379">
        <v>480</v>
      </c>
      <c r="G7" s="379">
        <v>480</v>
      </c>
      <c r="H7" s="379">
        <v>480</v>
      </c>
      <c r="I7" s="379">
        <v>480</v>
      </c>
      <c r="J7" s="1318"/>
      <c r="K7" s="379">
        <v>480</v>
      </c>
      <c r="L7" s="379">
        <v>480</v>
      </c>
      <c r="M7" s="970"/>
      <c r="N7" s="942"/>
    </row>
    <row r="8" spans="1:14" s="352" customFormat="1" ht="21" customHeight="1">
      <c r="A8" s="353" t="s">
        <v>242</v>
      </c>
      <c r="B8" s="379">
        <v>306</v>
      </c>
      <c r="C8" s="379"/>
      <c r="D8" s="379"/>
      <c r="E8" s="354"/>
      <c r="F8" s="379">
        <v>306</v>
      </c>
      <c r="G8" s="379">
        <v>306</v>
      </c>
      <c r="H8" s="379">
        <v>306</v>
      </c>
      <c r="I8" s="379">
        <v>306</v>
      </c>
      <c r="J8" s="1318"/>
      <c r="K8" s="379">
        <v>306</v>
      </c>
      <c r="L8" s="379">
        <v>306</v>
      </c>
      <c r="M8" s="970"/>
      <c r="N8" s="942"/>
    </row>
    <row r="9" spans="1:14" s="352" customFormat="1" ht="21" customHeight="1">
      <c r="A9" s="355" t="s">
        <v>243</v>
      </c>
      <c r="B9" s="379">
        <v>815</v>
      </c>
      <c r="C9" s="379"/>
      <c r="D9" s="379"/>
      <c r="E9" s="354"/>
      <c r="F9" s="379">
        <v>815</v>
      </c>
      <c r="G9" s="379">
        <v>815</v>
      </c>
      <c r="H9" s="379">
        <v>815</v>
      </c>
      <c r="I9" s="379">
        <v>815</v>
      </c>
      <c r="J9" s="1318"/>
      <c r="K9" s="379">
        <v>815</v>
      </c>
      <c r="L9" s="379">
        <v>815</v>
      </c>
      <c r="M9" s="970"/>
      <c r="N9" s="942"/>
    </row>
    <row r="10" spans="1:14" s="352" customFormat="1" ht="21" customHeight="1">
      <c r="A10" s="987" t="s">
        <v>244</v>
      </c>
      <c r="B10" s="380">
        <f t="shared" ref="B10:G10" si="0">SUM(B6:B9)</f>
        <v>2410</v>
      </c>
      <c r="C10" s="380">
        <f t="shared" si="0"/>
        <v>0</v>
      </c>
      <c r="D10" s="380">
        <f t="shared" si="0"/>
        <v>0</v>
      </c>
      <c r="E10" s="356">
        <f t="shared" si="0"/>
        <v>0</v>
      </c>
      <c r="F10" s="380">
        <f t="shared" si="0"/>
        <v>2410</v>
      </c>
      <c r="G10" s="380">
        <f t="shared" si="0"/>
        <v>2410</v>
      </c>
      <c r="H10" s="380">
        <f>SUM(H6:H9)</f>
        <v>2410</v>
      </c>
      <c r="I10" s="380">
        <f>SUM(I6:I9)</f>
        <v>2410</v>
      </c>
      <c r="J10" s="1318"/>
      <c r="K10" s="380">
        <f>SUM(K6:K9)</f>
        <v>2410</v>
      </c>
      <c r="L10" s="380">
        <f>SUM(L6:L9)</f>
        <v>2410</v>
      </c>
      <c r="M10" s="971"/>
      <c r="N10" s="942"/>
    </row>
    <row r="11" spans="1:14" s="352" customFormat="1" ht="21" hidden="1" customHeight="1">
      <c r="A11" s="357" t="s">
        <v>245</v>
      </c>
      <c r="B11" s="380"/>
      <c r="C11" s="380"/>
      <c r="D11" s="380"/>
      <c r="E11" s="356"/>
      <c r="F11" s="380"/>
      <c r="G11" s="380"/>
      <c r="H11" s="380"/>
      <c r="I11" s="380"/>
      <c r="J11" s="1318"/>
      <c r="K11" s="380"/>
      <c r="L11" s="380"/>
      <c r="M11" s="971"/>
      <c r="N11" s="942"/>
    </row>
    <row r="12" spans="1:14" s="352" customFormat="1" ht="21" customHeight="1">
      <c r="A12" s="358" t="s">
        <v>340</v>
      </c>
      <c r="B12" s="380">
        <v>3944</v>
      </c>
      <c r="C12" s="381"/>
      <c r="D12" s="381"/>
      <c r="E12" s="359"/>
      <c r="F12" s="380">
        <v>3944</v>
      </c>
      <c r="G12" s="380">
        <v>3944</v>
      </c>
      <c r="H12" s="380">
        <v>3944</v>
      </c>
      <c r="I12" s="380">
        <v>3944</v>
      </c>
      <c r="J12" s="1318"/>
      <c r="K12" s="380">
        <v>3944</v>
      </c>
      <c r="L12" s="380">
        <v>3944</v>
      </c>
      <c r="M12" s="971"/>
      <c r="N12" s="942"/>
    </row>
    <row r="13" spans="1:14" s="352" customFormat="1" ht="21" customHeight="1" thickBot="1">
      <c r="A13" s="472" t="s">
        <v>378</v>
      </c>
      <c r="B13" s="462">
        <v>444</v>
      </c>
      <c r="C13" s="447"/>
      <c r="D13" s="447"/>
      <c r="E13" s="448"/>
      <c r="F13" s="462">
        <v>444</v>
      </c>
      <c r="G13" s="462"/>
      <c r="H13" s="462"/>
      <c r="I13" s="462"/>
      <c r="J13" s="1318"/>
      <c r="K13" s="462"/>
      <c r="L13" s="462"/>
      <c r="M13" s="972"/>
      <c r="N13" s="946"/>
    </row>
    <row r="14" spans="1:14" s="352" customFormat="1" ht="21" customHeight="1" thickBot="1">
      <c r="A14" s="482" t="s">
        <v>392</v>
      </c>
      <c r="B14" s="481"/>
      <c r="C14" s="447"/>
      <c r="D14" s="447"/>
      <c r="E14" s="448"/>
      <c r="F14" s="481"/>
      <c r="G14" s="481">
        <v>9</v>
      </c>
      <c r="H14" s="481">
        <v>9</v>
      </c>
      <c r="I14" s="481">
        <v>9</v>
      </c>
      <c r="J14" s="1319"/>
      <c r="K14" s="481">
        <v>9</v>
      </c>
      <c r="L14" s="481">
        <v>9</v>
      </c>
      <c r="M14" s="985"/>
      <c r="N14" s="948"/>
    </row>
    <row r="15" spans="1:14" s="362" customFormat="1" ht="24.95" customHeight="1" thickBot="1">
      <c r="A15" s="360" t="s">
        <v>357</v>
      </c>
      <c r="B15" s="382">
        <f>B5+B10-B11+B12+B13</f>
        <v>6798</v>
      </c>
      <c r="C15" s="382">
        <f>C5+C10-C11+C12</f>
        <v>0</v>
      </c>
      <c r="D15" s="382">
        <f>D5+D10-D11+D12</f>
        <v>0</v>
      </c>
      <c r="E15" s="361">
        <f>E5+E10-E11+E12</f>
        <v>0</v>
      </c>
      <c r="F15" s="382">
        <f>F5+F10-F11+F12+F13</f>
        <v>6798</v>
      </c>
      <c r="G15" s="382">
        <f>G5+G10-G11+G12+G13+G14</f>
        <v>6363</v>
      </c>
      <c r="H15" s="382">
        <f>H5+H10-H11+H12+H13+H14</f>
        <v>6363</v>
      </c>
      <c r="I15" s="382">
        <f>I5+I10-I11+I12+I13+I14</f>
        <v>6363</v>
      </c>
      <c r="J15" s="757">
        <f>H15/G15</f>
        <v>1</v>
      </c>
      <c r="K15" s="382">
        <f>K5+K10-K11+K12+K13+K14</f>
        <v>6363</v>
      </c>
      <c r="L15" s="382">
        <f>L5+L10-L11+L12+L13+L14</f>
        <v>6363</v>
      </c>
      <c r="M15" s="973"/>
      <c r="N15" s="949">
        <v>0</v>
      </c>
    </row>
    <row r="16" spans="1:14" ht="24.95" hidden="1" customHeight="1">
      <c r="A16" s="363" t="s">
        <v>246</v>
      </c>
      <c r="B16" s="378">
        <v>0</v>
      </c>
      <c r="C16" s="378"/>
      <c r="D16" s="378"/>
      <c r="E16" s="351"/>
      <c r="F16" s="378">
        <v>0</v>
      </c>
      <c r="G16" s="378">
        <v>0</v>
      </c>
      <c r="H16" s="378">
        <v>0</v>
      </c>
      <c r="I16" s="378">
        <v>0</v>
      </c>
      <c r="J16" s="758">
        <v>0</v>
      </c>
      <c r="K16" s="378">
        <v>0</v>
      </c>
      <c r="L16" s="378">
        <v>0</v>
      </c>
      <c r="M16" s="974"/>
      <c r="N16" s="947"/>
    </row>
    <row r="17" spans="1:255" ht="24.95" hidden="1" customHeight="1" thickBot="1">
      <c r="A17" s="357" t="s">
        <v>247</v>
      </c>
      <c r="B17" s="380">
        <v>0</v>
      </c>
      <c r="C17" s="380"/>
      <c r="D17" s="380"/>
      <c r="E17" s="356"/>
      <c r="F17" s="380">
        <v>0</v>
      </c>
      <c r="G17" s="380">
        <v>0</v>
      </c>
      <c r="H17" s="380">
        <v>0</v>
      </c>
      <c r="I17" s="380">
        <v>0</v>
      </c>
      <c r="J17" s="759">
        <v>0</v>
      </c>
      <c r="K17" s="380">
        <v>0</v>
      </c>
      <c r="L17" s="380">
        <v>0</v>
      </c>
      <c r="M17" s="971"/>
      <c r="N17" s="944"/>
    </row>
    <row r="18" spans="1:255" s="362" customFormat="1" ht="24.95" hidden="1" customHeight="1" thickBot="1">
      <c r="A18" s="364" t="s">
        <v>341</v>
      </c>
      <c r="B18" s="383">
        <f t="shared" ref="B18:J18" si="1">SUM(B16:B17)</f>
        <v>0</v>
      </c>
      <c r="C18" s="383">
        <f t="shared" si="1"/>
        <v>0</v>
      </c>
      <c r="D18" s="383">
        <f t="shared" si="1"/>
        <v>0</v>
      </c>
      <c r="E18" s="365">
        <f t="shared" si="1"/>
        <v>0</v>
      </c>
      <c r="F18" s="383">
        <f t="shared" si="1"/>
        <v>0</v>
      </c>
      <c r="G18" s="383">
        <f t="shared" si="1"/>
        <v>0</v>
      </c>
      <c r="H18" s="383">
        <f>SUM(H16:H17)</f>
        <v>0</v>
      </c>
      <c r="I18" s="383">
        <f>SUM(I16:I17)</f>
        <v>0</v>
      </c>
      <c r="J18" s="760">
        <f t="shared" si="1"/>
        <v>0</v>
      </c>
      <c r="K18" s="383">
        <f>SUM(K16:K17)</f>
        <v>0</v>
      </c>
      <c r="L18" s="383">
        <f>SUM(L16:L17)</f>
        <v>0</v>
      </c>
      <c r="M18" s="975"/>
      <c r="N18" s="943"/>
    </row>
    <row r="19" spans="1:255" ht="24.95" customHeight="1">
      <c r="A19" s="366" t="s">
        <v>248</v>
      </c>
      <c r="B19" s="384">
        <v>130</v>
      </c>
      <c r="C19" s="384"/>
      <c r="D19" s="384"/>
      <c r="E19" s="367"/>
      <c r="F19" s="384">
        <v>130</v>
      </c>
      <c r="G19" s="384">
        <v>130</v>
      </c>
      <c r="H19" s="384">
        <v>130</v>
      </c>
      <c r="I19" s="384">
        <v>94</v>
      </c>
      <c r="J19" s="1320"/>
      <c r="K19" s="384">
        <v>94</v>
      </c>
      <c r="L19" s="384">
        <v>94</v>
      </c>
      <c r="M19" s="976"/>
      <c r="N19" s="944"/>
    </row>
    <row r="20" spans="1:255" ht="24.95" customHeight="1" thickBot="1">
      <c r="A20" s="472" t="s">
        <v>378</v>
      </c>
      <c r="B20" s="384"/>
      <c r="C20" s="384"/>
      <c r="D20" s="384"/>
      <c r="E20" s="450"/>
      <c r="F20" s="384"/>
      <c r="G20" s="384">
        <v>444</v>
      </c>
      <c r="H20" s="384">
        <v>444</v>
      </c>
      <c r="I20" s="384">
        <v>445</v>
      </c>
      <c r="J20" s="1321"/>
      <c r="K20" s="384">
        <v>445</v>
      </c>
      <c r="L20" s="384">
        <v>445</v>
      </c>
      <c r="M20" s="976"/>
      <c r="N20" s="944"/>
    </row>
    <row r="21" spans="1:255" ht="24.95" customHeight="1">
      <c r="A21" s="355" t="s">
        <v>358</v>
      </c>
      <c r="B21" s="385">
        <v>2500</v>
      </c>
      <c r="C21" s="385"/>
      <c r="D21" s="385"/>
      <c r="E21" s="1314"/>
      <c r="F21" s="385">
        <v>2500</v>
      </c>
      <c r="G21" s="385">
        <v>2500</v>
      </c>
      <c r="H21" s="385">
        <v>2500</v>
      </c>
      <c r="I21" s="385">
        <v>2500</v>
      </c>
      <c r="J21" s="1321"/>
      <c r="K21" s="385">
        <v>2500</v>
      </c>
      <c r="L21" s="385">
        <v>2500</v>
      </c>
      <c r="M21" s="977"/>
      <c r="N21" s="944"/>
    </row>
    <row r="22" spans="1:255" ht="24.95" hidden="1" customHeight="1">
      <c r="A22" s="355" t="s">
        <v>359</v>
      </c>
      <c r="B22" s="385">
        <v>0</v>
      </c>
      <c r="C22" s="385"/>
      <c r="D22" s="385"/>
      <c r="E22" s="1315"/>
      <c r="F22" s="385">
        <v>0</v>
      </c>
      <c r="G22" s="385">
        <v>0</v>
      </c>
      <c r="H22" s="385">
        <v>0</v>
      </c>
      <c r="I22" s="385">
        <v>0</v>
      </c>
      <c r="J22" s="1321"/>
      <c r="K22" s="385">
        <v>0</v>
      </c>
      <c r="L22" s="385">
        <v>0</v>
      </c>
      <c r="M22" s="977"/>
      <c r="N22" s="944"/>
    </row>
    <row r="23" spans="1:255" s="369" customFormat="1" ht="24.95" customHeight="1">
      <c r="A23" s="459" t="s">
        <v>249</v>
      </c>
      <c r="B23" s="460">
        <f>SUM(B21:B22)</f>
        <v>2500</v>
      </c>
      <c r="C23" s="386" t="e">
        <f>SUM(C21,#REF!)</f>
        <v>#REF!</v>
      </c>
      <c r="D23" s="386" t="e">
        <f>SUM(D21,#REF!)</f>
        <v>#REF!</v>
      </c>
      <c r="E23" s="368"/>
      <c r="F23" s="460">
        <f>SUM(F21:F22)</f>
        <v>2500</v>
      </c>
      <c r="G23" s="460">
        <f>SUM(G21:G22)</f>
        <v>2500</v>
      </c>
      <c r="H23" s="460">
        <f>SUM(H21:H22)</f>
        <v>2500</v>
      </c>
      <c r="I23" s="460">
        <f>SUM(I21:I22)</f>
        <v>2500</v>
      </c>
      <c r="J23" s="1321"/>
      <c r="K23" s="460">
        <f>SUM(K21:K22)</f>
        <v>2500</v>
      </c>
      <c r="L23" s="460">
        <f>SUM(L21:L22)</f>
        <v>2500</v>
      </c>
      <c r="M23" s="978"/>
      <c r="N23" s="945"/>
    </row>
    <row r="24" spans="1:255" s="369" customFormat="1" ht="24.95" hidden="1" customHeight="1">
      <c r="A24" s="480" t="s">
        <v>389</v>
      </c>
      <c r="B24" s="480" t="s">
        <v>389</v>
      </c>
      <c r="C24" s="480" t="s">
        <v>389</v>
      </c>
      <c r="D24" s="480" t="s">
        <v>389</v>
      </c>
      <c r="E24" s="480" t="s">
        <v>389</v>
      </c>
      <c r="F24" s="480" t="s">
        <v>389</v>
      </c>
      <c r="G24" s="480" t="s">
        <v>389</v>
      </c>
      <c r="H24" s="480" t="s">
        <v>389</v>
      </c>
      <c r="I24" s="480" t="s">
        <v>389</v>
      </c>
      <c r="J24" s="1321"/>
      <c r="K24" s="480" t="s">
        <v>389</v>
      </c>
      <c r="L24" s="480" t="s">
        <v>389</v>
      </c>
      <c r="M24" s="366"/>
      <c r="N24" s="945" t="s">
        <v>389</v>
      </c>
      <c r="O24" s="935" t="s">
        <v>389</v>
      </c>
      <c r="P24" s="480" t="s">
        <v>389</v>
      </c>
      <c r="Q24" s="480" t="s">
        <v>389</v>
      </c>
      <c r="R24" s="480" t="s">
        <v>389</v>
      </c>
      <c r="S24" s="480" t="s">
        <v>389</v>
      </c>
      <c r="T24" s="480" t="s">
        <v>389</v>
      </c>
      <c r="U24" s="480" t="s">
        <v>389</v>
      </c>
      <c r="V24" s="480" t="s">
        <v>389</v>
      </c>
      <c r="W24" s="480" t="s">
        <v>389</v>
      </c>
      <c r="X24" s="480" t="s">
        <v>389</v>
      </c>
      <c r="Y24" s="480" t="s">
        <v>389</v>
      </c>
      <c r="Z24" s="480" t="s">
        <v>389</v>
      </c>
      <c r="AA24" s="480" t="s">
        <v>389</v>
      </c>
      <c r="AB24" s="480" t="s">
        <v>389</v>
      </c>
      <c r="AC24" s="480" t="s">
        <v>389</v>
      </c>
      <c r="AD24" s="480" t="s">
        <v>389</v>
      </c>
      <c r="AE24" s="480" t="s">
        <v>389</v>
      </c>
      <c r="AF24" s="480" t="s">
        <v>389</v>
      </c>
      <c r="AG24" s="480" t="s">
        <v>389</v>
      </c>
      <c r="AH24" s="480" t="s">
        <v>389</v>
      </c>
      <c r="AI24" s="480" t="s">
        <v>389</v>
      </c>
      <c r="AJ24" s="480" t="s">
        <v>389</v>
      </c>
      <c r="AK24" s="480" t="s">
        <v>389</v>
      </c>
      <c r="AL24" s="480" t="s">
        <v>389</v>
      </c>
      <c r="AM24" s="480" t="s">
        <v>389</v>
      </c>
      <c r="AN24" s="480" t="s">
        <v>389</v>
      </c>
      <c r="AO24" s="480" t="s">
        <v>389</v>
      </c>
      <c r="AP24" s="480" t="s">
        <v>389</v>
      </c>
      <c r="AQ24" s="480" t="s">
        <v>389</v>
      </c>
      <c r="AR24" s="480" t="s">
        <v>389</v>
      </c>
      <c r="AS24" s="480" t="s">
        <v>389</v>
      </c>
      <c r="AT24" s="480" t="s">
        <v>389</v>
      </c>
      <c r="AU24" s="480" t="s">
        <v>389</v>
      </c>
      <c r="AV24" s="480" t="s">
        <v>389</v>
      </c>
      <c r="AW24" s="480" t="s">
        <v>389</v>
      </c>
      <c r="AX24" s="480" t="s">
        <v>389</v>
      </c>
      <c r="AY24" s="480" t="s">
        <v>389</v>
      </c>
      <c r="AZ24" s="480" t="s">
        <v>389</v>
      </c>
      <c r="BA24" s="480" t="s">
        <v>389</v>
      </c>
      <c r="BB24" s="480" t="s">
        <v>389</v>
      </c>
      <c r="BC24" s="480" t="s">
        <v>389</v>
      </c>
      <c r="BD24" s="480" t="s">
        <v>389</v>
      </c>
      <c r="BE24" s="480" t="s">
        <v>389</v>
      </c>
      <c r="BF24" s="480" t="s">
        <v>389</v>
      </c>
      <c r="BG24" s="480" t="s">
        <v>389</v>
      </c>
      <c r="BH24" s="480" t="s">
        <v>389</v>
      </c>
      <c r="BI24" s="480" t="s">
        <v>389</v>
      </c>
      <c r="BJ24" s="480" t="s">
        <v>389</v>
      </c>
      <c r="BK24" s="480" t="s">
        <v>389</v>
      </c>
      <c r="BL24" s="480" t="s">
        <v>389</v>
      </c>
      <c r="BM24" s="480" t="s">
        <v>389</v>
      </c>
      <c r="BN24" s="480" t="s">
        <v>389</v>
      </c>
      <c r="BO24" s="480" t="s">
        <v>389</v>
      </c>
      <c r="BP24" s="480" t="s">
        <v>389</v>
      </c>
      <c r="BQ24" s="480" t="s">
        <v>389</v>
      </c>
      <c r="BR24" s="480" t="s">
        <v>389</v>
      </c>
      <c r="BS24" s="480" t="s">
        <v>389</v>
      </c>
      <c r="BT24" s="480" t="s">
        <v>389</v>
      </c>
      <c r="BU24" s="480" t="s">
        <v>389</v>
      </c>
      <c r="BV24" s="480" t="s">
        <v>389</v>
      </c>
      <c r="BW24" s="480" t="s">
        <v>389</v>
      </c>
      <c r="BX24" s="480" t="s">
        <v>389</v>
      </c>
      <c r="BY24" s="480" t="s">
        <v>389</v>
      </c>
      <c r="BZ24" s="480" t="s">
        <v>389</v>
      </c>
      <c r="CA24" s="480" t="s">
        <v>389</v>
      </c>
      <c r="CB24" s="480" t="s">
        <v>389</v>
      </c>
      <c r="CC24" s="480" t="s">
        <v>389</v>
      </c>
      <c r="CD24" s="480" t="s">
        <v>389</v>
      </c>
      <c r="CE24" s="480" t="s">
        <v>389</v>
      </c>
      <c r="CF24" s="480" t="s">
        <v>389</v>
      </c>
      <c r="CG24" s="480" t="s">
        <v>389</v>
      </c>
      <c r="CH24" s="480" t="s">
        <v>389</v>
      </c>
      <c r="CI24" s="480" t="s">
        <v>389</v>
      </c>
      <c r="CJ24" s="480" t="s">
        <v>389</v>
      </c>
      <c r="CK24" s="480" t="s">
        <v>389</v>
      </c>
      <c r="CL24" s="480" t="s">
        <v>389</v>
      </c>
      <c r="CM24" s="480" t="s">
        <v>389</v>
      </c>
      <c r="CN24" s="480" t="s">
        <v>389</v>
      </c>
      <c r="CO24" s="480" t="s">
        <v>389</v>
      </c>
      <c r="CP24" s="480" t="s">
        <v>389</v>
      </c>
      <c r="CQ24" s="480" t="s">
        <v>389</v>
      </c>
      <c r="CR24" s="480" t="s">
        <v>389</v>
      </c>
      <c r="CS24" s="480" t="s">
        <v>389</v>
      </c>
      <c r="CT24" s="480" t="s">
        <v>389</v>
      </c>
      <c r="CU24" s="480" t="s">
        <v>389</v>
      </c>
      <c r="CV24" s="480" t="s">
        <v>389</v>
      </c>
      <c r="CW24" s="480" t="s">
        <v>389</v>
      </c>
      <c r="CX24" s="480" t="s">
        <v>389</v>
      </c>
      <c r="CY24" s="480" t="s">
        <v>389</v>
      </c>
      <c r="CZ24" s="480" t="s">
        <v>389</v>
      </c>
      <c r="DA24" s="480" t="s">
        <v>389</v>
      </c>
      <c r="DB24" s="480" t="s">
        <v>389</v>
      </c>
      <c r="DC24" s="480" t="s">
        <v>389</v>
      </c>
      <c r="DD24" s="480" t="s">
        <v>389</v>
      </c>
      <c r="DE24" s="480" t="s">
        <v>389</v>
      </c>
      <c r="DF24" s="480" t="s">
        <v>389</v>
      </c>
      <c r="DG24" s="480" t="s">
        <v>389</v>
      </c>
      <c r="DH24" s="480" t="s">
        <v>389</v>
      </c>
      <c r="DI24" s="480" t="s">
        <v>389</v>
      </c>
      <c r="DJ24" s="480" t="s">
        <v>389</v>
      </c>
      <c r="DK24" s="480" t="s">
        <v>389</v>
      </c>
      <c r="DL24" s="480" t="s">
        <v>389</v>
      </c>
      <c r="DM24" s="480" t="s">
        <v>389</v>
      </c>
      <c r="DN24" s="480" t="s">
        <v>389</v>
      </c>
      <c r="DO24" s="480" t="s">
        <v>389</v>
      </c>
      <c r="DP24" s="480" t="s">
        <v>389</v>
      </c>
      <c r="DQ24" s="480" t="s">
        <v>389</v>
      </c>
      <c r="DR24" s="480" t="s">
        <v>389</v>
      </c>
      <c r="DS24" s="480" t="s">
        <v>389</v>
      </c>
      <c r="DT24" s="480" t="s">
        <v>389</v>
      </c>
      <c r="DU24" s="480" t="s">
        <v>389</v>
      </c>
      <c r="DV24" s="480" t="s">
        <v>389</v>
      </c>
      <c r="DW24" s="480" t="s">
        <v>389</v>
      </c>
      <c r="DX24" s="480" t="s">
        <v>389</v>
      </c>
      <c r="DY24" s="480" t="s">
        <v>389</v>
      </c>
      <c r="DZ24" s="480" t="s">
        <v>389</v>
      </c>
      <c r="EA24" s="480" t="s">
        <v>389</v>
      </c>
      <c r="EB24" s="480" t="s">
        <v>389</v>
      </c>
      <c r="EC24" s="480" t="s">
        <v>389</v>
      </c>
      <c r="ED24" s="480" t="s">
        <v>389</v>
      </c>
      <c r="EE24" s="480" t="s">
        <v>389</v>
      </c>
      <c r="EF24" s="480" t="s">
        <v>389</v>
      </c>
      <c r="EG24" s="480" t="s">
        <v>389</v>
      </c>
      <c r="EH24" s="480" t="s">
        <v>389</v>
      </c>
      <c r="EI24" s="480" t="s">
        <v>389</v>
      </c>
      <c r="EJ24" s="480" t="s">
        <v>389</v>
      </c>
      <c r="EK24" s="480" t="s">
        <v>389</v>
      </c>
      <c r="EL24" s="480" t="s">
        <v>389</v>
      </c>
      <c r="EM24" s="480" t="s">
        <v>389</v>
      </c>
      <c r="EN24" s="480" t="s">
        <v>389</v>
      </c>
      <c r="EO24" s="480" t="s">
        <v>389</v>
      </c>
      <c r="EP24" s="480" t="s">
        <v>389</v>
      </c>
      <c r="EQ24" s="480" t="s">
        <v>389</v>
      </c>
      <c r="ER24" s="480" t="s">
        <v>389</v>
      </c>
      <c r="ES24" s="480" t="s">
        <v>389</v>
      </c>
      <c r="ET24" s="480" t="s">
        <v>389</v>
      </c>
      <c r="EU24" s="480" t="s">
        <v>389</v>
      </c>
      <c r="EV24" s="480" t="s">
        <v>389</v>
      </c>
      <c r="EW24" s="480" t="s">
        <v>389</v>
      </c>
      <c r="EX24" s="480" t="s">
        <v>389</v>
      </c>
      <c r="EY24" s="480" t="s">
        <v>389</v>
      </c>
      <c r="EZ24" s="480" t="s">
        <v>389</v>
      </c>
      <c r="FA24" s="480" t="s">
        <v>389</v>
      </c>
      <c r="FB24" s="480" t="s">
        <v>389</v>
      </c>
      <c r="FC24" s="480" t="s">
        <v>389</v>
      </c>
      <c r="FD24" s="480" t="s">
        <v>389</v>
      </c>
      <c r="FE24" s="480" t="s">
        <v>389</v>
      </c>
      <c r="FF24" s="480" t="s">
        <v>389</v>
      </c>
      <c r="FG24" s="480" t="s">
        <v>389</v>
      </c>
      <c r="FH24" s="480" t="s">
        <v>389</v>
      </c>
      <c r="FI24" s="480" t="s">
        <v>389</v>
      </c>
      <c r="FJ24" s="480" t="s">
        <v>389</v>
      </c>
      <c r="FK24" s="480" t="s">
        <v>389</v>
      </c>
      <c r="FL24" s="480" t="s">
        <v>389</v>
      </c>
      <c r="FM24" s="480" t="s">
        <v>389</v>
      </c>
      <c r="FN24" s="480" t="s">
        <v>389</v>
      </c>
      <c r="FO24" s="480" t="s">
        <v>389</v>
      </c>
      <c r="FP24" s="480" t="s">
        <v>389</v>
      </c>
      <c r="FQ24" s="480" t="s">
        <v>389</v>
      </c>
      <c r="FR24" s="480" t="s">
        <v>389</v>
      </c>
      <c r="FS24" s="480" t="s">
        <v>389</v>
      </c>
      <c r="FT24" s="480" t="s">
        <v>389</v>
      </c>
      <c r="FU24" s="480" t="s">
        <v>389</v>
      </c>
      <c r="FV24" s="480" t="s">
        <v>389</v>
      </c>
      <c r="FW24" s="480" t="s">
        <v>389</v>
      </c>
      <c r="FX24" s="480" t="s">
        <v>389</v>
      </c>
      <c r="FY24" s="480" t="s">
        <v>389</v>
      </c>
      <c r="FZ24" s="480" t="s">
        <v>389</v>
      </c>
      <c r="GA24" s="480" t="s">
        <v>389</v>
      </c>
      <c r="GB24" s="480" t="s">
        <v>389</v>
      </c>
      <c r="GC24" s="480" t="s">
        <v>389</v>
      </c>
      <c r="GD24" s="480" t="s">
        <v>389</v>
      </c>
      <c r="GE24" s="480" t="s">
        <v>389</v>
      </c>
      <c r="GF24" s="480" t="s">
        <v>389</v>
      </c>
      <c r="GG24" s="480" t="s">
        <v>389</v>
      </c>
      <c r="GH24" s="480" t="s">
        <v>389</v>
      </c>
      <c r="GI24" s="480" t="s">
        <v>389</v>
      </c>
      <c r="GJ24" s="480" t="s">
        <v>389</v>
      </c>
      <c r="GK24" s="480" t="s">
        <v>389</v>
      </c>
      <c r="GL24" s="480" t="s">
        <v>389</v>
      </c>
      <c r="GM24" s="480" t="s">
        <v>389</v>
      </c>
      <c r="GN24" s="480" t="s">
        <v>389</v>
      </c>
      <c r="GO24" s="480" t="s">
        <v>389</v>
      </c>
      <c r="GP24" s="480" t="s">
        <v>389</v>
      </c>
      <c r="GQ24" s="480" t="s">
        <v>389</v>
      </c>
      <c r="GR24" s="480" t="s">
        <v>389</v>
      </c>
      <c r="GS24" s="480" t="s">
        <v>389</v>
      </c>
      <c r="GT24" s="480" t="s">
        <v>389</v>
      </c>
      <c r="GU24" s="480" t="s">
        <v>389</v>
      </c>
      <c r="GV24" s="480" t="s">
        <v>389</v>
      </c>
      <c r="GW24" s="480" t="s">
        <v>389</v>
      </c>
      <c r="GX24" s="480" t="s">
        <v>389</v>
      </c>
      <c r="GY24" s="480" t="s">
        <v>389</v>
      </c>
      <c r="GZ24" s="480" t="s">
        <v>389</v>
      </c>
      <c r="HA24" s="480" t="s">
        <v>389</v>
      </c>
      <c r="HB24" s="480" t="s">
        <v>389</v>
      </c>
      <c r="HC24" s="480" t="s">
        <v>389</v>
      </c>
      <c r="HD24" s="480" t="s">
        <v>389</v>
      </c>
      <c r="HE24" s="480" t="s">
        <v>389</v>
      </c>
      <c r="HF24" s="480" t="s">
        <v>389</v>
      </c>
      <c r="HG24" s="480" t="s">
        <v>389</v>
      </c>
      <c r="HH24" s="480" t="s">
        <v>389</v>
      </c>
      <c r="HI24" s="480" t="s">
        <v>389</v>
      </c>
      <c r="HJ24" s="480" t="s">
        <v>389</v>
      </c>
      <c r="HK24" s="480" t="s">
        <v>389</v>
      </c>
      <c r="HL24" s="480" t="s">
        <v>389</v>
      </c>
      <c r="HM24" s="480" t="s">
        <v>389</v>
      </c>
      <c r="HN24" s="480" t="s">
        <v>389</v>
      </c>
      <c r="HO24" s="480" t="s">
        <v>389</v>
      </c>
      <c r="HP24" s="480" t="s">
        <v>389</v>
      </c>
      <c r="HQ24" s="480" t="s">
        <v>389</v>
      </c>
      <c r="HR24" s="480" t="s">
        <v>389</v>
      </c>
      <c r="HS24" s="480" t="s">
        <v>389</v>
      </c>
      <c r="HT24" s="480" t="s">
        <v>389</v>
      </c>
      <c r="HU24" s="480" t="s">
        <v>389</v>
      </c>
      <c r="HV24" s="480" t="s">
        <v>389</v>
      </c>
      <c r="HW24" s="480" t="s">
        <v>389</v>
      </c>
      <c r="HX24" s="480" t="s">
        <v>389</v>
      </c>
      <c r="HY24" s="480" t="s">
        <v>389</v>
      </c>
      <c r="HZ24" s="480" t="s">
        <v>389</v>
      </c>
      <c r="IA24" s="480" t="s">
        <v>389</v>
      </c>
      <c r="IB24" s="480" t="s">
        <v>389</v>
      </c>
      <c r="IC24" s="480" t="s">
        <v>389</v>
      </c>
      <c r="ID24" s="480" t="s">
        <v>389</v>
      </c>
      <c r="IE24" s="480" t="s">
        <v>389</v>
      </c>
      <c r="IF24" s="480" t="s">
        <v>389</v>
      </c>
      <c r="IG24" s="480" t="s">
        <v>389</v>
      </c>
      <c r="IH24" s="480" t="s">
        <v>389</v>
      </c>
      <c r="II24" s="480" t="s">
        <v>389</v>
      </c>
      <c r="IJ24" s="480" t="s">
        <v>389</v>
      </c>
      <c r="IK24" s="480" t="s">
        <v>389</v>
      </c>
      <c r="IL24" s="480" t="s">
        <v>389</v>
      </c>
      <c r="IM24" s="480" t="s">
        <v>389</v>
      </c>
      <c r="IN24" s="480" t="s">
        <v>389</v>
      </c>
      <c r="IO24" s="480" t="s">
        <v>389</v>
      </c>
      <c r="IP24" s="480" t="s">
        <v>389</v>
      </c>
      <c r="IQ24" s="480" t="s">
        <v>389</v>
      </c>
      <c r="IR24" s="480" t="s">
        <v>389</v>
      </c>
      <c r="IS24" s="480" t="s">
        <v>389</v>
      </c>
      <c r="IT24" s="480" t="s">
        <v>389</v>
      </c>
      <c r="IU24" s="480" t="s">
        <v>389</v>
      </c>
    </row>
    <row r="25" spans="1:255" s="369" customFormat="1" ht="24.95" hidden="1" customHeight="1">
      <c r="A25" s="480" t="s">
        <v>389</v>
      </c>
      <c r="B25" s="480" t="s">
        <v>389</v>
      </c>
      <c r="C25" s="480" t="s">
        <v>389</v>
      </c>
      <c r="D25" s="480" t="s">
        <v>389</v>
      </c>
      <c r="E25" s="480" t="s">
        <v>389</v>
      </c>
      <c r="F25" s="480" t="s">
        <v>389</v>
      </c>
      <c r="G25" s="480" t="s">
        <v>389</v>
      </c>
      <c r="H25" s="480" t="s">
        <v>389</v>
      </c>
      <c r="I25" s="480" t="s">
        <v>389</v>
      </c>
      <c r="J25" s="1321"/>
      <c r="K25" s="480" t="s">
        <v>389</v>
      </c>
      <c r="L25" s="480" t="s">
        <v>389</v>
      </c>
      <c r="M25" s="366"/>
      <c r="N25" s="945" t="s">
        <v>389</v>
      </c>
      <c r="O25" s="935" t="s">
        <v>389</v>
      </c>
      <c r="P25" s="480" t="s">
        <v>389</v>
      </c>
      <c r="Q25" s="480" t="s">
        <v>389</v>
      </c>
      <c r="R25" s="480" t="s">
        <v>389</v>
      </c>
      <c r="S25" s="480" t="s">
        <v>389</v>
      </c>
      <c r="T25" s="480" t="s">
        <v>389</v>
      </c>
      <c r="U25" s="480" t="s">
        <v>389</v>
      </c>
      <c r="V25" s="480" t="s">
        <v>389</v>
      </c>
      <c r="W25" s="480" t="s">
        <v>389</v>
      </c>
      <c r="X25" s="480" t="s">
        <v>389</v>
      </c>
      <c r="Y25" s="480" t="s">
        <v>389</v>
      </c>
      <c r="Z25" s="480" t="s">
        <v>389</v>
      </c>
      <c r="AA25" s="480" t="s">
        <v>389</v>
      </c>
      <c r="AB25" s="480" t="s">
        <v>389</v>
      </c>
      <c r="AC25" s="480" t="s">
        <v>389</v>
      </c>
      <c r="AD25" s="480" t="s">
        <v>389</v>
      </c>
      <c r="AE25" s="480" t="s">
        <v>389</v>
      </c>
      <c r="AF25" s="480" t="s">
        <v>389</v>
      </c>
      <c r="AG25" s="480" t="s">
        <v>389</v>
      </c>
      <c r="AH25" s="480" t="s">
        <v>389</v>
      </c>
      <c r="AI25" s="480" t="s">
        <v>389</v>
      </c>
      <c r="AJ25" s="480" t="s">
        <v>389</v>
      </c>
      <c r="AK25" s="480" t="s">
        <v>389</v>
      </c>
      <c r="AL25" s="480" t="s">
        <v>389</v>
      </c>
      <c r="AM25" s="480" t="s">
        <v>389</v>
      </c>
      <c r="AN25" s="480" t="s">
        <v>389</v>
      </c>
      <c r="AO25" s="480" t="s">
        <v>389</v>
      </c>
      <c r="AP25" s="480" t="s">
        <v>389</v>
      </c>
      <c r="AQ25" s="480" t="s">
        <v>389</v>
      </c>
      <c r="AR25" s="480" t="s">
        <v>389</v>
      </c>
      <c r="AS25" s="480" t="s">
        <v>389</v>
      </c>
      <c r="AT25" s="480" t="s">
        <v>389</v>
      </c>
      <c r="AU25" s="480" t="s">
        <v>389</v>
      </c>
      <c r="AV25" s="480" t="s">
        <v>389</v>
      </c>
      <c r="AW25" s="480" t="s">
        <v>389</v>
      </c>
      <c r="AX25" s="480" t="s">
        <v>389</v>
      </c>
      <c r="AY25" s="480" t="s">
        <v>389</v>
      </c>
      <c r="AZ25" s="480" t="s">
        <v>389</v>
      </c>
      <c r="BA25" s="480" t="s">
        <v>389</v>
      </c>
      <c r="BB25" s="480" t="s">
        <v>389</v>
      </c>
      <c r="BC25" s="480" t="s">
        <v>389</v>
      </c>
      <c r="BD25" s="480" t="s">
        <v>389</v>
      </c>
      <c r="BE25" s="480" t="s">
        <v>389</v>
      </c>
      <c r="BF25" s="480" t="s">
        <v>389</v>
      </c>
      <c r="BG25" s="480" t="s">
        <v>389</v>
      </c>
      <c r="BH25" s="480" t="s">
        <v>389</v>
      </c>
      <c r="BI25" s="480" t="s">
        <v>389</v>
      </c>
      <c r="BJ25" s="480" t="s">
        <v>389</v>
      </c>
      <c r="BK25" s="480" t="s">
        <v>389</v>
      </c>
      <c r="BL25" s="480" t="s">
        <v>389</v>
      </c>
      <c r="BM25" s="480" t="s">
        <v>389</v>
      </c>
      <c r="BN25" s="480" t="s">
        <v>389</v>
      </c>
      <c r="BO25" s="480" t="s">
        <v>389</v>
      </c>
      <c r="BP25" s="480" t="s">
        <v>389</v>
      </c>
      <c r="BQ25" s="480" t="s">
        <v>389</v>
      </c>
      <c r="BR25" s="480" t="s">
        <v>389</v>
      </c>
      <c r="BS25" s="480" t="s">
        <v>389</v>
      </c>
      <c r="BT25" s="480" t="s">
        <v>389</v>
      </c>
      <c r="BU25" s="480" t="s">
        <v>389</v>
      </c>
      <c r="BV25" s="480" t="s">
        <v>389</v>
      </c>
      <c r="BW25" s="480" t="s">
        <v>389</v>
      </c>
      <c r="BX25" s="480" t="s">
        <v>389</v>
      </c>
      <c r="BY25" s="480" t="s">
        <v>389</v>
      </c>
      <c r="BZ25" s="480" t="s">
        <v>389</v>
      </c>
      <c r="CA25" s="480" t="s">
        <v>389</v>
      </c>
      <c r="CB25" s="480" t="s">
        <v>389</v>
      </c>
      <c r="CC25" s="480" t="s">
        <v>389</v>
      </c>
      <c r="CD25" s="480" t="s">
        <v>389</v>
      </c>
      <c r="CE25" s="480" t="s">
        <v>389</v>
      </c>
      <c r="CF25" s="480" t="s">
        <v>389</v>
      </c>
      <c r="CG25" s="480" t="s">
        <v>389</v>
      </c>
      <c r="CH25" s="480" t="s">
        <v>389</v>
      </c>
      <c r="CI25" s="480" t="s">
        <v>389</v>
      </c>
      <c r="CJ25" s="480" t="s">
        <v>389</v>
      </c>
      <c r="CK25" s="480" t="s">
        <v>389</v>
      </c>
      <c r="CL25" s="480" t="s">
        <v>389</v>
      </c>
      <c r="CM25" s="480" t="s">
        <v>389</v>
      </c>
      <c r="CN25" s="480" t="s">
        <v>389</v>
      </c>
      <c r="CO25" s="480" t="s">
        <v>389</v>
      </c>
      <c r="CP25" s="480" t="s">
        <v>389</v>
      </c>
      <c r="CQ25" s="480" t="s">
        <v>389</v>
      </c>
      <c r="CR25" s="480" t="s">
        <v>389</v>
      </c>
      <c r="CS25" s="480" t="s">
        <v>389</v>
      </c>
      <c r="CT25" s="480" t="s">
        <v>389</v>
      </c>
      <c r="CU25" s="480" t="s">
        <v>389</v>
      </c>
      <c r="CV25" s="480" t="s">
        <v>389</v>
      </c>
      <c r="CW25" s="480" t="s">
        <v>389</v>
      </c>
      <c r="CX25" s="480" t="s">
        <v>389</v>
      </c>
      <c r="CY25" s="480" t="s">
        <v>389</v>
      </c>
      <c r="CZ25" s="480" t="s">
        <v>389</v>
      </c>
      <c r="DA25" s="480" t="s">
        <v>389</v>
      </c>
      <c r="DB25" s="480" t="s">
        <v>389</v>
      </c>
      <c r="DC25" s="480" t="s">
        <v>389</v>
      </c>
      <c r="DD25" s="480" t="s">
        <v>389</v>
      </c>
      <c r="DE25" s="480" t="s">
        <v>389</v>
      </c>
      <c r="DF25" s="480" t="s">
        <v>389</v>
      </c>
      <c r="DG25" s="480" t="s">
        <v>389</v>
      </c>
      <c r="DH25" s="480" t="s">
        <v>389</v>
      </c>
      <c r="DI25" s="480" t="s">
        <v>389</v>
      </c>
      <c r="DJ25" s="480" t="s">
        <v>389</v>
      </c>
      <c r="DK25" s="480" t="s">
        <v>389</v>
      </c>
      <c r="DL25" s="480" t="s">
        <v>389</v>
      </c>
      <c r="DM25" s="480" t="s">
        <v>389</v>
      </c>
      <c r="DN25" s="480" t="s">
        <v>389</v>
      </c>
      <c r="DO25" s="480" t="s">
        <v>389</v>
      </c>
      <c r="DP25" s="480" t="s">
        <v>389</v>
      </c>
      <c r="DQ25" s="480" t="s">
        <v>389</v>
      </c>
      <c r="DR25" s="480" t="s">
        <v>389</v>
      </c>
      <c r="DS25" s="480" t="s">
        <v>389</v>
      </c>
      <c r="DT25" s="480" t="s">
        <v>389</v>
      </c>
      <c r="DU25" s="480" t="s">
        <v>389</v>
      </c>
      <c r="DV25" s="480" t="s">
        <v>389</v>
      </c>
      <c r="DW25" s="480" t="s">
        <v>389</v>
      </c>
      <c r="DX25" s="480" t="s">
        <v>389</v>
      </c>
      <c r="DY25" s="480" t="s">
        <v>389</v>
      </c>
      <c r="DZ25" s="480" t="s">
        <v>389</v>
      </c>
      <c r="EA25" s="480" t="s">
        <v>389</v>
      </c>
      <c r="EB25" s="480" t="s">
        <v>389</v>
      </c>
      <c r="EC25" s="480" t="s">
        <v>389</v>
      </c>
      <c r="ED25" s="480" t="s">
        <v>389</v>
      </c>
      <c r="EE25" s="480" t="s">
        <v>389</v>
      </c>
      <c r="EF25" s="480" t="s">
        <v>389</v>
      </c>
      <c r="EG25" s="480" t="s">
        <v>389</v>
      </c>
      <c r="EH25" s="480" t="s">
        <v>389</v>
      </c>
      <c r="EI25" s="480" t="s">
        <v>389</v>
      </c>
      <c r="EJ25" s="480" t="s">
        <v>389</v>
      </c>
      <c r="EK25" s="480" t="s">
        <v>389</v>
      </c>
      <c r="EL25" s="480" t="s">
        <v>389</v>
      </c>
      <c r="EM25" s="480" t="s">
        <v>389</v>
      </c>
      <c r="EN25" s="480" t="s">
        <v>389</v>
      </c>
      <c r="EO25" s="480" t="s">
        <v>389</v>
      </c>
      <c r="EP25" s="480" t="s">
        <v>389</v>
      </c>
      <c r="EQ25" s="480" t="s">
        <v>389</v>
      </c>
      <c r="ER25" s="480" t="s">
        <v>389</v>
      </c>
      <c r="ES25" s="480" t="s">
        <v>389</v>
      </c>
      <c r="ET25" s="480" t="s">
        <v>389</v>
      </c>
      <c r="EU25" s="480" t="s">
        <v>389</v>
      </c>
      <c r="EV25" s="480" t="s">
        <v>389</v>
      </c>
      <c r="EW25" s="480" t="s">
        <v>389</v>
      </c>
      <c r="EX25" s="480" t="s">
        <v>389</v>
      </c>
      <c r="EY25" s="480" t="s">
        <v>389</v>
      </c>
      <c r="EZ25" s="480" t="s">
        <v>389</v>
      </c>
      <c r="FA25" s="480" t="s">
        <v>389</v>
      </c>
      <c r="FB25" s="480" t="s">
        <v>389</v>
      </c>
      <c r="FC25" s="480" t="s">
        <v>389</v>
      </c>
      <c r="FD25" s="480" t="s">
        <v>389</v>
      </c>
      <c r="FE25" s="480" t="s">
        <v>389</v>
      </c>
      <c r="FF25" s="480" t="s">
        <v>389</v>
      </c>
      <c r="FG25" s="480" t="s">
        <v>389</v>
      </c>
      <c r="FH25" s="480" t="s">
        <v>389</v>
      </c>
      <c r="FI25" s="480" t="s">
        <v>389</v>
      </c>
      <c r="FJ25" s="480" t="s">
        <v>389</v>
      </c>
      <c r="FK25" s="480" t="s">
        <v>389</v>
      </c>
      <c r="FL25" s="480" t="s">
        <v>389</v>
      </c>
      <c r="FM25" s="480" t="s">
        <v>389</v>
      </c>
      <c r="FN25" s="480" t="s">
        <v>389</v>
      </c>
      <c r="FO25" s="480" t="s">
        <v>389</v>
      </c>
      <c r="FP25" s="480" t="s">
        <v>389</v>
      </c>
      <c r="FQ25" s="480" t="s">
        <v>389</v>
      </c>
      <c r="FR25" s="480" t="s">
        <v>389</v>
      </c>
      <c r="FS25" s="480" t="s">
        <v>389</v>
      </c>
      <c r="FT25" s="480" t="s">
        <v>389</v>
      </c>
      <c r="FU25" s="480" t="s">
        <v>389</v>
      </c>
      <c r="FV25" s="480" t="s">
        <v>389</v>
      </c>
      <c r="FW25" s="480" t="s">
        <v>389</v>
      </c>
      <c r="FX25" s="480" t="s">
        <v>389</v>
      </c>
      <c r="FY25" s="480" t="s">
        <v>389</v>
      </c>
      <c r="FZ25" s="480" t="s">
        <v>389</v>
      </c>
      <c r="GA25" s="480" t="s">
        <v>389</v>
      </c>
      <c r="GB25" s="480" t="s">
        <v>389</v>
      </c>
      <c r="GC25" s="480" t="s">
        <v>389</v>
      </c>
      <c r="GD25" s="480" t="s">
        <v>389</v>
      </c>
      <c r="GE25" s="480" t="s">
        <v>389</v>
      </c>
      <c r="GF25" s="480" t="s">
        <v>389</v>
      </c>
      <c r="GG25" s="480" t="s">
        <v>389</v>
      </c>
      <c r="GH25" s="480" t="s">
        <v>389</v>
      </c>
      <c r="GI25" s="480" t="s">
        <v>389</v>
      </c>
      <c r="GJ25" s="480" t="s">
        <v>389</v>
      </c>
      <c r="GK25" s="480" t="s">
        <v>389</v>
      </c>
      <c r="GL25" s="480" t="s">
        <v>389</v>
      </c>
      <c r="GM25" s="480" t="s">
        <v>389</v>
      </c>
      <c r="GN25" s="480" t="s">
        <v>389</v>
      </c>
      <c r="GO25" s="480" t="s">
        <v>389</v>
      </c>
      <c r="GP25" s="480" t="s">
        <v>389</v>
      </c>
      <c r="GQ25" s="480" t="s">
        <v>389</v>
      </c>
      <c r="GR25" s="480" t="s">
        <v>389</v>
      </c>
      <c r="GS25" s="480" t="s">
        <v>389</v>
      </c>
      <c r="GT25" s="480" t="s">
        <v>389</v>
      </c>
      <c r="GU25" s="480" t="s">
        <v>389</v>
      </c>
      <c r="GV25" s="480" t="s">
        <v>389</v>
      </c>
      <c r="GW25" s="480" t="s">
        <v>389</v>
      </c>
      <c r="GX25" s="480" t="s">
        <v>389</v>
      </c>
      <c r="GY25" s="480" t="s">
        <v>389</v>
      </c>
      <c r="GZ25" s="480" t="s">
        <v>389</v>
      </c>
      <c r="HA25" s="480" t="s">
        <v>389</v>
      </c>
      <c r="HB25" s="480" t="s">
        <v>389</v>
      </c>
      <c r="HC25" s="480" t="s">
        <v>389</v>
      </c>
      <c r="HD25" s="480" t="s">
        <v>389</v>
      </c>
      <c r="HE25" s="480" t="s">
        <v>389</v>
      </c>
      <c r="HF25" s="480" t="s">
        <v>389</v>
      </c>
      <c r="HG25" s="480" t="s">
        <v>389</v>
      </c>
      <c r="HH25" s="480" t="s">
        <v>389</v>
      </c>
      <c r="HI25" s="480" t="s">
        <v>389</v>
      </c>
      <c r="HJ25" s="480" t="s">
        <v>389</v>
      </c>
      <c r="HK25" s="480" t="s">
        <v>389</v>
      </c>
      <c r="HL25" s="480" t="s">
        <v>389</v>
      </c>
      <c r="HM25" s="480" t="s">
        <v>389</v>
      </c>
      <c r="HN25" s="480" t="s">
        <v>389</v>
      </c>
      <c r="HO25" s="480" t="s">
        <v>389</v>
      </c>
      <c r="HP25" s="480" t="s">
        <v>389</v>
      </c>
      <c r="HQ25" s="480" t="s">
        <v>389</v>
      </c>
      <c r="HR25" s="480" t="s">
        <v>389</v>
      </c>
      <c r="HS25" s="480" t="s">
        <v>389</v>
      </c>
      <c r="HT25" s="480" t="s">
        <v>389</v>
      </c>
      <c r="HU25" s="480" t="s">
        <v>389</v>
      </c>
      <c r="HV25" s="480" t="s">
        <v>389</v>
      </c>
      <c r="HW25" s="480" t="s">
        <v>389</v>
      </c>
      <c r="HX25" s="480" t="s">
        <v>389</v>
      </c>
      <c r="HY25" s="480" t="s">
        <v>389</v>
      </c>
      <c r="HZ25" s="480" t="s">
        <v>389</v>
      </c>
      <c r="IA25" s="480" t="s">
        <v>389</v>
      </c>
      <c r="IB25" s="480" t="s">
        <v>389</v>
      </c>
      <c r="IC25" s="480" t="s">
        <v>389</v>
      </c>
      <c r="ID25" s="480" t="s">
        <v>389</v>
      </c>
      <c r="IE25" s="480" t="s">
        <v>389</v>
      </c>
      <c r="IF25" s="480" t="s">
        <v>389</v>
      </c>
      <c r="IG25" s="480" t="s">
        <v>389</v>
      </c>
      <c r="IH25" s="480" t="s">
        <v>389</v>
      </c>
      <c r="II25" s="480" t="s">
        <v>389</v>
      </c>
      <c r="IJ25" s="480" t="s">
        <v>389</v>
      </c>
      <c r="IK25" s="480" t="s">
        <v>389</v>
      </c>
      <c r="IL25" s="480" t="s">
        <v>389</v>
      </c>
      <c r="IM25" s="480" t="s">
        <v>389</v>
      </c>
      <c r="IN25" s="480" t="s">
        <v>389</v>
      </c>
      <c r="IO25" s="480" t="s">
        <v>389</v>
      </c>
      <c r="IP25" s="480" t="s">
        <v>389</v>
      </c>
      <c r="IQ25" s="480" t="s">
        <v>389</v>
      </c>
      <c r="IR25" s="480" t="s">
        <v>389</v>
      </c>
      <c r="IS25" s="480" t="s">
        <v>389</v>
      </c>
      <c r="IT25" s="480" t="s">
        <v>389</v>
      </c>
      <c r="IU25" s="480" t="s">
        <v>389</v>
      </c>
    </row>
    <row r="26" spans="1:255" s="369" customFormat="1" ht="24.95" customHeight="1" thickBot="1">
      <c r="A26" s="480" t="s">
        <v>389</v>
      </c>
      <c r="B26" s="461">
        <f>SUM(B24:B25)</f>
        <v>0</v>
      </c>
      <c r="C26" s="449"/>
      <c r="D26" s="449"/>
      <c r="E26" s="450"/>
      <c r="F26" s="461">
        <f>SUM(F24:F25)</f>
        <v>0</v>
      </c>
      <c r="G26" s="461">
        <v>86</v>
      </c>
      <c r="H26" s="461">
        <f>86+43</f>
        <v>129</v>
      </c>
      <c r="I26" s="461">
        <f>86+43+43</f>
        <v>172</v>
      </c>
      <c r="J26" s="1322"/>
      <c r="K26" s="461">
        <f>86+43+43</f>
        <v>172</v>
      </c>
      <c r="L26" s="461">
        <f>86+43+43</f>
        <v>172</v>
      </c>
      <c r="M26" s="979"/>
      <c r="N26" s="950"/>
    </row>
    <row r="27" spans="1:255" s="370" customFormat="1" ht="24.95" customHeight="1" thickBot="1">
      <c r="A27" s="986" t="s">
        <v>342</v>
      </c>
      <c r="B27" s="383">
        <f>B19+B23+B26</f>
        <v>2630</v>
      </c>
      <c r="C27" s="383" t="e">
        <f>C19+#REF!+C23</f>
        <v>#REF!</v>
      </c>
      <c r="D27" s="383" t="e">
        <f>D19+#REF!+D23</f>
        <v>#REF!</v>
      </c>
      <c r="E27" s="365" t="e">
        <f>E19+#REF!+E23</f>
        <v>#REF!</v>
      </c>
      <c r="F27" s="383">
        <f>F19+F23+F26</f>
        <v>2630</v>
      </c>
      <c r="G27" s="383">
        <f>G19+G23+G26+G20</f>
        <v>3160</v>
      </c>
      <c r="H27" s="383">
        <f>H19+H23+H26+H20</f>
        <v>3203</v>
      </c>
      <c r="I27" s="383">
        <f>I19+I23+I26+I20</f>
        <v>3211</v>
      </c>
      <c r="J27" s="757">
        <f t="shared" ref="J27:J37" si="2">H27/G27</f>
        <v>1.0136075949367089</v>
      </c>
      <c r="K27" s="383">
        <f>K19+K23+K26+K20</f>
        <v>3211</v>
      </c>
      <c r="L27" s="383">
        <f>L19+L23+L26+L20</f>
        <v>3211</v>
      </c>
      <c r="M27" s="980"/>
      <c r="N27" s="951">
        <v>0</v>
      </c>
    </row>
    <row r="28" spans="1:255" s="369" customFormat="1" ht="24.95" customHeight="1" thickBot="1">
      <c r="A28" s="371" t="s">
        <v>343</v>
      </c>
      <c r="B28" s="387">
        <v>1200</v>
      </c>
      <c r="C28" s="387"/>
      <c r="D28" s="387"/>
      <c r="E28" s="372"/>
      <c r="F28" s="387">
        <v>1200</v>
      </c>
      <c r="G28" s="387">
        <v>1200</v>
      </c>
      <c r="H28" s="387">
        <v>1200</v>
      </c>
      <c r="I28" s="387">
        <v>1200</v>
      </c>
      <c r="J28" s="757">
        <f t="shared" si="2"/>
        <v>1</v>
      </c>
      <c r="K28" s="387">
        <v>1200</v>
      </c>
      <c r="L28" s="387">
        <v>1200</v>
      </c>
      <c r="M28" s="981"/>
      <c r="N28" s="952">
        <v>0</v>
      </c>
    </row>
    <row r="29" spans="1:255" ht="24.95" customHeight="1" thickBot="1">
      <c r="A29" s="358" t="s">
        <v>388</v>
      </c>
      <c r="B29" s="388"/>
      <c r="C29" s="388"/>
      <c r="D29" s="388"/>
      <c r="E29" s="373"/>
      <c r="F29" s="388"/>
      <c r="G29" s="388">
        <f>56-9</f>
        <v>47</v>
      </c>
      <c r="H29" s="388">
        <f>47+25</f>
        <v>72</v>
      </c>
      <c r="I29" s="388">
        <f>47+25+21</f>
        <v>93</v>
      </c>
      <c r="J29" s="757">
        <f t="shared" si="2"/>
        <v>1.5319148936170213</v>
      </c>
      <c r="K29" s="388">
        <f>47+25+21</f>
        <v>93</v>
      </c>
      <c r="L29" s="388">
        <f>47+25+21</f>
        <v>93</v>
      </c>
      <c r="M29" s="982"/>
      <c r="N29" s="955">
        <v>0</v>
      </c>
    </row>
    <row r="30" spans="1:255" ht="24.95" customHeight="1" thickBot="1">
      <c r="A30" s="358" t="s">
        <v>402</v>
      </c>
      <c r="B30" s="389"/>
      <c r="C30" s="389"/>
      <c r="D30" s="389"/>
      <c r="E30" s="374"/>
      <c r="F30" s="389"/>
      <c r="G30" s="389"/>
      <c r="H30" s="389">
        <v>117</v>
      </c>
      <c r="I30" s="389">
        <v>117</v>
      </c>
      <c r="J30" s="757" t="e">
        <f t="shared" si="2"/>
        <v>#DIV/0!</v>
      </c>
      <c r="K30" s="389">
        <v>117</v>
      </c>
      <c r="L30" s="389">
        <v>117</v>
      </c>
      <c r="M30" s="983"/>
      <c r="N30" s="945">
        <v>0</v>
      </c>
    </row>
    <row r="31" spans="1:255" ht="24.95" customHeight="1" thickBot="1">
      <c r="A31" s="358" t="s">
        <v>444</v>
      </c>
      <c r="B31" s="389"/>
      <c r="C31" s="389"/>
      <c r="D31" s="389"/>
      <c r="E31" s="374"/>
      <c r="F31" s="389"/>
      <c r="G31" s="389"/>
      <c r="H31" s="389"/>
      <c r="I31" s="389">
        <v>142</v>
      </c>
      <c r="J31" s="757" t="e">
        <f t="shared" si="2"/>
        <v>#DIV/0!</v>
      </c>
      <c r="K31" s="389">
        <v>142</v>
      </c>
      <c r="L31" s="389">
        <v>142</v>
      </c>
      <c r="M31" s="983"/>
      <c r="N31" s="945">
        <v>0</v>
      </c>
    </row>
    <row r="32" spans="1:255" ht="24.75" customHeight="1" thickBot="1">
      <c r="A32" s="358" t="s">
        <v>449</v>
      </c>
      <c r="B32" s="389"/>
      <c r="C32" s="389"/>
      <c r="D32" s="389"/>
      <c r="E32" s="374"/>
      <c r="F32" s="389"/>
      <c r="G32" s="389"/>
      <c r="H32" s="389"/>
      <c r="I32" s="389">
        <v>42</v>
      </c>
      <c r="J32" s="757" t="e">
        <f t="shared" si="2"/>
        <v>#DIV/0!</v>
      </c>
      <c r="K32" s="389">
        <v>42</v>
      </c>
      <c r="L32" s="389">
        <v>42</v>
      </c>
      <c r="M32" s="983">
        <v>42</v>
      </c>
      <c r="N32" s="945">
        <v>0</v>
      </c>
    </row>
    <row r="33" spans="1:14" ht="24.95" hidden="1" customHeight="1" thickBot="1">
      <c r="A33" s="358" t="s">
        <v>250</v>
      </c>
      <c r="B33" s="389"/>
      <c r="C33" s="389"/>
      <c r="D33" s="389"/>
      <c r="E33" s="374"/>
      <c r="F33" s="389"/>
      <c r="G33" s="389"/>
      <c r="H33" s="389"/>
      <c r="I33" s="389"/>
      <c r="J33" s="757" t="e">
        <f t="shared" si="2"/>
        <v>#DIV/0!</v>
      </c>
      <c r="K33" s="389"/>
      <c r="L33" s="389"/>
      <c r="M33" s="983"/>
      <c r="N33" s="944"/>
    </row>
    <row r="34" spans="1:14" ht="24.95" hidden="1" customHeight="1" thickBot="1">
      <c r="A34" s="358" t="s">
        <v>253</v>
      </c>
      <c r="B34" s="389"/>
      <c r="C34" s="389"/>
      <c r="D34" s="389"/>
      <c r="E34" s="374"/>
      <c r="F34" s="389"/>
      <c r="G34" s="389"/>
      <c r="H34" s="389"/>
      <c r="I34" s="389"/>
      <c r="J34" s="757" t="e">
        <f t="shared" si="2"/>
        <v>#DIV/0!</v>
      </c>
      <c r="K34" s="389"/>
      <c r="L34" s="389"/>
      <c r="M34" s="983"/>
      <c r="N34" s="944"/>
    </row>
    <row r="35" spans="1:14" ht="24.95" hidden="1" customHeight="1" thickBot="1">
      <c r="A35" s="358" t="s">
        <v>251</v>
      </c>
      <c r="B35" s="389"/>
      <c r="C35" s="389"/>
      <c r="D35" s="389"/>
      <c r="E35" s="374"/>
      <c r="F35" s="389"/>
      <c r="G35" s="389"/>
      <c r="H35" s="389"/>
      <c r="I35" s="389"/>
      <c r="J35" s="757" t="e">
        <f t="shared" si="2"/>
        <v>#DIV/0!</v>
      </c>
      <c r="K35" s="389"/>
      <c r="L35" s="389"/>
      <c r="M35" s="983"/>
      <c r="N35" s="944"/>
    </row>
    <row r="36" spans="1:14" ht="24.95" hidden="1" customHeight="1" thickBot="1">
      <c r="A36" s="358" t="s">
        <v>254</v>
      </c>
      <c r="B36" s="389"/>
      <c r="C36" s="389"/>
      <c r="D36" s="389"/>
      <c r="E36" s="374"/>
      <c r="F36" s="389"/>
      <c r="G36" s="389"/>
      <c r="H36" s="389"/>
      <c r="I36" s="389"/>
      <c r="J36" s="761" t="e">
        <f t="shared" si="2"/>
        <v>#DIV/0!</v>
      </c>
      <c r="K36" s="389"/>
      <c r="L36" s="389"/>
      <c r="M36" s="983"/>
      <c r="N36" s="953"/>
    </row>
    <row r="37" spans="1:14" s="375" customFormat="1" ht="26.25" customHeight="1" thickBot="1">
      <c r="A37" s="762" t="s">
        <v>24</v>
      </c>
      <c r="B37" s="763">
        <f>B15+B18+B27+B28</f>
        <v>10628</v>
      </c>
      <c r="C37" s="763" t="e">
        <f>#REF!+C29+C30</f>
        <v>#REF!</v>
      </c>
      <c r="D37" s="763" t="e">
        <f>#REF!+D29+D30+D32+D33+D35+D31</f>
        <v>#REF!</v>
      </c>
      <c r="E37" s="764" t="e">
        <f>#REF!+E29+E30+E32+E33+E35+E31+E34+E36</f>
        <v>#REF!</v>
      </c>
      <c r="F37" s="763">
        <f>F15+F18+F27+F28</f>
        <v>10628</v>
      </c>
      <c r="G37" s="763">
        <f>G15+G18+G27+G28+G29</f>
        <v>10770</v>
      </c>
      <c r="H37" s="763">
        <f>H15+H18+H27+H28+H29+H30</f>
        <v>10955</v>
      </c>
      <c r="I37" s="763">
        <f>I15+I18+I27+I28+I29+I30+I31+I32</f>
        <v>11168</v>
      </c>
      <c r="J37" s="757">
        <f t="shared" si="2"/>
        <v>1.0171773444753947</v>
      </c>
      <c r="K37" s="763">
        <f>K15+K18+K27+K28+K29+K30+K31+K32</f>
        <v>11168</v>
      </c>
      <c r="L37" s="763">
        <f>L15+L18+L27+L28+L29+L30+L31+L32</f>
        <v>11168</v>
      </c>
      <c r="M37" s="984">
        <v>42</v>
      </c>
      <c r="N37" s="954">
        <v>0</v>
      </c>
    </row>
    <row r="39" spans="1:14">
      <c r="A39" s="376"/>
    </row>
  </sheetData>
  <mergeCells count="6">
    <mergeCell ref="A2:D2"/>
    <mergeCell ref="E21:E22"/>
    <mergeCell ref="A1:E1"/>
    <mergeCell ref="J5:J14"/>
    <mergeCell ref="J19:J26"/>
    <mergeCell ref="B3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1"/>
  <sheetViews>
    <sheetView topLeftCell="B1" zoomScaleNormal="100" workbookViewId="0">
      <selection activeCell="E6" sqref="E6:G6"/>
    </sheetView>
  </sheetViews>
  <sheetFormatPr defaultRowHeight="15"/>
  <cols>
    <col min="1" max="1" width="32.140625" style="530" customWidth="1"/>
    <col min="2" max="2" width="18.28515625" style="531" customWidth="1"/>
    <col min="3" max="7" width="14.28515625" style="531" customWidth="1"/>
    <col min="8" max="8" width="13.5703125" style="531" customWidth="1"/>
    <col min="9" max="16384" width="9.140625" style="531"/>
  </cols>
  <sheetData>
    <row r="1" spans="1:7">
      <c r="F1" s="1326" t="s">
        <v>424</v>
      </c>
      <c r="G1" s="1326"/>
    </row>
    <row r="2" spans="1:7" ht="24.75" customHeight="1">
      <c r="A2" s="1327" t="s">
        <v>425</v>
      </c>
      <c r="B2" s="1327"/>
      <c r="C2" s="1327"/>
      <c r="D2" s="1327"/>
      <c r="E2" s="1327"/>
      <c r="F2" s="1327"/>
      <c r="G2" s="1327"/>
    </row>
    <row r="3" spans="1:7" ht="18.75" customHeight="1">
      <c r="A3" s="1328" t="s">
        <v>260</v>
      </c>
      <c r="B3" s="1328"/>
      <c r="C3" s="1328"/>
      <c r="D3" s="1328"/>
      <c r="E3" s="1328"/>
      <c r="F3" s="1328"/>
      <c r="G3" s="1328"/>
    </row>
    <row r="4" spans="1:7" ht="24.75" customHeight="1">
      <c r="A4" s="1329" t="s">
        <v>426</v>
      </c>
      <c r="B4" s="1329"/>
      <c r="C4" s="1329"/>
      <c r="D4" s="1329"/>
      <c r="E4" s="1329"/>
      <c r="F4" s="1329"/>
      <c r="G4" s="1329"/>
    </row>
    <row r="5" spans="1:7" ht="15.75" thickBot="1">
      <c r="F5" s="1346" t="s">
        <v>584</v>
      </c>
      <c r="G5" s="1347"/>
    </row>
    <row r="6" spans="1:7" ht="24.95" customHeight="1">
      <c r="A6" s="1332" t="s">
        <v>427</v>
      </c>
      <c r="B6" s="1334" t="s">
        <v>428</v>
      </c>
      <c r="C6" s="1334"/>
      <c r="D6" s="1334"/>
      <c r="E6" s="1335" t="s">
        <v>429</v>
      </c>
      <c r="F6" s="1334"/>
      <c r="G6" s="1336"/>
    </row>
    <row r="7" spans="1:7" ht="24.95" customHeight="1" thickBot="1">
      <c r="A7" s="1333"/>
      <c r="B7" s="533" t="s">
        <v>430</v>
      </c>
      <c r="C7" s="533" t="s">
        <v>431</v>
      </c>
      <c r="D7" s="533" t="s">
        <v>432</v>
      </c>
      <c r="E7" s="534" t="s">
        <v>430</v>
      </c>
      <c r="F7" s="533" t="s">
        <v>433</v>
      </c>
      <c r="G7" s="535" t="s">
        <v>432</v>
      </c>
    </row>
    <row r="8" spans="1:7" ht="33.75" customHeight="1">
      <c r="A8" s="536" t="s">
        <v>267</v>
      </c>
      <c r="B8" s="537"/>
      <c r="C8" s="537">
        <v>3394</v>
      </c>
      <c r="D8" s="537">
        <f>SUM(B8:C8)</f>
        <v>3394</v>
      </c>
      <c r="E8" s="538"/>
      <c r="F8" s="538">
        <v>1302</v>
      </c>
      <c r="G8" s="539">
        <f>SUM(E8:F8)</f>
        <v>1302</v>
      </c>
    </row>
    <row r="9" spans="1:7" ht="33.75" customHeight="1">
      <c r="A9" s="540" t="s">
        <v>434</v>
      </c>
      <c r="B9" s="541"/>
      <c r="C9" s="541"/>
      <c r="D9" s="537">
        <f>SUM(B9:C9)</f>
        <v>0</v>
      </c>
      <c r="E9" s="542"/>
      <c r="F9" s="542"/>
      <c r="G9" s="539">
        <f>SUM(E9:F9)</f>
        <v>0</v>
      </c>
    </row>
    <row r="10" spans="1:7" ht="33.75" customHeight="1">
      <c r="A10" s="540" t="s">
        <v>435</v>
      </c>
      <c r="B10" s="541">
        <v>125</v>
      </c>
      <c r="C10" s="541"/>
      <c r="D10" s="537">
        <f>SUM(B10:C10)</f>
        <v>125</v>
      </c>
      <c r="E10" s="542">
        <v>7</v>
      </c>
      <c r="F10" s="542"/>
      <c r="G10" s="539">
        <f>SUM(E10:F10)</f>
        <v>7</v>
      </c>
    </row>
    <row r="11" spans="1:7" ht="33.75" customHeight="1">
      <c r="A11" s="543" t="s">
        <v>268</v>
      </c>
      <c r="B11" s="544"/>
      <c r="C11" s="544"/>
      <c r="D11" s="537">
        <f>SUM(B11:C11)</f>
        <v>0</v>
      </c>
      <c r="E11" s="545"/>
      <c r="F11" s="545"/>
      <c r="G11" s="539">
        <f>SUM(E11:F11)</f>
        <v>0</v>
      </c>
    </row>
    <row r="12" spans="1:7" ht="33.75" customHeight="1" thickBot="1">
      <c r="A12" s="546" t="s">
        <v>269</v>
      </c>
      <c r="B12" s="547"/>
      <c r="C12" s="547"/>
      <c r="D12" s="547"/>
      <c r="E12" s="548"/>
      <c r="F12" s="548"/>
      <c r="G12" s="549"/>
    </row>
    <row r="13" spans="1:7" ht="33.75" customHeight="1" thickBot="1">
      <c r="A13" s="550" t="s">
        <v>1</v>
      </c>
      <c r="B13" s="551">
        <f t="shared" ref="B13:G13" si="0">SUM(B8:B12)</f>
        <v>125</v>
      </c>
      <c r="C13" s="551">
        <f t="shared" si="0"/>
        <v>3394</v>
      </c>
      <c r="D13" s="551">
        <f t="shared" si="0"/>
        <v>3519</v>
      </c>
      <c r="E13" s="551">
        <f t="shared" si="0"/>
        <v>7</v>
      </c>
      <c r="F13" s="551">
        <f t="shared" si="0"/>
        <v>1302</v>
      </c>
      <c r="G13" s="552">
        <f t="shared" si="0"/>
        <v>1309</v>
      </c>
    </row>
    <row r="15" spans="1:7" ht="28.5" hidden="1" customHeight="1">
      <c r="A15" s="1337" t="s">
        <v>436</v>
      </c>
      <c r="B15" s="1337"/>
      <c r="C15" s="1337"/>
      <c r="D15" s="1337"/>
      <c r="E15" s="1337"/>
      <c r="F15" s="1337"/>
      <c r="G15" s="1337"/>
    </row>
    <row r="16" spans="1:7" hidden="1">
      <c r="E16" s="532"/>
    </row>
    <row r="17" spans="2:4" ht="20.100000000000001" hidden="1" customHeight="1">
      <c r="B17" s="1330" t="s">
        <v>238</v>
      </c>
      <c r="C17" s="1338" t="s">
        <v>437</v>
      </c>
      <c r="D17" s="1339"/>
    </row>
    <row r="18" spans="2:4" ht="30" hidden="1" customHeight="1" thickBot="1">
      <c r="B18" s="1331"/>
      <c r="C18" s="1340"/>
      <c r="D18" s="1341"/>
    </row>
    <row r="19" spans="2:4" ht="29.25" hidden="1" customHeight="1">
      <c r="B19" s="553" t="s">
        <v>438</v>
      </c>
      <c r="C19" s="1342"/>
      <c r="D19" s="1343"/>
    </row>
    <row r="20" spans="2:4" ht="28.5" hidden="1" customHeight="1" thickBot="1">
      <c r="B20" s="554" t="s">
        <v>439</v>
      </c>
      <c r="C20" s="1344"/>
      <c r="D20" s="1345"/>
    </row>
    <row r="21" spans="2:4" s="556" customFormat="1" ht="27.75" hidden="1" customHeight="1" thickBot="1">
      <c r="B21" s="555" t="s">
        <v>1</v>
      </c>
      <c r="C21" s="1324">
        <f>SUM(C19:D20)</f>
        <v>0</v>
      </c>
      <c r="D21" s="1325"/>
    </row>
  </sheetData>
  <mergeCells count="14">
    <mergeCell ref="C21:D21"/>
    <mergeCell ref="F1:G1"/>
    <mergeCell ref="A2:G2"/>
    <mergeCell ref="A3:G3"/>
    <mergeCell ref="A4:G4"/>
    <mergeCell ref="B17:B18"/>
    <mergeCell ref="A6:A7"/>
    <mergeCell ref="B6:D6"/>
    <mergeCell ref="E6:G6"/>
    <mergeCell ref="A15:G15"/>
    <mergeCell ref="C17:D18"/>
    <mergeCell ref="C19:D19"/>
    <mergeCell ref="C20:D20"/>
    <mergeCell ref="F5:G5"/>
  </mergeCells>
  <phoneticPr fontId="0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L12" sqref="L12"/>
    </sheetView>
  </sheetViews>
  <sheetFormatPr defaultRowHeight="15"/>
  <cols>
    <col min="1" max="1" width="8.140625" style="419" customWidth="1"/>
    <col min="2" max="2" width="39.140625" style="419" customWidth="1"/>
    <col min="3" max="3" width="14.140625" style="419" customWidth="1"/>
    <col min="4" max="4" width="12.7109375" style="419" hidden="1" customWidth="1"/>
    <col min="5" max="5" width="0" style="419" hidden="1" customWidth="1"/>
    <col min="6" max="6" width="9.7109375" style="419" hidden="1" customWidth="1"/>
    <col min="7" max="7" width="16" style="419" hidden="1" customWidth="1"/>
    <col min="8" max="16384" width="9.140625" style="419"/>
  </cols>
  <sheetData>
    <row r="1" spans="1:10">
      <c r="C1" s="420" t="s">
        <v>166</v>
      </c>
    </row>
    <row r="2" spans="1:10" ht="61.5" customHeight="1">
      <c r="A2" s="1348" t="s">
        <v>263</v>
      </c>
      <c r="B2" s="1348"/>
      <c r="C2" s="1348"/>
    </row>
    <row r="3" spans="1:10" ht="15.95" customHeight="1" thickBot="1">
      <c r="A3" s="401"/>
      <c r="B3" s="401"/>
      <c r="C3" s="421" t="s">
        <v>59</v>
      </c>
      <c r="D3" s="422"/>
    </row>
    <row r="4" spans="1:10" ht="51.75" customHeight="1" thickBot="1">
      <c r="A4" s="423" t="s">
        <v>235</v>
      </c>
      <c r="B4" s="424" t="s">
        <v>264</v>
      </c>
      <c r="C4" s="425" t="s">
        <v>382</v>
      </c>
      <c r="D4" s="425" t="s">
        <v>265</v>
      </c>
      <c r="E4" s="425" t="s">
        <v>213</v>
      </c>
      <c r="F4" s="425" t="s">
        <v>394</v>
      </c>
      <c r="G4" s="425" t="s">
        <v>394</v>
      </c>
      <c r="H4" s="425" t="s">
        <v>445</v>
      </c>
      <c r="I4" s="755" t="s">
        <v>230</v>
      </c>
      <c r="J4" s="753" t="s">
        <v>218</v>
      </c>
    </row>
    <row r="5" spans="1:10" ht="26.25" customHeight="1" thickBot="1">
      <c r="A5" s="426">
        <v>1</v>
      </c>
      <c r="B5" s="427">
        <v>2</v>
      </c>
      <c r="C5" s="428">
        <v>3</v>
      </c>
      <c r="D5" s="428">
        <v>3</v>
      </c>
      <c r="E5" s="428">
        <v>4</v>
      </c>
      <c r="F5" s="428">
        <v>5</v>
      </c>
      <c r="G5" s="428">
        <v>5</v>
      </c>
      <c r="H5" s="428">
        <v>6</v>
      </c>
      <c r="I5" s="801">
        <v>7</v>
      </c>
      <c r="J5" s="801">
        <v>6</v>
      </c>
    </row>
    <row r="6" spans="1:10" ht="26.25" customHeight="1">
      <c r="A6" s="429" t="s">
        <v>27</v>
      </c>
      <c r="B6" s="430" t="s">
        <v>277</v>
      </c>
      <c r="C6" s="431">
        <v>380</v>
      </c>
      <c r="D6" s="431"/>
      <c r="E6" s="431">
        <v>380</v>
      </c>
      <c r="F6" s="431">
        <v>380</v>
      </c>
      <c r="G6" s="431">
        <v>380</v>
      </c>
      <c r="H6" s="431">
        <v>425</v>
      </c>
      <c r="I6" s="753">
        <v>425</v>
      </c>
      <c r="J6" s="932">
        <f>I6/H6</f>
        <v>1</v>
      </c>
    </row>
    <row r="7" spans="1:10" ht="26.25" customHeight="1">
      <c r="A7" s="432" t="s">
        <v>28</v>
      </c>
      <c r="B7" s="430" t="s">
        <v>344</v>
      </c>
      <c r="C7" s="433">
        <v>0</v>
      </c>
      <c r="D7" s="433"/>
      <c r="E7" s="433">
        <v>0</v>
      </c>
      <c r="F7" s="433">
        <v>0</v>
      </c>
      <c r="G7" s="433">
        <v>0</v>
      </c>
      <c r="H7" s="433">
        <v>0</v>
      </c>
      <c r="I7" s="752"/>
      <c r="J7" s="932"/>
    </row>
    <row r="8" spans="1:10" ht="33.75" customHeight="1">
      <c r="A8" s="434" t="s">
        <v>10</v>
      </c>
      <c r="B8" s="435" t="s">
        <v>345</v>
      </c>
      <c r="C8" s="436">
        <v>100</v>
      </c>
      <c r="D8" s="436"/>
      <c r="E8" s="436">
        <v>100</v>
      </c>
      <c r="F8" s="436">
        <v>100</v>
      </c>
      <c r="G8" s="436">
        <v>100</v>
      </c>
      <c r="H8" s="436">
        <v>100</v>
      </c>
      <c r="I8" s="752">
        <v>38</v>
      </c>
      <c r="J8" s="932">
        <f>I8/H8</f>
        <v>0.38</v>
      </c>
    </row>
    <row r="9" spans="1:10" ht="33" customHeight="1">
      <c r="A9" s="432" t="s">
        <v>11</v>
      </c>
      <c r="B9" s="437" t="s">
        <v>292</v>
      </c>
      <c r="C9" s="436">
        <v>0</v>
      </c>
      <c r="D9" s="436"/>
      <c r="E9" s="436">
        <v>5</v>
      </c>
      <c r="F9" s="436">
        <v>5</v>
      </c>
      <c r="G9" s="436">
        <v>5</v>
      </c>
      <c r="H9" s="436">
        <v>6</v>
      </c>
      <c r="I9" s="752">
        <v>6</v>
      </c>
      <c r="J9" s="932">
        <f>I9/H9</f>
        <v>1</v>
      </c>
    </row>
    <row r="10" spans="1:10" ht="26.25" customHeight="1">
      <c r="A10" s="434" t="s">
        <v>12</v>
      </c>
      <c r="B10" s="437" t="s">
        <v>346</v>
      </c>
      <c r="C10" s="438">
        <v>548</v>
      </c>
      <c r="D10" s="438"/>
      <c r="E10" s="438">
        <v>548</v>
      </c>
      <c r="F10" s="438">
        <v>548</v>
      </c>
      <c r="G10" s="438">
        <v>548</v>
      </c>
      <c r="H10" s="438">
        <v>482</v>
      </c>
      <c r="I10" s="752">
        <v>295</v>
      </c>
      <c r="J10" s="932">
        <f>I10/H10</f>
        <v>0.61203319502074693</v>
      </c>
    </row>
    <row r="11" spans="1:10" ht="26.25" customHeight="1" thickBot="1">
      <c r="A11" s="434" t="s">
        <v>13</v>
      </c>
      <c r="B11" s="437" t="s">
        <v>401</v>
      </c>
      <c r="C11" s="436"/>
      <c r="D11" s="436"/>
      <c r="E11" s="436"/>
      <c r="F11" s="436">
        <v>2540</v>
      </c>
      <c r="G11" s="436">
        <v>2540</v>
      </c>
      <c r="H11" s="436">
        <v>2000</v>
      </c>
      <c r="I11" s="754">
        <v>2000</v>
      </c>
      <c r="J11" s="933">
        <f>I11/H11</f>
        <v>1</v>
      </c>
    </row>
    <row r="12" spans="1:10" ht="26.25" customHeight="1" thickBot="1">
      <c r="A12" s="1349" t="s">
        <v>266</v>
      </c>
      <c r="B12" s="1350"/>
      <c r="C12" s="439">
        <f t="shared" ref="C12:H12" si="0">SUM(C6:C11)</f>
        <v>1028</v>
      </c>
      <c r="D12" s="439">
        <f t="shared" si="0"/>
        <v>0</v>
      </c>
      <c r="E12" s="439">
        <f t="shared" si="0"/>
        <v>1033</v>
      </c>
      <c r="F12" s="439">
        <f t="shared" si="0"/>
        <v>3573</v>
      </c>
      <c r="G12" s="439">
        <f t="shared" si="0"/>
        <v>3573</v>
      </c>
      <c r="H12" s="439">
        <f t="shared" si="0"/>
        <v>3013</v>
      </c>
      <c r="I12" s="802">
        <v>2764</v>
      </c>
      <c r="J12" s="934">
        <f>I12/H12</f>
        <v>0.91735811483571195</v>
      </c>
    </row>
    <row r="13" spans="1:10" ht="23.25" customHeight="1">
      <c r="A13" s="1351"/>
      <c r="B13" s="1351"/>
      <c r="C13" s="1351"/>
    </row>
  </sheetData>
  <mergeCells count="3">
    <mergeCell ref="A2:C2"/>
    <mergeCell ref="A12:B12"/>
    <mergeCell ref="A13:C1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workbookViewId="0">
      <selection activeCell="C25" sqref="C25"/>
    </sheetView>
  </sheetViews>
  <sheetFormatPr defaultRowHeight="15"/>
  <cols>
    <col min="1" max="1" width="9" style="398" customWidth="1"/>
    <col min="2" max="2" width="58.5703125" style="399" customWidth="1"/>
    <col min="3" max="3" width="19.5703125" style="399" customWidth="1"/>
    <col min="4" max="7" width="14.7109375" style="398" customWidth="1"/>
    <col min="8" max="16384" width="9.140625" style="398"/>
  </cols>
  <sheetData>
    <row r="1" spans="1:9">
      <c r="E1" s="1352" t="s">
        <v>403</v>
      </c>
      <c r="F1" s="1352"/>
    </row>
    <row r="2" spans="1:9" ht="48.75" customHeight="1">
      <c r="A2" s="1353" t="s">
        <v>257</v>
      </c>
      <c r="B2" s="1353"/>
      <c r="C2" s="1353"/>
      <c r="D2" s="1353"/>
      <c r="E2" s="1353"/>
      <c r="F2" s="1353"/>
      <c r="G2" s="400"/>
    </row>
    <row r="3" spans="1:9" ht="15.95" customHeight="1" thickBot="1">
      <c r="A3" s="401"/>
      <c r="B3" s="402"/>
      <c r="C3" s="402"/>
      <c r="D3" s="401"/>
      <c r="E3" s="1354" t="s">
        <v>59</v>
      </c>
      <c r="F3" s="1354"/>
      <c r="H3" s="485"/>
    </row>
    <row r="4" spans="1:9" ht="63" customHeight="1">
      <c r="A4" s="1355" t="s">
        <v>235</v>
      </c>
      <c r="B4" s="1357" t="s">
        <v>258</v>
      </c>
      <c r="C4" s="1359" t="s">
        <v>259</v>
      </c>
      <c r="D4" s="1360"/>
      <c r="E4" s="1360"/>
      <c r="F4" s="1361"/>
      <c r="G4" s="403"/>
    </row>
    <row r="5" spans="1:9" ht="16.5" thickBot="1">
      <c r="A5" s="1356"/>
      <c r="B5" s="1358"/>
      <c r="C5" s="404">
        <v>2015</v>
      </c>
      <c r="D5" s="404" t="s">
        <v>261</v>
      </c>
      <c r="E5" s="404" t="s">
        <v>404</v>
      </c>
      <c r="F5" s="404" t="s">
        <v>405</v>
      </c>
    </row>
    <row r="6" spans="1:9" ht="16.5" thickBot="1">
      <c r="A6" s="405">
        <v>1</v>
      </c>
      <c r="B6" s="406">
        <v>2</v>
      </c>
      <c r="C6" s="406">
        <v>3</v>
      </c>
      <c r="D6" s="407">
        <v>4</v>
      </c>
      <c r="E6" s="407">
        <v>5</v>
      </c>
      <c r="F6" s="408">
        <v>6</v>
      </c>
    </row>
    <row r="7" spans="1:9" ht="29.25" thickBot="1">
      <c r="A7" s="451" t="s">
        <v>27</v>
      </c>
      <c r="B7" s="486" t="s">
        <v>406</v>
      </c>
      <c r="C7" s="486">
        <v>7990</v>
      </c>
      <c r="D7" s="487">
        <v>0</v>
      </c>
      <c r="E7" s="452">
        <v>0</v>
      </c>
      <c r="F7" s="453">
        <v>0</v>
      </c>
      <c r="I7" s="488"/>
    </row>
    <row r="8" spans="1:9" ht="27" hidden="1" customHeight="1">
      <c r="A8" s="410" t="s">
        <v>28</v>
      </c>
      <c r="B8" s="489" t="s">
        <v>336</v>
      </c>
      <c r="C8" s="489"/>
      <c r="D8" s="59">
        <v>5000</v>
      </c>
      <c r="E8" s="409">
        <v>5000</v>
      </c>
      <c r="F8" s="411">
        <v>5000</v>
      </c>
    </row>
    <row r="9" spans="1:9" ht="27" hidden="1" customHeight="1">
      <c r="A9" s="410" t="s">
        <v>10</v>
      </c>
      <c r="B9" s="490" t="s">
        <v>407</v>
      </c>
      <c r="C9" s="490"/>
      <c r="D9" s="59">
        <v>2000</v>
      </c>
      <c r="E9" s="409"/>
      <c r="F9" s="411"/>
    </row>
    <row r="10" spans="1:9" ht="27" hidden="1" customHeight="1" thickBot="1">
      <c r="A10" s="410" t="s">
        <v>11</v>
      </c>
      <c r="B10" s="491" t="s">
        <v>408</v>
      </c>
      <c r="C10" s="491"/>
      <c r="D10" s="59">
        <v>2000</v>
      </c>
      <c r="E10" s="409"/>
      <c r="F10" s="411"/>
    </row>
    <row r="11" spans="1:9" ht="27" hidden="1" customHeight="1">
      <c r="A11" s="410" t="s">
        <v>12</v>
      </c>
      <c r="B11" s="490"/>
      <c r="C11" s="490"/>
      <c r="D11" s="59"/>
      <c r="E11" s="409"/>
      <c r="F11" s="411"/>
    </row>
    <row r="12" spans="1:9" ht="27" hidden="1" customHeight="1">
      <c r="A12" s="410" t="s">
        <v>13</v>
      </c>
      <c r="B12" s="491"/>
      <c r="C12" s="491"/>
      <c r="D12" s="59"/>
      <c r="E12" s="409"/>
      <c r="F12" s="411"/>
    </row>
    <row r="13" spans="1:9" ht="27" hidden="1" customHeight="1">
      <c r="A13" s="410" t="s">
        <v>14</v>
      </c>
      <c r="B13" s="491"/>
      <c r="C13" s="491"/>
      <c r="D13" s="59"/>
      <c r="E13" s="409"/>
      <c r="F13" s="411"/>
    </row>
    <row r="14" spans="1:9" ht="27" hidden="1" customHeight="1">
      <c r="A14" s="410" t="s">
        <v>60</v>
      </c>
      <c r="B14" s="491"/>
      <c r="C14" s="491"/>
      <c r="D14" s="59"/>
      <c r="E14" s="409"/>
      <c r="F14" s="411"/>
    </row>
    <row r="15" spans="1:9" ht="27" hidden="1" customHeight="1">
      <c r="A15" s="410" t="s">
        <v>61</v>
      </c>
      <c r="B15" s="491"/>
      <c r="C15" s="491"/>
      <c r="D15" s="59"/>
      <c r="E15" s="409"/>
      <c r="F15" s="411"/>
    </row>
    <row r="16" spans="1:9" ht="27" hidden="1" customHeight="1" thickBot="1">
      <c r="A16" s="410" t="s">
        <v>62</v>
      </c>
      <c r="B16" s="491"/>
      <c r="C16" s="491"/>
      <c r="D16" s="59"/>
      <c r="E16" s="409"/>
      <c r="F16" s="411"/>
    </row>
    <row r="17" spans="1:7" ht="27" hidden="1" customHeight="1">
      <c r="A17" s="412"/>
      <c r="B17" s="413"/>
      <c r="C17" s="413"/>
      <c r="D17" s="414"/>
      <c r="E17" s="414"/>
      <c r="F17" s="415"/>
    </row>
    <row r="18" spans="1:7" ht="27" hidden="1" customHeight="1">
      <c r="A18" s="412"/>
      <c r="B18" s="413"/>
      <c r="C18" s="413"/>
      <c r="D18" s="414"/>
      <c r="E18" s="414"/>
      <c r="F18" s="415"/>
    </row>
    <row r="19" spans="1:7" ht="27" hidden="1" customHeight="1">
      <c r="A19" s="412"/>
      <c r="B19" s="413"/>
      <c r="C19" s="413"/>
      <c r="D19" s="414"/>
      <c r="E19" s="414"/>
      <c r="F19" s="415"/>
    </row>
    <row r="20" spans="1:7" ht="27" hidden="1" customHeight="1">
      <c r="A20" s="412"/>
      <c r="B20" s="413"/>
      <c r="C20" s="413"/>
      <c r="D20" s="414"/>
      <c r="E20" s="414"/>
      <c r="F20" s="415"/>
    </row>
    <row r="21" spans="1:7" ht="27" hidden="1" customHeight="1">
      <c r="A21" s="412"/>
      <c r="B21" s="413"/>
      <c r="C21" s="413"/>
      <c r="D21" s="414"/>
      <c r="E21" s="414"/>
      <c r="F21" s="415"/>
    </row>
    <row r="22" spans="1:7" ht="27" hidden="1" customHeight="1">
      <c r="A22" s="412"/>
      <c r="B22" s="413"/>
      <c r="C22" s="413"/>
      <c r="D22" s="414"/>
      <c r="E22" s="414"/>
      <c r="F22" s="415"/>
    </row>
    <row r="23" spans="1:7" ht="27" hidden="1" customHeight="1">
      <c r="A23" s="412"/>
      <c r="B23" s="413"/>
      <c r="C23" s="413"/>
      <c r="D23" s="414"/>
      <c r="E23" s="414"/>
      <c r="F23" s="415"/>
    </row>
    <row r="24" spans="1:7" ht="32.25" hidden="1" customHeight="1" thickBot="1">
      <c r="A24" s="412" t="s">
        <v>12</v>
      </c>
      <c r="B24" s="413"/>
      <c r="C24" s="413"/>
      <c r="D24" s="414"/>
      <c r="E24" s="414"/>
      <c r="F24" s="415"/>
    </row>
    <row r="25" spans="1:7" ht="27" customHeight="1" thickBot="1">
      <c r="A25" s="405">
        <v>5</v>
      </c>
      <c r="B25" s="416" t="s">
        <v>262</v>
      </c>
      <c r="C25" s="416">
        <f>SUM(C7)</f>
        <v>7990</v>
      </c>
      <c r="D25" s="416">
        <f>SUM(D7)</f>
        <v>0</v>
      </c>
      <c r="E25" s="416">
        <f>SUM(E7)</f>
        <v>0</v>
      </c>
      <c r="F25" s="416">
        <f>SUM(F7)</f>
        <v>0</v>
      </c>
      <c r="G25" s="492"/>
    </row>
    <row r="28" spans="1:7">
      <c r="B28" s="417"/>
      <c r="C28" s="417"/>
    </row>
    <row r="29" spans="1:7" ht="15.75">
      <c r="B29" s="418"/>
      <c r="C29" s="418"/>
    </row>
    <row r="30" spans="1:7">
      <c r="B30" s="417"/>
      <c r="C30" s="417"/>
    </row>
  </sheetData>
  <mergeCells count="6">
    <mergeCell ref="E1:F1"/>
    <mergeCell ref="A2:F2"/>
    <mergeCell ref="E3:F3"/>
    <mergeCell ref="A4:A5"/>
    <mergeCell ref="B4:B5"/>
    <mergeCell ref="C4:F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7"/>
  <sheetViews>
    <sheetView zoomScaleNormal="100" workbookViewId="0">
      <selection activeCell="B15" sqref="B15"/>
    </sheetView>
  </sheetViews>
  <sheetFormatPr defaultRowHeight="15"/>
  <cols>
    <col min="1" max="1" width="7" style="493" customWidth="1"/>
    <col min="2" max="2" width="31.140625" style="493" customWidth="1"/>
    <col min="3" max="3" width="12.5703125" style="494" customWidth="1"/>
    <col min="4" max="4" width="10.42578125" style="493" customWidth="1"/>
    <col min="5" max="5" width="9.5703125" style="493" customWidth="1"/>
    <col min="6" max="6" width="11.7109375" style="493" customWidth="1"/>
    <col min="7" max="7" width="10.85546875" style="493" customWidth="1"/>
    <col min="8" max="9" width="10.85546875" style="493" bestFit="1" customWidth="1"/>
    <col min="10" max="16384" width="9.140625" style="493"/>
  </cols>
  <sheetData>
    <row r="1" spans="1:9">
      <c r="F1" s="495" t="s">
        <v>403</v>
      </c>
      <c r="H1" s="1362"/>
      <c r="I1" s="1362"/>
    </row>
    <row r="2" spans="1:9">
      <c r="H2" s="496"/>
      <c r="I2" s="496"/>
    </row>
    <row r="3" spans="1:9" ht="24.75" customHeight="1">
      <c r="A3" s="1363" t="s">
        <v>409</v>
      </c>
      <c r="B3" s="1363"/>
      <c r="C3" s="1363"/>
      <c r="D3" s="1363"/>
      <c r="E3" s="1363"/>
      <c r="F3" s="1363"/>
      <c r="G3" s="497"/>
      <c r="H3" s="497"/>
      <c r="I3" s="497"/>
    </row>
    <row r="4" spans="1:9" ht="30" customHeight="1">
      <c r="A4" s="1363" t="s">
        <v>410</v>
      </c>
      <c r="B4" s="1363"/>
      <c r="C4" s="1363"/>
      <c r="D4" s="1363"/>
      <c r="E4" s="1363"/>
      <c r="F4" s="1363"/>
      <c r="G4" s="497"/>
      <c r="H4" s="497"/>
      <c r="I4" s="497"/>
    </row>
    <row r="5" spans="1:9" ht="24" customHeight="1" thickBot="1">
      <c r="A5" s="497"/>
      <c r="B5" s="498"/>
      <c r="C5" s="498"/>
      <c r="D5" s="498"/>
      <c r="E5" s="1372" t="s">
        <v>585</v>
      </c>
      <c r="F5" s="1372"/>
      <c r="G5" s="1372"/>
      <c r="H5" s="498"/>
    </row>
    <row r="6" spans="1:9" ht="24.75" customHeight="1">
      <c r="A6" s="1364" t="s">
        <v>411</v>
      </c>
      <c r="B6" s="1366" t="s">
        <v>412</v>
      </c>
      <c r="C6" s="1368" t="s">
        <v>413</v>
      </c>
      <c r="D6" s="499" t="s">
        <v>414</v>
      </c>
      <c r="E6" s="500" t="s">
        <v>415</v>
      </c>
      <c r="F6" s="1370" t="s">
        <v>458</v>
      </c>
      <c r="G6" s="1370" t="s">
        <v>457</v>
      </c>
    </row>
    <row r="7" spans="1:9" ht="24" customHeight="1" thickBot="1">
      <c r="A7" s="1365"/>
      <c r="B7" s="1367"/>
      <c r="C7" s="1369"/>
      <c r="D7" s="501" t="s">
        <v>416</v>
      </c>
      <c r="E7" s="502" t="s">
        <v>417</v>
      </c>
      <c r="F7" s="1371"/>
      <c r="G7" s="1371"/>
    </row>
    <row r="8" spans="1:9" ht="35.1" hidden="1" customHeight="1" thickBot="1">
      <c r="A8" s="503"/>
      <c r="B8" s="504" t="s">
        <v>418</v>
      </c>
      <c r="C8" s="504"/>
      <c r="D8" s="505"/>
      <c r="E8" s="505"/>
      <c r="F8" s="506">
        <v>0</v>
      </c>
    </row>
    <row r="9" spans="1:9" ht="35.1" hidden="1" customHeight="1" thickBot="1">
      <c r="A9" s="507">
        <v>1</v>
      </c>
      <c r="B9" s="508" t="s">
        <v>419</v>
      </c>
      <c r="C9" s="509"/>
      <c r="D9" s="510"/>
      <c r="E9" s="510"/>
      <c r="F9" s="511">
        <v>0</v>
      </c>
    </row>
    <row r="10" spans="1:9" ht="35.1" customHeight="1" thickBot="1">
      <c r="A10" s="503"/>
      <c r="B10" s="504" t="s">
        <v>420</v>
      </c>
      <c r="C10" s="504"/>
      <c r="D10" s="505"/>
      <c r="E10" s="505"/>
      <c r="F10" s="512"/>
      <c r="G10" s="799"/>
    </row>
    <row r="11" spans="1:9" ht="47.25" customHeight="1" thickBot="1">
      <c r="A11" s="513">
        <v>1</v>
      </c>
      <c r="B11" s="514" t="s">
        <v>604</v>
      </c>
      <c r="C11" s="514" t="s">
        <v>421</v>
      </c>
      <c r="D11" s="515" t="s">
        <v>260</v>
      </c>
      <c r="E11" s="515" t="s">
        <v>260</v>
      </c>
      <c r="F11" s="516">
        <v>7990</v>
      </c>
      <c r="G11" s="800">
        <v>0</v>
      </c>
    </row>
    <row r="12" spans="1:9" ht="15.75" hidden="1" thickBot="1">
      <c r="A12" s="517">
        <v>2</v>
      </c>
      <c r="B12" s="514"/>
      <c r="C12" s="514"/>
      <c r="D12" s="515"/>
      <c r="E12" s="515"/>
      <c r="F12" s="516"/>
      <c r="G12" s="800"/>
    </row>
    <row r="13" spans="1:9" ht="35.1" hidden="1" customHeight="1">
      <c r="A13" s="507">
        <v>3</v>
      </c>
      <c r="B13" s="514"/>
      <c r="C13" s="514"/>
      <c r="D13" s="518"/>
      <c r="E13" s="518"/>
      <c r="F13" s="519"/>
      <c r="G13" s="800"/>
    </row>
    <row r="14" spans="1:9" ht="35.1" hidden="1" customHeight="1" thickBot="1">
      <c r="A14" s="520">
        <v>4</v>
      </c>
      <c r="B14" s="521"/>
      <c r="C14" s="514"/>
      <c r="D14" s="522"/>
      <c r="E14" s="522"/>
      <c r="F14" s="523"/>
      <c r="G14" s="800"/>
    </row>
    <row r="15" spans="1:9" ht="35.1" customHeight="1" thickBot="1">
      <c r="A15" s="503"/>
      <c r="B15" s="524" t="s">
        <v>422</v>
      </c>
      <c r="C15" s="524"/>
      <c r="D15" s="505"/>
      <c r="E15" s="505"/>
      <c r="F15" s="512">
        <v>7990</v>
      </c>
      <c r="G15" s="800">
        <v>0</v>
      </c>
    </row>
    <row r="16" spans="1:9">
      <c r="A16" s="525"/>
      <c r="B16" s="498"/>
      <c r="C16" s="498"/>
      <c r="D16" s="498"/>
      <c r="E16" s="498"/>
      <c r="F16" s="498"/>
    </row>
    <row r="17" spans="1:6" ht="55.5" hidden="1" customHeight="1" thickBot="1">
      <c r="A17" s="526">
        <v>1</v>
      </c>
      <c r="B17" s="527" t="s">
        <v>423</v>
      </c>
      <c r="C17" s="509"/>
      <c r="D17" s="528"/>
      <c r="E17" s="528"/>
      <c r="F17" s="529"/>
    </row>
  </sheetData>
  <mergeCells count="9">
    <mergeCell ref="H1:I1"/>
    <mergeCell ref="A3:F3"/>
    <mergeCell ref="A4:F4"/>
    <mergeCell ref="A6:A7"/>
    <mergeCell ref="B6:B7"/>
    <mergeCell ref="C6:C7"/>
    <mergeCell ref="F6:F7"/>
    <mergeCell ref="G6:G7"/>
    <mergeCell ref="E5:G5"/>
  </mergeCells>
  <phoneticPr fontId="0" type="noConversion"/>
  <pageMargins left="0.7" right="0.7" top="0.75" bottom="0.75" header="0.3" footer="0.3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zoomScaleNormal="100" workbookViewId="0">
      <selection activeCell="H11" sqref="H11"/>
    </sheetView>
  </sheetViews>
  <sheetFormatPr defaultRowHeight="12.75"/>
  <cols>
    <col min="1" max="1" width="55.5703125" style="1049" customWidth="1"/>
    <col min="2" max="2" width="27.7109375" style="1049" customWidth="1"/>
    <col min="3" max="3" width="11.140625" style="1050" hidden="1" customWidth="1"/>
    <col min="4" max="4" width="12.28515625" style="1050" customWidth="1"/>
    <col min="5" max="5" width="12.28515625" style="1050" hidden="1" customWidth="1"/>
    <col min="6" max="6" width="26.85546875" style="1052" customWidth="1"/>
    <col min="7" max="7" width="12" style="1052" hidden="1" customWidth="1"/>
    <col min="8" max="8" width="16" style="1052" customWidth="1"/>
    <col min="9" max="9" width="9.85546875" style="1052" hidden="1" customWidth="1"/>
    <col min="10" max="256" width="9.140625" style="1052"/>
    <col min="257" max="257" width="55.5703125" style="1052" customWidth="1"/>
    <col min="258" max="258" width="27.7109375" style="1052" customWidth="1"/>
    <col min="259" max="259" width="0" style="1052" hidden="1" customWidth="1"/>
    <col min="260" max="260" width="12.28515625" style="1052" customWidth="1"/>
    <col min="261" max="261" width="0" style="1052" hidden="1" customWidth="1"/>
    <col min="262" max="262" width="26.85546875" style="1052" customWidth="1"/>
    <col min="263" max="263" width="0" style="1052" hidden="1" customWidth="1"/>
    <col min="264" max="264" width="16" style="1052" customWidth="1"/>
    <col min="265" max="265" width="0" style="1052" hidden="1" customWidth="1"/>
    <col min="266" max="512" width="9.140625" style="1052"/>
    <col min="513" max="513" width="55.5703125" style="1052" customWidth="1"/>
    <col min="514" max="514" width="27.7109375" style="1052" customWidth="1"/>
    <col min="515" max="515" width="0" style="1052" hidden="1" customWidth="1"/>
    <col min="516" max="516" width="12.28515625" style="1052" customWidth="1"/>
    <col min="517" max="517" width="0" style="1052" hidden="1" customWidth="1"/>
    <col min="518" max="518" width="26.85546875" style="1052" customWidth="1"/>
    <col min="519" max="519" width="0" style="1052" hidden="1" customWidth="1"/>
    <col min="520" max="520" width="16" style="1052" customWidth="1"/>
    <col min="521" max="521" width="0" style="1052" hidden="1" customWidth="1"/>
    <col min="522" max="768" width="9.140625" style="1052"/>
    <col min="769" max="769" width="55.5703125" style="1052" customWidth="1"/>
    <col min="770" max="770" width="27.7109375" style="1052" customWidth="1"/>
    <col min="771" max="771" width="0" style="1052" hidden="1" customWidth="1"/>
    <col min="772" max="772" width="12.28515625" style="1052" customWidth="1"/>
    <col min="773" max="773" width="0" style="1052" hidden="1" customWidth="1"/>
    <col min="774" max="774" width="26.85546875" style="1052" customWidth="1"/>
    <col min="775" max="775" width="0" style="1052" hidden="1" customWidth="1"/>
    <col min="776" max="776" width="16" style="1052" customWidth="1"/>
    <col min="777" max="777" width="0" style="1052" hidden="1" customWidth="1"/>
    <col min="778" max="1024" width="9.140625" style="1052"/>
    <col min="1025" max="1025" width="55.5703125" style="1052" customWidth="1"/>
    <col min="1026" max="1026" width="27.7109375" style="1052" customWidth="1"/>
    <col min="1027" max="1027" width="0" style="1052" hidden="1" customWidth="1"/>
    <col min="1028" max="1028" width="12.28515625" style="1052" customWidth="1"/>
    <col min="1029" max="1029" width="0" style="1052" hidden="1" customWidth="1"/>
    <col min="1030" max="1030" width="26.85546875" style="1052" customWidth="1"/>
    <col min="1031" max="1031" width="0" style="1052" hidden="1" customWidth="1"/>
    <col min="1032" max="1032" width="16" style="1052" customWidth="1"/>
    <col min="1033" max="1033" width="0" style="1052" hidden="1" customWidth="1"/>
    <col min="1034" max="1280" width="9.140625" style="1052"/>
    <col min="1281" max="1281" width="55.5703125" style="1052" customWidth="1"/>
    <col min="1282" max="1282" width="27.7109375" style="1052" customWidth="1"/>
    <col min="1283" max="1283" width="0" style="1052" hidden="1" customWidth="1"/>
    <col min="1284" max="1284" width="12.28515625" style="1052" customWidth="1"/>
    <col min="1285" max="1285" width="0" style="1052" hidden="1" customWidth="1"/>
    <col min="1286" max="1286" width="26.85546875" style="1052" customWidth="1"/>
    <col min="1287" max="1287" width="0" style="1052" hidden="1" customWidth="1"/>
    <col min="1288" max="1288" width="16" style="1052" customWidth="1"/>
    <col min="1289" max="1289" width="0" style="1052" hidden="1" customWidth="1"/>
    <col min="1290" max="1536" width="9.140625" style="1052"/>
    <col min="1537" max="1537" width="55.5703125" style="1052" customWidth="1"/>
    <col min="1538" max="1538" width="27.7109375" style="1052" customWidth="1"/>
    <col min="1539" max="1539" width="0" style="1052" hidden="1" customWidth="1"/>
    <col min="1540" max="1540" width="12.28515625" style="1052" customWidth="1"/>
    <col min="1541" max="1541" width="0" style="1052" hidden="1" customWidth="1"/>
    <col min="1542" max="1542" width="26.85546875" style="1052" customWidth="1"/>
    <col min="1543" max="1543" width="0" style="1052" hidden="1" customWidth="1"/>
    <col min="1544" max="1544" width="16" style="1052" customWidth="1"/>
    <col min="1545" max="1545" width="0" style="1052" hidden="1" customWidth="1"/>
    <col min="1546" max="1792" width="9.140625" style="1052"/>
    <col min="1793" max="1793" width="55.5703125" style="1052" customWidth="1"/>
    <col min="1794" max="1794" width="27.7109375" style="1052" customWidth="1"/>
    <col min="1795" max="1795" width="0" style="1052" hidden="1" customWidth="1"/>
    <col min="1796" max="1796" width="12.28515625" style="1052" customWidth="1"/>
    <col min="1797" max="1797" width="0" style="1052" hidden="1" customWidth="1"/>
    <col min="1798" max="1798" width="26.85546875" style="1052" customWidth="1"/>
    <col min="1799" max="1799" width="0" style="1052" hidden="1" customWidth="1"/>
    <col min="1800" max="1800" width="16" style="1052" customWidth="1"/>
    <col min="1801" max="1801" width="0" style="1052" hidden="1" customWidth="1"/>
    <col min="1802" max="2048" width="9.140625" style="1052"/>
    <col min="2049" max="2049" width="55.5703125" style="1052" customWidth="1"/>
    <col min="2050" max="2050" width="27.7109375" style="1052" customWidth="1"/>
    <col min="2051" max="2051" width="0" style="1052" hidden="1" customWidth="1"/>
    <col min="2052" max="2052" width="12.28515625" style="1052" customWidth="1"/>
    <col min="2053" max="2053" width="0" style="1052" hidden="1" customWidth="1"/>
    <col min="2054" max="2054" width="26.85546875" style="1052" customWidth="1"/>
    <col min="2055" max="2055" width="0" style="1052" hidden="1" customWidth="1"/>
    <col min="2056" max="2056" width="16" style="1052" customWidth="1"/>
    <col min="2057" max="2057" width="0" style="1052" hidden="1" customWidth="1"/>
    <col min="2058" max="2304" width="9.140625" style="1052"/>
    <col min="2305" max="2305" width="55.5703125" style="1052" customWidth="1"/>
    <col min="2306" max="2306" width="27.7109375" style="1052" customWidth="1"/>
    <col min="2307" max="2307" width="0" style="1052" hidden="1" customWidth="1"/>
    <col min="2308" max="2308" width="12.28515625" style="1052" customWidth="1"/>
    <col min="2309" max="2309" width="0" style="1052" hidden="1" customWidth="1"/>
    <col min="2310" max="2310" width="26.85546875" style="1052" customWidth="1"/>
    <col min="2311" max="2311" width="0" style="1052" hidden="1" customWidth="1"/>
    <col min="2312" max="2312" width="16" style="1052" customWidth="1"/>
    <col min="2313" max="2313" width="0" style="1052" hidden="1" customWidth="1"/>
    <col min="2314" max="2560" width="9.140625" style="1052"/>
    <col min="2561" max="2561" width="55.5703125" style="1052" customWidth="1"/>
    <col min="2562" max="2562" width="27.7109375" style="1052" customWidth="1"/>
    <col min="2563" max="2563" width="0" style="1052" hidden="1" customWidth="1"/>
    <col min="2564" max="2564" width="12.28515625" style="1052" customWidth="1"/>
    <col min="2565" max="2565" width="0" style="1052" hidden="1" customWidth="1"/>
    <col min="2566" max="2566" width="26.85546875" style="1052" customWidth="1"/>
    <col min="2567" max="2567" width="0" style="1052" hidden="1" customWidth="1"/>
    <col min="2568" max="2568" width="16" style="1052" customWidth="1"/>
    <col min="2569" max="2569" width="0" style="1052" hidden="1" customWidth="1"/>
    <col min="2570" max="2816" width="9.140625" style="1052"/>
    <col min="2817" max="2817" width="55.5703125" style="1052" customWidth="1"/>
    <col min="2818" max="2818" width="27.7109375" style="1052" customWidth="1"/>
    <col min="2819" max="2819" width="0" style="1052" hidden="1" customWidth="1"/>
    <col min="2820" max="2820" width="12.28515625" style="1052" customWidth="1"/>
    <col min="2821" max="2821" width="0" style="1052" hidden="1" customWidth="1"/>
    <col min="2822" max="2822" width="26.85546875" style="1052" customWidth="1"/>
    <col min="2823" max="2823" width="0" style="1052" hidden="1" customWidth="1"/>
    <col min="2824" max="2824" width="16" style="1052" customWidth="1"/>
    <col min="2825" max="2825" width="0" style="1052" hidden="1" customWidth="1"/>
    <col min="2826" max="3072" width="9.140625" style="1052"/>
    <col min="3073" max="3073" width="55.5703125" style="1052" customWidth="1"/>
    <col min="3074" max="3074" width="27.7109375" style="1052" customWidth="1"/>
    <col min="3075" max="3075" width="0" style="1052" hidden="1" customWidth="1"/>
    <col min="3076" max="3076" width="12.28515625" style="1052" customWidth="1"/>
    <col min="3077" max="3077" width="0" style="1052" hidden="1" customWidth="1"/>
    <col min="3078" max="3078" width="26.85546875" style="1052" customWidth="1"/>
    <col min="3079" max="3079" width="0" style="1052" hidden="1" customWidth="1"/>
    <col min="3080" max="3080" width="16" style="1052" customWidth="1"/>
    <col min="3081" max="3081" width="0" style="1052" hidden="1" customWidth="1"/>
    <col min="3082" max="3328" width="9.140625" style="1052"/>
    <col min="3329" max="3329" width="55.5703125" style="1052" customWidth="1"/>
    <col min="3330" max="3330" width="27.7109375" style="1052" customWidth="1"/>
    <col min="3331" max="3331" width="0" style="1052" hidden="1" customWidth="1"/>
    <col min="3332" max="3332" width="12.28515625" style="1052" customWidth="1"/>
    <col min="3333" max="3333" width="0" style="1052" hidden="1" customWidth="1"/>
    <col min="3334" max="3334" width="26.85546875" style="1052" customWidth="1"/>
    <col min="3335" max="3335" width="0" style="1052" hidden="1" customWidth="1"/>
    <col min="3336" max="3336" width="16" style="1052" customWidth="1"/>
    <col min="3337" max="3337" width="0" style="1052" hidden="1" customWidth="1"/>
    <col min="3338" max="3584" width="9.140625" style="1052"/>
    <col min="3585" max="3585" width="55.5703125" style="1052" customWidth="1"/>
    <col min="3586" max="3586" width="27.7109375" style="1052" customWidth="1"/>
    <col min="3587" max="3587" width="0" style="1052" hidden="1" customWidth="1"/>
    <col min="3588" max="3588" width="12.28515625" style="1052" customWidth="1"/>
    <col min="3589" max="3589" width="0" style="1052" hidden="1" customWidth="1"/>
    <col min="3590" max="3590" width="26.85546875" style="1052" customWidth="1"/>
    <col min="3591" max="3591" width="0" style="1052" hidden="1" customWidth="1"/>
    <col min="3592" max="3592" width="16" style="1052" customWidth="1"/>
    <col min="3593" max="3593" width="0" style="1052" hidden="1" customWidth="1"/>
    <col min="3594" max="3840" width="9.140625" style="1052"/>
    <col min="3841" max="3841" width="55.5703125" style="1052" customWidth="1"/>
    <col min="3842" max="3842" width="27.7109375" style="1052" customWidth="1"/>
    <col min="3843" max="3843" width="0" style="1052" hidden="1" customWidth="1"/>
    <col min="3844" max="3844" width="12.28515625" style="1052" customWidth="1"/>
    <col min="3845" max="3845" width="0" style="1052" hidden="1" customWidth="1"/>
    <col min="3846" max="3846" width="26.85546875" style="1052" customWidth="1"/>
    <col min="3847" max="3847" width="0" style="1052" hidden="1" customWidth="1"/>
    <col min="3848" max="3848" width="16" style="1052" customWidth="1"/>
    <col min="3849" max="3849" width="0" style="1052" hidden="1" customWidth="1"/>
    <col min="3850" max="4096" width="9.140625" style="1052"/>
    <col min="4097" max="4097" width="55.5703125" style="1052" customWidth="1"/>
    <col min="4098" max="4098" width="27.7109375" style="1052" customWidth="1"/>
    <col min="4099" max="4099" width="0" style="1052" hidden="1" customWidth="1"/>
    <col min="4100" max="4100" width="12.28515625" style="1052" customWidth="1"/>
    <col min="4101" max="4101" width="0" style="1052" hidden="1" customWidth="1"/>
    <col min="4102" max="4102" width="26.85546875" style="1052" customWidth="1"/>
    <col min="4103" max="4103" width="0" style="1052" hidden="1" customWidth="1"/>
    <col min="4104" max="4104" width="16" style="1052" customWidth="1"/>
    <col min="4105" max="4105" width="0" style="1052" hidden="1" customWidth="1"/>
    <col min="4106" max="4352" width="9.140625" style="1052"/>
    <col min="4353" max="4353" width="55.5703125" style="1052" customWidth="1"/>
    <col min="4354" max="4354" width="27.7109375" style="1052" customWidth="1"/>
    <col min="4355" max="4355" width="0" style="1052" hidden="1" customWidth="1"/>
    <col min="4356" max="4356" width="12.28515625" style="1052" customWidth="1"/>
    <col min="4357" max="4357" width="0" style="1052" hidden="1" customWidth="1"/>
    <col min="4358" max="4358" width="26.85546875" style="1052" customWidth="1"/>
    <col min="4359" max="4359" width="0" style="1052" hidden="1" customWidth="1"/>
    <col min="4360" max="4360" width="16" style="1052" customWidth="1"/>
    <col min="4361" max="4361" width="0" style="1052" hidden="1" customWidth="1"/>
    <col min="4362" max="4608" width="9.140625" style="1052"/>
    <col min="4609" max="4609" width="55.5703125" style="1052" customWidth="1"/>
    <col min="4610" max="4610" width="27.7109375" style="1052" customWidth="1"/>
    <col min="4611" max="4611" width="0" style="1052" hidden="1" customWidth="1"/>
    <col min="4612" max="4612" width="12.28515625" style="1052" customWidth="1"/>
    <col min="4613" max="4613" width="0" style="1052" hidden="1" customWidth="1"/>
    <col min="4614" max="4614" width="26.85546875" style="1052" customWidth="1"/>
    <col min="4615" max="4615" width="0" style="1052" hidden="1" customWidth="1"/>
    <col min="4616" max="4616" width="16" style="1052" customWidth="1"/>
    <col min="4617" max="4617" width="0" style="1052" hidden="1" customWidth="1"/>
    <col min="4618" max="4864" width="9.140625" style="1052"/>
    <col min="4865" max="4865" width="55.5703125" style="1052" customWidth="1"/>
    <col min="4866" max="4866" width="27.7109375" style="1052" customWidth="1"/>
    <col min="4867" max="4867" width="0" style="1052" hidden="1" customWidth="1"/>
    <col min="4868" max="4868" width="12.28515625" style="1052" customWidth="1"/>
    <col min="4869" max="4869" width="0" style="1052" hidden="1" customWidth="1"/>
    <col min="4870" max="4870" width="26.85546875" style="1052" customWidth="1"/>
    <col min="4871" max="4871" width="0" style="1052" hidden="1" customWidth="1"/>
    <col min="4872" max="4872" width="16" style="1052" customWidth="1"/>
    <col min="4873" max="4873" width="0" style="1052" hidden="1" customWidth="1"/>
    <col min="4874" max="5120" width="9.140625" style="1052"/>
    <col min="5121" max="5121" width="55.5703125" style="1052" customWidth="1"/>
    <col min="5122" max="5122" width="27.7109375" style="1052" customWidth="1"/>
    <col min="5123" max="5123" width="0" style="1052" hidden="1" customWidth="1"/>
    <col min="5124" max="5124" width="12.28515625" style="1052" customWidth="1"/>
    <col min="5125" max="5125" width="0" style="1052" hidden="1" customWidth="1"/>
    <col min="5126" max="5126" width="26.85546875" style="1052" customWidth="1"/>
    <col min="5127" max="5127" width="0" style="1052" hidden="1" customWidth="1"/>
    <col min="5128" max="5128" width="16" style="1052" customWidth="1"/>
    <col min="5129" max="5129" width="0" style="1052" hidden="1" customWidth="1"/>
    <col min="5130" max="5376" width="9.140625" style="1052"/>
    <col min="5377" max="5377" width="55.5703125" style="1052" customWidth="1"/>
    <col min="5378" max="5378" width="27.7109375" style="1052" customWidth="1"/>
    <col min="5379" max="5379" width="0" style="1052" hidden="1" customWidth="1"/>
    <col min="5380" max="5380" width="12.28515625" style="1052" customWidth="1"/>
    <col min="5381" max="5381" width="0" style="1052" hidden="1" customWidth="1"/>
    <col min="5382" max="5382" width="26.85546875" style="1052" customWidth="1"/>
    <col min="5383" max="5383" width="0" style="1052" hidden="1" customWidth="1"/>
    <col min="5384" max="5384" width="16" style="1052" customWidth="1"/>
    <col min="5385" max="5385" width="0" style="1052" hidden="1" customWidth="1"/>
    <col min="5386" max="5632" width="9.140625" style="1052"/>
    <col min="5633" max="5633" width="55.5703125" style="1052" customWidth="1"/>
    <col min="5634" max="5634" width="27.7109375" style="1052" customWidth="1"/>
    <col min="5635" max="5635" width="0" style="1052" hidden="1" customWidth="1"/>
    <col min="5636" max="5636" width="12.28515625" style="1052" customWidth="1"/>
    <col min="5637" max="5637" width="0" style="1052" hidden="1" customWidth="1"/>
    <col min="5638" max="5638" width="26.85546875" style="1052" customWidth="1"/>
    <col min="5639" max="5639" width="0" style="1052" hidden="1" customWidth="1"/>
    <col min="5640" max="5640" width="16" style="1052" customWidth="1"/>
    <col min="5641" max="5641" width="0" style="1052" hidden="1" customWidth="1"/>
    <col min="5642" max="5888" width="9.140625" style="1052"/>
    <col min="5889" max="5889" width="55.5703125" style="1052" customWidth="1"/>
    <col min="5890" max="5890" width="27.7109375" style="1052" customWidth="1"/>
    <col min="5891" max="5891" width="0" style="1052" hidden="1" customWidth="1"/>
    <col min="5892" max="5892" width="12.28515625" style="1052" customWidth="1"/>
    <col min="5893" max="5893" width="0" style="1052" hidden="1" customWidth="1"/>
    <col min="5894" max="5894" width="26.85546875" style="1052" customWidth="1"/>
    <col min="5895" max="5895" width="0" style="1052" hidden="1" customWidth="1"/>
    <col min="5896" max="5896" width="16" style="1052" customWidth="1"/>
    <col min="5897" max="5897" width="0" style="1052" hidden="1" customWidth="1"/>
    <col min="5898" max="6144" width="9.140625" style="1052"/>
    <col min="6145" max="6145" width="55.5703125" style="1052" customWidth="1"/>
    <col min="6146" max="6146" width="27.7109375" style="1052" customWidth="1"/>
    <col min="6147" max="6147" width="0" style="1052" hidden="1" customWidth="1"/>
    <col min="6148" max="6148" width="12.28515625" style="1052" customWidth="1"/>
    <col min="6149" max="6149" width="0" style="1052" hidden="1" customWidth="1"/>
    <col min="6150" max="6150" width="26.85546875" style="1052" customWidth="1"/>
    <col min="6151" max="6151" width="0" style="1052" hidden="1" customWidth="1"/>
    <col min="6152" max="6152" width="16" style="1052" customWidth="1"/>
    <col min="6153" max="6153" width="0" style="1052" hidden="1" customWidth="1"/>
    <col min="6154" max="6400" width="9.140625" style="1052"/>
    <col min="6401" max="6401" width="55.5703125" style="1052" customWidth="1"/>
    <col min="6402" max="6402" width="27.7109375" style="1052" customWidth="1"/>
    <col min="6403" max="6403" width="0" style="1052" hidden="1" customWidth="1"/>
    <col min="6404" max="6404" width="12.28515625" style="1052" customWidth="1"/>
    <col min="6405" max="6405" width="0" style="1052" hidden="1" customWidth="1"/>
    <col min="6406" max="6406" width="26.85546875" style="1052" customWidth="1"/>
    <col min="6407" max="6407" width="0" style="1052" hidden="1" customWidth="1"/>
    <col min="6408" max="6408" width="16" style="1052" customWidth="1"/>
    <col min="6409" max="6409" width="0" style="1052" hidden="1" customWidth="1"/>
    <col min="6410" max="6656" width="9.140625" style="1052"/>
    <col min="6657" max="6657" width="55.5703125" style="1052" customWidth="1"/>
    <col min="6658" max="6658" width="27.7109375" style="1052" customWidth="1"/>
    <col min="6659" max="6659" width="0" style="1052" hidden="1" customWidth="1"/>
    <col min="6660" max="6660" width="12.28515625" style="1052" customWidth="1"/>
    <col min="6661" max="6661" width="0" style="1052" hidden="1" customWidth="1"/>
    <col min="6662" max="6662" width="26.85546875" style="1052" customWidth="1"/>
    <col min="6663" max="6663" width="0" style="1052" hidden="1" customWidth="1"/>
    <col min="6664" max="6664" width="16" style="1052" customWidth="1"/>
    <col min="6665" max="6665" width="0" style="1052" hidden="1" customWidth="1"/>
    <col min="6666" max="6912" width="9.140625" style="1052"/>
    <col min="6913" max="6913" width="55.5703125" style="1052" customWidth="1"/>
    <col min="6914" max="6914" width="27.7109375" style="1052" customWidth="1"/>
    <col min="6915" max="6915" width="0" style="1052" hidden="1" customWidth="1"/>
    <col min="6916" max="6916" width="12.28515625" style="1052" customWidth="1"/>
    <col min="6917" max="6917" width="0" style="1052" hidden="1" customWidth="1"/>
    <col min="6918" max="6918" width="26.85546875" style="1052" customWidth="1"/>
    <col min="6919" max="6919" width="0" style="1052" hidden="1" customWidth="1"/>
    <col min="6920" max="6920" width="16" style="1052" customWidth="1"/>
    <col min="6921" max="6921" width="0" style="1052" hidden="1" customWidth="1"/>
    <col min="6922" max="7168" width="9.140625" style="1052"/>
    <col min="7169" max="7169" width="55.5703125" style="1052" customWidth="1"/>
    <col min="7170" max="7170" width="27.7109375" style="1052" customWidth="1"/>
    <col min="7171" max="7171" width="0" style="1052" hidden="1" customWidth="1"/>
    <col min="7172" max="7172" width="12.28515625" style="1052" customWidth="1"/>
    <col min="7173" max="7173" width="0" style="1052" hidden="1" customWidth="1"/>
    <col min="7174" max="7174" width="26.85546875" style="1052" customWidth="1"/>
    <col min="7175" max="7175" width="0" style="1052" hidden="1" customWidth="1"/>
    <col min="7176" max="7176" width="16" style="1052" customWidth="1"/>
    <col min="7177" max="7177" width="0" style="1052" hidden="1" customWidth="1"/>
    <col min="7178" max="7424" width="9.140625" style="1052"/>
    <col min="7425" max="7425" width="55.5703125" style="1052" customWidth="1"/>
    <col min="7426" max="7426" width="27.7109375" style="1052" customWidth="1"/>
    <col min="7427" max="7427" width="0" style="1052" hidden="1" customWidth="1"/>
    <col min="7428" max="7428" width="12.28515625" style="1052" customWidth="1"/>
    <col min="7429" max="7429" width="0" style="1052" hidden="1" customWidth="1"/>
    <col min="7430" max="7430" width="26.85546875" style="1052" customWidth="1"/>
    <col min="7431" max="7431" width="0" style="1052" hidden="1" customWidth="1"/>
    <col min="7432" max="7432" width="16" style="1052" customWidth="1"/>
    <col min="7433" max="7433" width="0" style="1052" hidden="1" customWidth="1"/>
    <col min="7434" max="7680" width="9.140625" style="1052"/>
    <col min="7681" max="7681" width="55.5703125" style="1052" customWidth="1"/>
    <col min="7682" max="7682" width="27.7109375" style="1052" customWidth="1"/>
    <col min="7683" max="7683" width="0" style="1052" hidden="1" customWidth="1"/>
    <col min="7684" max="7684" width="12.28515625" style="1052" customWidth="1"/>
    <col min="7685" max="7685" width="0" style="1052" hidden="1" customWidth="1"/>
    <col min="7686" max="7686" width="26.85546875" style="1052" customWidth="1"/>
    <col min="7687" max="7687" width="0" style="1052" hidden="1" customWidth="1"/>
    <col min="7688" max="7688" width="16" style="1052" customWidth="1"/>
    <col min="7689" max="7689" width="0" style="1052" hidden="1" customWidth="1"/>
    <col min="7690" max="7936" width="9.140625" style="1052"/>
    <col min="7937" max="7937" width="55.5703125" style="1052" customWidth="1"/>
    <col min="7938" max="7938" width="27.7109375" style="1052" customWidth="1"/>
    <col min="7939" max="7939" width="0" style="1052" hidden="1" customWidth="1"/>
    <col min="7940" max="7940" width="12.28515625" style="1052" customWidth="1"/>
    <col min="7941" max="7941" width="0" style="1052" hidden="1" customWidth="1"/>
    <col min="7942" max="7942" width="26.85546875" style="1052" customWidth="1"/>
    <col min="7943" max="7943" width="0" style="1052" hidden="1" customWidth="1"/>
    <col min="7944" max="7944" width="16" style="1052" customWidth="1"/>
    <col min="7945" max="7945" width="0" style="1052" hidden="1" customWidth="1"/>
    <col min="7946" max="8192" width="9.140625" style="1052"/>
    <col min="8193" max="8193" width="55.5703125" style="1052" customWidth="1"/>
    <col min="8194" max="8194" width="27.7109375" style="1052" customWidth="1"/>
    <col min="8195" max="8195" width="0" style="1052" hidden="1" customWidth="1"/>
    <col min="8196" max="8196" width="12.28515625" style="1052" customWidth="1"/>
    <col min="8197" max="8197" width="0" style="1052" hidden="1" customWidth="1"/>
    <col min="8198" max="8198" width="26.85546875" style="1052" customWidth="1"/>
    <col min="8199" max="8199" width="0" style="1052" hidden="1" customWidth="1"/>
    <col min="8200" max="8200" width="16" style="1052" customWidth="1"/>
    <col min="8201" max="8201" width="0" style="1052" hidden="1" customWidth="1"/>
    <col min="8202" max="8448" width="9.140625" style="1052"/>
    <col min="8449" max="8449" width="55.5703125" style="1052" customWidth="1"/>
    <col min="8450" max="8450" width="27.7109375" style="1052" customWidth="1"/>
    <col min="8451" max="8451" width="0" style="1052" hidden="1" customWidth="1"/>
    <col min="8452" max="8452" width="12.28515625" style="1052" customWidth="1"/>
    <col min="8453" max="8453" width="0" style="1052" hidden="1" customWidth="1"/>
    <col min="8454" max="8454" width="26.85546875" style="1052" customWidth="1"/>
    <col min="8455" max="8455" width="0" style="1052" hidden="1" customWidth="1"/>
    <col min="8456" max="8456" width="16" style="1052" customWidth="1"/>
    <col min="8457" max="8457" width="0" style="1052" hidden="1" customWidth="1"/>
    <col min="8458" max="8704" width="9.140625" style="1052"/>
    <col min="8705" max="8705" width="55.5703125" style="1052" customWidth="1"/>
    <col min="8706" max="8706" width="27.7109375" style="1052" customWidth="1"/>
    <col min="8707" max="8707" width="0" style="1052" hidden="1" customWidth="1"/>
    <col min="8708" max="8708" width="12.28515625" style="1052" customWidth="1"/>
    <col min="8709" max="8709" width="0" style="1052" hidden="1" customWidth="1"/>
    <col min="8710" max="8710" width="26.85546875" style="1052" customWidth="1"/>
    <col min="8711" max="8711" width="0" style="1052" hidden="1" customWidth="1"/>
    <col min="8712" max="8712" width="16" style="1052" customWidth="1"/>
    <col min="8713" max="8713" width="0" style="1052" hidden="1" customWidth="1"/>
    <col min="8714" max="8960" width="9.140625" style="1052"/>
    <col min="8961" max="8961" width="55.5703125" style="1052" customWidth="1"/>
    <col min="8962" max="8962" width="27.7109375" style="1052" customWidth="1"/>
    <col min="8963" max="8963" width="0" style="1052" hidden="1" customWidth="1"/>
    <col min="8964" max="8964" width="12.28515625" style="1052" customWidth="1"/>
    <col min="8965" max="8965" width="0" style="1052" hidden="1" customWidth="1"/>
    <col min="8966" max="8966" width="26.85546875" style="1052" customWidth="1"/>
    <col min="8967" max="8967" width="0" style="1052" hidden="1" customWidth="1"/>
    <col min="8968" max="8968" width="16" style="1052" customWidth="1"/>
    <col min="8969" max="8969" width="0" style="1052" hidden="1" customWidth="1"/>
    <col min="8970" max="9216" width="9.140625" style="1052"/>
    <col min="9217" max="9217" width="55.5703125" style="1052" customWidth="1"/>
    <col min="9218" max="9218" width="27.7109375" style="1052" customWidth="1"/>
    <col min="9219" max="9219" width="0" style="1052" hidden="1" customWidth="1"/>
    <col min="9220" max="9220" width="12.28515625" style="1052" customWidth="1"/>
    <col min="9221" max="9221" width="0" style="1052" hidden="1" customWidth="1"/>
    <col min="9222" max="9222" width="26.85546875" style="1052" customWidth="1"/>
    <col min="9223" max="9223" width="0" style="1052" hidden="1" customWidth="1"/>
    <col min="9224" max="9224" width="16" style="1052" customWidth="1"/>
    <col min="9225" max="9225" width="0" style="1052" hidden="1" customWidth="1"/>
    <col min="9226" max="9472" width="9.140625" style="1052"/>
    <col min="9473" max="9473" width="55.5703125" style="1052" customWidth="1"/>
    <col min="9474" max="9474" width="27.7109375" style="1052" customWidth="1"/>
    <col min="9475" max="9475" width="0" style="1052" hidden="1" customWidth="1"/>
    <col min="9476" max="9476" width="12.28515625" style="1052" customWidth="1"/>
    <col min="9477" max="9477" width="0" style="1052" hidden="1" customWidth="1"/>
    <col min="9478" max="9478" width="26.85546875" style="1052" customWidth="1"/>
    <col min="9479" max="9479" width="0" style="1052" hidden="1" customWidth="1"/>
    <col min="9480" max="9480" width="16" style="1052" customWidth="1"/>
    <col min="9481" max="9481" width="0" style="1052" hidden="1" customWidth="1"/>
    <col min="9482" max="9728" width="9.140625" style="1052"/>
    <col min="9729" max="9729" width="55.5703125" style="1052" customWidth="1"/>
    <col min="9730" max="9730" width="27.7109375" style="1052" customWidth="1"/>
    <col min="9731" max="9731" width="0" style="1052" hidden="1" customWidth="1"/>
    <col min="9732" max="9732" width="12.28515625" style="1052" customWidth="1"/>
    <col min="9733" max="9733" width="0" style="1052" hidden="1" customWidth="1"/>
    <col min="9734" max="9734" width="26.85546875" style="1052" customWidth="1"/>
    <col min="9735" max="9735" width="0" style="1052" hidden="1" customWidth="1"/>
    <col min="9736" max="9736" width="16" style="1052" customWidth="1"/>
    <col min="9737" max="9737" width="0" style="1052" hidden="1" customWidth="1"/>
    <col min="9738" max="9984" width="9.140625" style="1052"/>
    <col min="9985" max="9985" width="55.5703125" style="1052" customWidth="1"/>
    <col min="9986" max="9986" width="27.7109375" style="1052" customWidth="1"/>
    <col min="9987" max="9987" width="0" style="1052" hidden="1" customWidth="1"/>
    <col min="9988" max="9988" width="12.28515625" style="1052" customWidth="1"/>
    <col min="9989" max="9989" width="0" style="1052" hidden="1" customWidth="1"/>
    <col min="9990" max="9990" width="26.85546875" style="1052" customWidth="1"/>
    <col min="9991" max="9991" width="0" style="1052" hidden="1" customWidth="1"/>
    <col min="9992" max="9992" width="16" style="1052" customWidth="1"/>
    <col min="9993" max="9993" width="0" style="1052" hidden="1" customWidth="1"/>
    <col min="9994" max="10240" width="9.140625" style="1052"/>
    <col min="10241" max="10241" width="55.5703125" style="1052" customWidth="1"/>
    <col min="10242" max="10242" width="27.7109375" style="1052" customWidth="1"/>
    <col min="10243" max="10243" width="0" style="1052" hidden="1" customWidth="1"/>
    <col min="10244" max="10244" width="12.28515625" style="1052" customWidth="1"/>
    <col min="10245" max="10245" width="0" style="1052" hidden="1" customWidth="1"/>
    <col min="10246" max="10246" width="26.85546875" style="1052" customWidth="1"/>
    <col min="10247" max="10247" width="0" style="1052" hidden="1" customWidth="1"/>
    <col min="10248" max="10248" width="16" style="1052" customWidth="1"/>
    <col min="10249" max="10249" width="0" style="1052" hidden="1" customWidth="1"/>
    <col min="10250" max="10496" width="9.140625" style="1052"/>
    <col min="10497" max="10497" width="55.5703125" style="1052" customWidth="1"/>
    <col min="10498" max="10498" width="27.7109375" style="1052" customWidth="1"/>
    <col min="10499" max="10499" width="0" style="1052" hidden="1" customWidth="1"/>
    <col min="10500" max="10500" width="12.28515625" style="1052" customWidth="1"/>
    <col min="10501" max="10501" width="0" style="1052" hidden="1" customWidth="1"/>
    <col min="10502" max="10502" width="26.85546875" style="1052" customWidth="1"/>
    <col min="10503" max="10503" width="0" style="1052" hidden="1" customWidth="1"/>
    <col min="10504" max="10504" width="16" style="1052" customWidth="1"/>
    <col min="10505" max="10505" width="0" style="1052" hidden="1" customWidth="1"/>
    <col min="10506" max="10752" width="9.140625" style="1052"/>
    <col min="10753" max="10753" width="55.5703125" style="1052" customWidth="1"/>
    <col min="10754" max="10754" width="27.7109375" style="1052" customWidth="1"/>
    <col min="10755" max="10755" width="0" style="1052" hidden="1" customWidth="1"/>
    <col min="10756" max="10756" width="12.28515625" style="1052" customWidth="1"/>
    <col min="10757" max="10757" width="0" style="1052" hidden="1" customWidth="1"/>
    <col min="10758" max="10758" width="26.85546875" style="1052" customWidth="1"/>
    <col min="10759" max="10759" width="0" style="1052" hidden="1" customWidth="1"/>
    <col min="10760" max="10760" width="16" style="1052" customWidth="1"/>
    <col min="10761" max="10761" width="0" style="1052" hidden="1" customWidth="1"/>
    <col min="10762" max="11008" width="9.140625" style="1052"/>
    <col min="11009" max="11009" width="55.5703125" style="1052" customWidth="1"/>
    <col min="11010" max="11010" width="27.7109375" style="1052" customWidth="1"/>
    <col min="11011" max="11011" width="0" style="1052" hidden="1" customWidth="1"/>
    <col min="11012" max="11012" width="12.28515625" style="1052" customWidth="1"/>
    <col min="11013" max="11013" width="0" style="1052" hidden="1" customWidth="1"/>
    <col min="11014" max="11014" width="26.85546875" style="1052" customWidth="1"/>
    <col min="11015" max="11015" width="0" style="1052" hidden="1" customWidth="1"/>
    <col min="11016" max="11016" width="16" style="1052" customWidth="1"/>
    <col min="11017" max="11017" width="0" style="1052" hidden="1" customWidth="1"/>
    <col min="11018" max="11264" width="9.140625" style="1052"/>
    <col min="11265" max="11265" width="55.5703125" style="1052" customWidth="1"/>
    <col min="11266" max="11266" width="27.7109375" style="1052" customWidth="1"/>
    <col min="11267" max="11267" width="0" style="1052" hidden="1" customWidth="1"/>
    <col min="11268" max="11268" width="12.28515625" style="1052" customWidth="1"/>
    <col min="11269" max="11269" width="0" style="1052" hidden="1" customWidth="1"/>
    <col min="11270" max="11270" width="26.85546875" style="1052" customWidth="1"/>
    <col min="11271" max="11271" width="0" style="1052" hidden="1" customWidth="1"/>
    <col min="11272" max="11272" width="16" style="1052" customWidth="1"/>
    <col min="11273" max="11273" width="0" style="1052" hidden="1" customWidth="1"/>
    <col min="11274" max="11520" width="9.140625" style="1052"/>
    <col min="11521" max="11521" width="55.5703125" style="1052" customWidth="1"/>
    <col min="11522" max="11522" width="27.7109375" style="1052" customWidth="1"/>
    <col min="11523" max="11523" width="0" style="1052" hidden="1" customWidth="1"/>
    <col min="11524" max="11524" width="12.28515625" style="1052" customWidth="1"/>
    <col min="11525" max="11525" width="0" style="1052" hidden="1" customWidth="1"/>
    <col min="11526" max="11526" width="26.85546875" style="1052" customWidth="1"/>
    <col min="11527" max="11527" width="0" style="1052" hidden="1" customWidth="1"/>
    <col min="11528" max="11528" width="16" style="1052" customWidth="1"/>
    <col min="11529" max="11529" width="0" style="1052" hidden="1" customWidth="1"/>
    <col min="11530" max="11776" width="9.140625" style="1052"/>
    <col min="11777" max="11777" width="55.5703125" style="1052" customWidth="1"/>
    <col min="11778" max="11778" width="27.7109375" style="1052" customWidth="1"/>
    <col min="11779" max="11779" width="0" style="1052" hidden="1" customWidth="1"/>
    <col min="11780" max="11780" width="12.28515625" style="1052" customWidth="1"/>
    <col min="11781" max="11781" width="0" style="1052" hidden="1" customWidth="1"/>
    <col min="11782" max="11782" width="26.85546875" style="1052" customWidth="1"/>
    <col min="11783" max="11783" width="0" style="1052" hidden="1" customWidth="1"/>
    <col min="11784" max="11784" width="16" style="1052" customWidth="1"/>
    <col min="11785" max="11785" width="0" style="1052" hidden="1" customWidth="1"/>
    <col min="11786" max="12032" width="9.140625" style="1052"/>
    <col min="12033" max="12033" width="55.5703125" style="1052" customWidth="1"/>
    <col min="12034" max="12034" width="27.7109375" style="1052" customWidth="1"/>
    <col min="12035" max="12035" width="0" style="1052" hidden="1" customWidth="1"/>
    <col min="12036" max="12036" width="12.28515625" style="1052" customWidth="1"/>
    <col min="12037" max="12037" width="0" style="1052" hidden="1" customWidth="1"/>
    <col min="12038" max="12038" width="26.85546875" style="1052" customWidth="1"/>
    <col min="12039" max="12039" width="0" style="1052" hidden="1" customWidth="1"/>
    <col min="12040" max="12040" width="16" style="1052" customWidth="1"/>
    <col min="12041" max="12041" width="0" style="1052" hidden="1" customWidth="1"/>
    <col min="12042" max="12288" width="9.140625" style="1052"/>
    <col min="12289" max="12289" width="55.5703125" style="1052" customWidth="1"/>
    <col min="12290" max="12290" width="27.7109375" style="1052" customWidth="1"/>
    <col min="12291" max="12291" width="0" style="1052" hidden="1" customWidth="1"/>
    <col min="12292" max="12292" width="12.28515625" style="1052" customWidth="1"/>
    <col min="12293" max="12293" width="0" style="1052" hidden="1" customWidth="1"/>
    <col min="12294" max="12294" width="26.85546875" style="1052" customWidth="1"/>
    <col min="12295" max="12295" width="0" style="1052" hidden="1" customWidth="1"/>
    <col min="12296" max="12296" width="16" style="1052" customWidth="1"/>
    <col min="12297" max="12297" width="0" style="1052" hidden="1" customWidth="1"/>
    <col min="12298" max="12544" width="9.140625" style="1052"/>
    <col min="12545" max="12545" width="55.5703125" style="1052" customWidth="1"/>
    <col min="12546" max="12546" width="27.7109375" style="1052" customWidth="1"/>
    <col min="12547" max="12547" width="0" style="1052" hidden="1" customWidth="1"/>
    <col min="12548" max="12548" width="12.28515625" style="1052" customWidth="1"/>
    <col min="12549" max="12549" width="0" style="1052" hidden="1" customWidth="1"/>
    <col min="12550" max="12550" width="26.85546875" style="1052" customWidth="1"/>
    <col min="12551" max="12551" width="0" style="1052" hidden="1" customWidth="1"/>
    <col min="12552" max="12552" width="16" style="1052" customWidth="1"/>
    <col min="12553" max="12553" width="0" style="1052" hidden="1" customWidth="1"/>
    <col min="12554" max="12800" width="9.140625" style="1052"/>
    <col min="12801" max="12801" width="55.5703125" style="1052" customWidth="1"/>
    <col min="12802" max="12802" width="27.7109375" style="1052" customWidth="1"/>
    <col min="12803" max="12803" width="0" style="1052" hidden="1" customWidth="1"/>
    <col min="12804" max="12804" width="12.28515625" style="1052" customWidth="1"/>
    <col min="12805" max="12805" width="0" style="1052" hidden="1" customWidth="1"/>
    <col min="12806" max="12806" width="26.85546875" style="1052" customWidth="1"/>
    <col min="12807" max="12807" width="0" style="1052" hidden="1" customWidth="1"/>
    <col min="12808" max="12808" width="16" style="1052" customWidth="1"/>
    <col min="12809" max="12809" width="0" style="1052" hidden="1" customWidth="1"/>
    <col min="12810" max="13056" width="9.140625" style="1052"/>
    <col min="13057" max="13057" width="55.5703125" style="1052" customWidth="1"/>
    <col min="13058" max="13058" width="27.7109375" style="1052" customWidth="1"/>
    <col min="13059" max="13059" width="0" style="1052" hidden="1" customWidth="1"/>
    <col min="13060" max="13060" width="12.28515625" style="1052" customWidth="1"/>
    <col min="13061" max="13061" width="0" style="1052" hidden="1" customWidth="1"/>
    <col min="13062" max="13062" width="26.85546875" style="1052" customWidth="1"/>
    <col min="13063" max="13063" width="0" style="1052" hidden="1" customWidth="1"/>
    <col min="13064" max="13064" width="16" style="1052" customWidth="1"/>
    <col min="13065" max="13065" width="0" style="1052" hidden="1" customWidth="1"/>
    <col min="13066" max="13312" width="9.140625" style="1052"/>
    <col min="13313" max="13313" width="55.5703125" style="1052" customWidth="1"/>
    <col min="13314" max="13314" width="27.7109375" style="1052" customWidth="1"/>
    <col min="13315" max="13315" width="0" style="1052" hidden="1" customWidth="1"/>
    <col min="13316" max="13316" width="12.28515625" style="1052" customWidth="1"/>
    <col min="13317" max="13317" width="0" style="1052" hidden="1" customWidth="1"/>
    <col min="13318" max="13318" width="26.85546875" style="1052" customWidth="1"/>
    <col min="13319" max="13319" width="0" style="1052" hidden="1" customWidth="1"/>
    <col min="13320" max="13320" width="16" style="1052" customWidth="1"/>
    <col min="13321" max="13321" width="0" style="1052" hidden="1" customWidth="1"/>
    <col min="13322" max="13568" width="9.140625" style="1052"/>
    <col min="13569" max="13569" width="55.5703125" style="1052" customWidth="1"/>
    <col min="13570" max="13570" width="27.7109375" style="1052" customWidth="1"/>
    <col min="13571" max="13571" width="0" style="1052" hidden="1" customWidth="1"/>
    <col min="13572" max="13572" width="12.28515625" style="1052" customWidth="1"/>
    <col min="13573" max="13573" width="0" style="1052" hidden="1" customWidth="1"/>
    <col min="13574" max="13574" width="26.85546875" style="1052" customWidth="1"/>
    <col min="13575" max="13575" width="0" style="1052" hidden="1" customWidth="1"/>
    <col min="13576" max="13576" width="16" style="1052" customWidth="1"/>
    <col min="13577" max="13577" width="0" style="1052" hidden="1" customWidth="1"/>
    <col min="13578" max="13824" width="9.140625" style="1052"/>
    <col min="13825" max="13825" width="55.5703125" style="1052" customWidth="1"/>
    <col min="13826" max="13826" width="27.7109375" style="1052" customWidth="1"/>
    <col min="13827" max="13827" width="0" style="1052" hidden="1" customWidth="1"/>
    <col min="13828" max="13828" width="12.28515625" style="1052" customWidth="1"/>
    <col min="13829" max="13829" width="0" style="1052" hidden="1" customWidth="1"/>
    <col min="13830" max="13830" width="26.85546875" style="1052" customWidth="1"/>
    <col min="13831" max="13831" width="0" style="1052" hidden="1" customWidth="1"/>
    <col min="13832" max="13832" width="16" style="1052" customWidth="1"/>
    <col min="13833" max="13833" width="0" style="1052" hidden="1" customWidth="1"/>
    <col min="13834" max="14080" width="9.140625" style="1052"/>
    <col min="14081" max="14081" width="55.5703125" style="1052" customWidth="1"/>
    <col min="14082" max="14082" width="27.7109375" style="1052" customWidth="1"/>
    <col min="14083" max="14083" width="0" style="1052" hidden="1" customWidth="1"/>
    <col min="14084" max="14084" width="12.28515625" style="1052" customWidth="1"/>
    <col min="14085" max="14085" width="0" style="1052" hidden="1" customWidth="1"/>
    <col min="14086" max="14086" width="26.85546875" style="1052" customWidth="1"/>
    <col min="14087" max="14087" width="0" style="1052" hidden="1" customWidth="1"/>
    <col min="14088" max="14088" width="16" style="1052" customWidth="1"/>
    <col min="14089" max="14089" width="0" style="1052" hidden="1" customWidth="1"/>
    <col min="14090" max="14336" width="9.140625" style="1052"/>
    <col min="14337" max="14337" width="55.5703125" style="1052" customWidth="1"/>
    <col min="14338" max="14338" width="27.7109375" style="1052" customWidth="1"/>
    <col min="14339" max="14339" width="0" style="1052" hidden="1" customWidth="1"/>
    <col min="14340" max="14340" width="12.28515625" style="1052" customWidth="1"/>
    <col min="14341" max="14341" width="0" style="1052" hidden="1" customWidth="1"/>
    <col min="14342" max="14342" width="26.85546875" style="1052" customWidth="1"/>
    <col min="14343" max="14343" width="0" style="1052" hidden="1" customWidth="1"/>
    <col min="14344" max="14344" width="16" style="1052" customWidth="1"/>
    <col min="14345" max="14345" width="0" style="1052" hidden="1" customWidth="1"/>
    <col min="14346" max="14592" width="9.140625" style="1052"/>
    <col min="14593" max="14593" width="55.5703125" style="1052" customWidth="1"/>
    <col min="14594" max="14594" width="27.7109375" style="1052" customWidth="1"/>
    <col min="14595" max="14595" width="0" style="1052" hidden="1" customWidth="1"/>
    <col min="14596" max="14596" width="12.28515625" style="1052" customWidth="1"/>
    <col min="14597" max="14597" width="0" style="1052" hidden="1" customWidth="1"/>
    <col min="14598" max="14598" width="26.85546875" style="1052" customWidth="1"/>
    <col min="14599" max="14599" width="0" style="1052" hidden="1" customWidth="1"/>
    <col min="14600" max="14600" width="16" style="1052" customWidth="1"/>
    <col min="14601" max="14601" width="0" style="1052" hidden="1" customWidth="1"/>
    <col min="14602" max="14848" width="9.140625" style="1052"/>
    <col min="14849" max="14849" width="55.5703125" style="1052" customWidth="1"/>
    <col min="14850" max="14850" width="27.7109375" style="1052" customWidth="1"/>
    <col min="14851" max="14851" width="0" style="1052" hidden="1" customWidth="1"/>
    <col min="14852" max="14852" width="12.28515625" style="1052" customWidth="1"/>
    <col min="14853" max="14853" width="0" style="1052" hidden="1" customWidth="1"/>
    <col min="14854" max="14854" width="26.85546875" style="1052" customWidth="1"/>
    <col min="14855" max="14855" width="0" style="1052" hidden="1" customWidth="1"/>
    <col min="14856" max="14856" width="16" style="1052" customWidth="1"/>
    <col min="14857" max="14857" width="0" style="1052" hidden="1" customWidth="1"/>
    <col min="14858" max="15104" width="9.140625" style="1052"/>
    <col min="15105" max="15105" width="55.5703125" style="1052" customWidth="1"/>
    <col min="15106" max="15106" width="27.7109375" style="1052" customWidth="1"/>
    <col min="15107" max="15107" width="0" style="1052" hidden="1" customWidth="1"/>
    <col min="15108" max="15108" width="12.28515625" style="1052" customWidth="1"/>
    <col min="15109" max="15109" width="0" style="1052" hidden="1" customWidth="1"/>
    <col min="15110" max="15110" width="26.85546875" style="1052" customWidth="1"/>
    <col min="15111" max="15111" width="0" style="1052" hidden="1" customWidth="1"/>
    <col min="15112" max="15112" width="16" style="1052" customWidth="1"/>
    <col min="15113" max="15113" width="0" style="1052" hidden="1" customWidth="1"/>
    <col min="15114" max="15360" width="9.140625" style="1052"/>
    <col min="15361" max="15361" width="55.5703125" style="1052" customWidth="1"/>
    <col min="15362" max="15362" width="27.7109375" style="1052" customWidth="1"/>
    <col min="15363" max="15363" width="0" style="1052" hidden="1" customWidth="1"/>
    <col min="15364" max="15364" width="12.28515625" style="1052" customWidth="1"/>
    <col min="15365" max="15365" width="0" style="1052" hidden="1" customWidth="1"/>
    <col min="15366" max="15366" width="26.85546875" style="1052" customWidth="1"/>
    <col min="15367" max="15367" width="0" style="1052" hidden="1" customWidth="1"/>
    <col min="15368" max="15368" width="16" style="1052" customWidth="1"/>
    <col min="15369" max="15369" width="0" style="1052" hidden="1" customWidth="1"/>
    <col min="15370" max="15616" width="9.140625" style="1052"/>
    <col min="15617" max="15617" width="55.5703125" style="1052" customWidth="1"/>
    <col min="15618" max="15618" width="27.7109375" style="1052" customWidth="1"/>
    <col min="15619" max="15619" width="0" style="1052" hidden="1" customWidth="1"/>
    <col min="15620" max="15620" width="12.28515625" style="1052" customWidth="1"/>
    <col min="15621" max="15621" width="0" style="1052" hidden="1" customWidth="1"/>
    <col min="15622" max="15622" width="26.85546875" style="1052" customWidth="1"/>
    <col min="15623" max="15623" width="0" style="1052" hidden="1" customWidth="1"/>
    <col min="15624" max="15624" width="16" style="1052" customWidth="1"/>
    <col min="15625" max="15625" width="0" style="1052" hidden="1" customWidth="1"/>
    <col min="15626" max="15872" width="9.140625" style="1052"/>
    <col min="15873" max="15873" width="55.5703125" style="1052" customWidth="1"/>
    <col min="15874" max="15874" width="27.7109375" style="1052" customWidth="1"/>
    <col min="15875" max="15875" width="0" style="1052" hidden="1" customWidth="1"/>
    <col min="15876" max="15876" width="12.28515625" style="1052" customWidth="1"/>
    <col min="15877" max="15877" width="0" style="1052" hidden="1" customWidth="1"/>
    <col min="15878" max="15878" width="26.85546875" style="1052" customWidth="1"/>
    <col min="15879" max="15879" width="0" style="1052" hidden="1" customWidth="1"/>
    <col min="15880" max="15880" width="16" style="1052" customWidth="1"/>
    <col min="15881" max="15881" width="0" style="1052" hidden="1" customWidth="1"/>
    <col min="15882" max="16128" width="9.140625" style="1052"/>
    <col min="16129" max="16129" width="55.5703125" style="1052" customWidth="1"/>
    <col min="16130" max="16130" width="27.7109375" style="1052" customWidth="1"/>
    <col min="16131" max="16131" width="0" style="1052" hidden="1" customWidth="1"/>
    <col min="16132" max="16132" width="12.28515625" style="1052" customWidth="1"/>
    <col min="16133" max="16133" width="0" style="1052" hidden="1" customWidth="1"/>
    <col min="16134" max="16134" width="26.85546875" style="1052" customWidth="1"/>
    <col min="16135" max="16135" width="0" style="1052" hidden="1" customWidth="1"/>
    <col min="16136" max="16136" width="16" style="1052" customWidth="1"/>
    <col min="16137" max="16137" width="0" style="1052" hidden="1" customWidth="1"/>
    <col min="16138" max="16384" width="9.140625" style="1052"/>
  </cols>
  <sheetData>
    <row r="1" spans="1:9">
      <c r="F1" s="1387" t="s">
        <v>601</v>
      </c>
      <c r="G1" s="1387"/>
      <c r="H1" s="1051"/>
    </row>
    <row r="2" spans="1:9" ht="26.25" customHeight="1">
      <c r="A2" s="1388" t="s">
        <v>586</v>
      </c>
      <c r="B2" s="1388"/>
      <c r="C2" s="1388"/>
      <c r="D2" s="1388"/>
      <c r="E2" s="1388"/>
      <c r="F2" s="1388"/>
      <c r="G2" s="1388"/>
      <c r="H2" s="1053"/>
    </row>
    <row r="3" spans="1:9" ht="21" customHeight="1">
      <c r="A3" s="1389" t="s">
        <v>587</v>
      </c>
      <c r="B3" s="1389"/>
      <c r="C3" s="1389"/>
      <c r="D3" s="1389"/>
      <c r="E3" s="1389"/>
      <c r="F3" s="1389"/>
      <c r="G3" s="1389"/>
      <c r="H3" s="1054"/>
    </row>
    <row r="4" spans="1:9" ht="32.25" customHeight="1" thickBot="1">
      <c r="G4" s="1051" t="s">
        <v>588</v>
      </c>
      <c r="H4" s="1051"/>
    </row>
    <row r="5" spans="1:9" s="1057" customFormat="1" ht="13.5" thickBot="1">
      <c r="A5" s="1055" t="s">
        <v>4</v>
      </c>
      <c r="B5" s="1390" t="s">
        <v>589</v>
      </c>
      <c r="C5" s="1391"/>
      <c r="D5" s="1391"/>
      <c r="E5" s="1056"/>
      <c r="F5" s="1392" t="s">
        <v>590</v>
      </c>
      <c r="G5" s="1391"/>
      <c r="H5" s="1391"/>
      <c r="I5" s="1393"/>
    </row>
    <row r="6" spans="1:9">
      <c r="A6" s="1058"/>
    </row>
    <row r="7" spans="1:9" ht="38.25">
      <c r="A7" s="1059"/>
      <c r="B7" s="1059"/>
      <c r="C7" s="1060" t="s">
        <v>591</v>
      </c>
      <c r="D7" s="1061" t="s">
        <v>217</v>
      </c>
      <c r="E7" s="1061" t="s">
        <v>218</v>
      </c>
      <c r="F7" s="1062"/>
      <c r="G7" s="1060" t="s">
        <v>591</v>
      </c>
      <c r="H7" s="1061" t="s">
        <v>217</v>
      </c>
      <c r="I7" s="1061" t="s">
        <v>218</v>
      </c>
    </row>
    <row r="8" spans="1:9" ht="20.25" customHeight="1">
      <c r="A8" s="1063" t="s">
        <v>592</v>
      </c>
      <c r="B8" s="1064" t="s">
        <v>256</v>
      </c>
      <c r="C8" s="1065"/>
      <c r="D8" s="1065">
        <v>7990</v>
      </c>
      <c r="E8" s="1066"/>
      <c r="F8" s="1067" t="s">
        <v>593</v>
      </c>
      <c r="G8" s="1065"/>
      <c r="H8" s="1065">
        <v>10124</v>
      </c>
      <c r="I8" s="1066"/>
    </row>
    <row r="9" spans="1:9" ht="18" customHeight="1">
      <c r="A9" s="1374" t="s">
        <v>594</v>
      </c>
      <c r="B9" s="1068" t="s">
        <v>595</v>
      </c>
      <c r="C9" s="1069"/>
      <c r="D9" s="1069">
        <v>2134</v>
      </c>
      <c r="E9" s="1066"/>
      <c r="F9" s="1070"/>
      <c r="G9" s="1071"/>
      <c r="H9" s="1069"/>
      <c r="I9" s="1066"/>
    </row>
    <row r="10" spans="1:9" ht="18.75" customHeight="1" thickBot="1">
      <c r="A10" s="1376"/>
      <c r="B10" s="1072" t="s">
        <v>596</v>
      </c>
      <c r="C10" s="1073"/>
      <c r="D10" s="1073">
        <v>10124</v>
      </c>
      <c r="E10" s="1066"/>
      <c r="F10" s="1074" t="s">
        <v>597</v>
      </c>
      <c r="G10" s="1075"/>
      <c r="H10" s="1073">
        <v>10124</v>
      </c>
      <c r="I10" s="1066"/>
    </row>
    <row r="11" spans="1:9" ht="12" customHeight="1">
      <c r="A11" s="1076"/>
      <c r="B11" s="1077"/>
      <c r="C11" s="1078"/>
      <c r="D11" s="1078"/>
      <c r="E11" s="1078"/>
      <c r="F11" s="1079"/>
      <c r="G11" s="1080"/>
      <c r="H11" s="1080"/>
    </row>
    <row r="13" spans="1:9" hidden="1">
      <c r="A13" s="1081"/>
      <c r="B13" s="1082"/>
      <c r="C13" s="1083"/>
      <c r="D13" s="1083"/>
      <c r="E13" s="1083"/>
      <c r="F13" s="1084"/>
      <c r="G13" s="1083"/>
      <c r="H13" s="1085"/>
      <c r="I13" s="1085"/>
    </row>
    <row r="14" spans="1:9" hidden="1">
      <c r="A14" s="1374"/>
      <c r="B14" s="1377"/>
      <c r="C14" s="1379"/>
      <c r="D14" s="1379"/>
      <c r="E14" s="1086"/>
      <c r="F14" s="1381"/>
      <c r="G14" s="1385"/>
      <c r="H14" s="1373"/>
      <c r="I14" s="1373"/>
    </row>
    <row r="15" spans="1:9" hidden="1">
      <c r="A15" s="1375"/>
      <c r="B15" s="1378"/>
      <c r="C15" s="1380"/>
      <c r="D15" s="1380"/>
      <c r="E15" s="1087"/>
      <c r="F15" s="1382"/>
      <c r="G15" s="1386"/>
      <c r="H15" s="1373"/>
      <c r="I15" s="1373"/>
    </row>
    <row r="16" spans="1:9" ht="13.5" hidden="1" thickBot="1">
      <c r="A16" s="1376"/>
      <c r="B16" s="1088"/>
      <c r="C16" s="1073"/>
      <c r="D16" s="1073"/>
      <c r="E16" s="1073"/>
      <c r="F16" s="1074"/>
      <c r="G16" s="1075"/>
      <c r="H16" s="1089"/>
      <c r="I16" s="1089"/>
    </row>
    <row r="17" spans="1:8">
      <c r="A17" s="1076"/>
      <c r="B17" s="1090"/>
      <c r="C17" s="1078"/>
      <c r="D17" s="1078"/>
      <c r="E17" s="1078"/>
      <c r="F17" s="1079"/>
      <c r="G17" s="1080"/>
      <c r="H17" s="1080"/>
    </row>
    <row r="18" spans="1:8" hidden="1"/>
    <row r="19" spans="1:8" hidden="1">
      <c r="A19" s="1091"/>
      <c r="B19" s="1092" t="s">
        <v>598</v>
      </c>
      <c r="C19" s="1093"/>
      <c r="D19" s="1093"/>
      <c r="E19" s="1093"/>
      <c r="F19" s="1094" t="s">
        <v>593</v>
      </c>
      <c r="G19" s="1095"/>
      <c r="H19" s="1095"/>
    </row>
    <row r="20" spans="1:8" hidden="1">
      <c r="A20" s="1374"/>
      <c r="B20" s="1096" t="s">
        <v>599</v>
      </c>
      <c r="C20" s="1097"/>
      <c r="D20" s="1097"/>
      <c r="E20" s="1097"/>
      <c r="F20" s="1098"/>
      <c r="G20" s="1099"/>
      <c r="H20" s="1099"/>
    </row>
    <row r="21" spans="1:8" ht="25.5" hidden="1">
      <c r="A21" s="1375"/>
      <c r="B21" s="1068" t="s">
        <v>600</v>
      </c>
      <c r="C21" s="1069"/>
      <c r="D21" s="1069"/>
      <c r="E21" s="1069"/>
      <c r="F21" s="1070"/>
      <c r="G21" s="1100"/>
      <c r="H21" s="1100"/>
    </row>
    <row r="22" spans="1:8" ht="13.5" hidden="1" thickBot="1">
      <c r="A22" s="1376"/>
      <c r="B22" s="1072" t="s">
        <v>596</v>
      </c>
      <c r="C22" s="1073"/>
      <c r="D22" s="1073"/>
      <c r="E22" s="1073"/>
      <c r="F22" s="1074" t="s">
        <v>597</v>
      </c>
      <c r="G22" s="1101"/>
      <c r="H22" s="1101"/>
    </row>
    <row r="24" spans="1:8" hidden="1">
      <c r="A24" s="1081"/>
      <c r="B24" s="1082" t="s">
        <v>256</v>
      </c>
      <c r="C24" s="1083"/>
      <c r="D24" s="1083"/>
      <c r="E24" s="1083"/>
      <c r="F24" s="1084" t="s">
        <v>593</v>
      </c>
      <c r="G24" s="1085"/>
      <c r="H24" s="1102"/>
    </row>
    <row r="25" spans="1:8" hidden="1">
      <c r="A25" s="1374"/>
      <c r="B25" s="1377" t="s">
        <v>595</v>
      </c>
      <c r="C25" s="1379"/>
      <c r="D25" s="1086"/>
      <c r="E25" s="1086"/>
      <c r="F25" s="1381"/>
      <c r="G25" s="1383"/>
      <c r="H25" s="1103"/>
    </row>
    <row r="26" spans="1:8" hidden="1">
      <c r="A26" s="1375"/>
      <c r="B26" s="1378"/>
      <c r="C26" s="1380"/>
      <c r="D26" s="1087"/>
      <c r="E26" s="1087"/>
      <c r="F26" s="1382"/>
      <c r="G26" s="1384"/>
      <c r="H26" s="1103"/>
    </row>
    <row r="27" spans="1:8" ht="13.5" hidden="1" thickBot="1">
      <c r="A27" s="1376"/>
      <c r="B27" s="1088" t="s">
        <v>596</v>
      </c>
      <c r="C27" s="1073"/>
      <c r="D27" s="1073"/>
      <c r="E27" s="1073"/>
      <c r="F27" s="1074" t="s">
        <v>597</v>
      </c>
      <c r="G27" s="1101"/>
      <c r="H27" s="1080"/>
    </row>
    <row r="28" spans="1:8" hidden="1"/>
  </sheetData>
  <mergeCells count="20">
    <mergeCell ref="A9:A10"/>
    <mergeCell ref="F1:G1"/>
    <mergeCell ref="A2:G2"/>
    <mergeCell ref="A3:G3"/>
    <mergeCell ref="B5:D5"/>
    <mergeCell ref="F5:I5"/>
    <mergeCell ref="H14:H15"/>
    <mergeCell ref="I14:I15"/>
    <mergeCell ref="A20:A22"/>
    <mergeCell ref="A25:A27"/>
    <mergeCell ref="B25:B26"/>
    <mergeCell ref="C25:C26"/>
    <mergeCell ref="F25:F26"/>
    <mergeCell ref="G25:G26"/>
    <mergeCell ref="A14:A16"/>
    <mergeCell ref="B14:B15"/>
    <mergeCell ref="C14:C15"/>
    <mergeCell ref="D14:D15"/>
    <mergeCell ref="F14:F15"/>
    <mergeCell ref="G14:G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4"/>
  <sheetViews>
    <sheetView topLeftCell="B16" zoomScale="55" zoomScaleNormal="55" workbookViewId="0">
      <selection activeCell="J30" sqref="J30"/>
    </sheetView>
  </sheetViews>
  <sheetFormatPr defaultRowHeight="15.75"/>
  <cols>
    <col min="1" max="1" width="2.85546875" style="121" customWidth="1"/>
    <col min="2" max="2" width="3.85546875" style="128" customWidth="1"/>
    <col min="3" max="3" width="5.28515625" style="128" customWidth="1"/>
    <col min="4" max="4" width="56.140625" style="129" customWidth="1"/>
    <col min="5" max="5" width="16.28515625" style="1" customWidth="1"/>
    <col min="6" max="6" width="11.5703125" style="1" hidden="1" customWidth="1"/>
    <col min="7" max="7" width="12.140625" style="1" hidden="1" customWidth="1"/>
    <col min="8" max="8" width="12.28515625" style="1" hidden="1" customWidth="1"/>
    <col min="9" max="9" width="16.5703125" style="1" customWidth="1"/>
    <col min="10" max="11" width="14.5703125" style="1" customWidth="1"/>
    <col min="12" max="12" width="12.140625" style="67" customWidth="1"/>
    <col min="13" max="13" width="11.5703125" style="67" hidden="1" customWidth="1"/>
    <col min="14" max="14" width="12.5703125" style="67" hidden="1" customWidth="1"/>
    <col min="15" max="15" width="11.85546875" style="67" hidden="1" customWidth="1"/>
    <col min="16" max="16" width="12.42578125" style="67" customWidth="1"/>
    <col min="17" max="17" width="12.85546875" style="67" customWidth="1"/>
    <col min="18" max="18" width="16.7109375" style="67" customWidth="1"/>
    <col min="19" max="19" width="12.7109375" style="67" customWidth="1"/>
    <col min="20" max="20" width="11.140625" style="67" hidden="1" customWidth="1"/>
    <col min="21" max="21" width="11.42578125" style="67" hidden="1" customWidth="1"/>
    <col min="22" max="22" width="11.85546875" style="67" hidden="1" customWidth="1"/>
    <col min="23" max="23" width="11.85546875" style="67" customWidth="1"/>
    <col min="24" max="24" width="11" style="67" customWidth="1"/>
    <col min="25" max="25" width="15.7109375" style="67" customWidth="1"/>
    <col min="26" max="26" width="11.42578125" style="67" customWidth="1"/>
    <col min="27" max="29" width="10.5703125" style="1" hidden="1" customWidth="1"/>
    <col min="30" max="30" width="10.5703125" style="1" customWidth="1"/>
    <col min="31" max="31" width="12.5703125" style="1" customWidth="1"/>
    <col min="32" max="32" width="11.7109375" style="1" customWidth="1"/>
    <col min="33" max="16384" width="9.140625" style="1"/>
  </cols>
  <sheetData>
    <row r="1" spans="1:32" ht="24.75" customHeight="1">
      <c r="A1" s="1168" t="s">
        <v>8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  <c r="T1" s="1168"/>
      <c r="U1" s="1168"/>
      <c r="V1" s="1168"/>
      <c r="W1" s="1168"/>
      <c r="X1" s="1168"/>
      <c r="Y1" s="1168"/>
      <c r="Z1" s="1168"/>
      <c r="AD1" s="1" t="s">
        <v>576</v>
      </c>
    </row>
    <row r="2" spans="1:32" ht="14.25" customHeight="1" thickBot="1">
      <c r="A2" s="1171" t="s">
        <v>163</v>
      </c>
      <c r="B2" s="1171"/>
      <c r="C2" s="120"/>
      <c r="D2" s="130"/>
      <c r="Z2" s="136" t="s">
        <v>2</v>
      </c>
    </row>
    <row r="3" spans="1:32" s="2" customFormat="1" ht="48.75" customHeight="1" thickBot="1">
      <c r="A3" s="1169" t="s">
        <v>4</v>
      </c>
      <c r="B3" s="1170"/>
      <c r="C3" s="1170"/>
      <c r="D3" s="1170"/>
      <c r="E3" s="566" t="s">
        <v>5</v>
      </c>
      <c r="F3" s="567"/>
      <c r="G3" s="567"/>
      <c r="H3" s="567"/>
      <c r="I3" s="567"/>
      <c r="J3" s="567"/>
      <c r="K3" s="568"/>
      <c r="L3" s="566" t="s">
        <v>66</v>
      </c>
      <c r="M3" s="567"/>
      <c r="N3" s="567"/>
      <c r="O3" s="567"/>
      <c r="P3" s="567"/>
      <c r="Q3" s="567"/>
      <c r="R3" s="568"/>
      <c r="S3" s="566" t="s">
        <v>67</v>
      </c>
      <c r="T3" s="567"/>
      <c r="U3" s="567"/>
      <c r="V3" s="567"/>
      <c r="W3" s="567"/>
      <c r="X3" s="567"/>
      <c r="Y3" s="568"/>
      <c r="Z3" s="1400" t="s">
        <v>74</v>
      </c>
      <c r="AA3" s="1401"/>
      <c r="AB3" s="1401"/>
      <c r="AC3" s="1401"/>
      <c r="AD3" s="1401"/>
      <c r="AE3" s="1401"/>
      <c r="AF3" s="1402"/>
    </row>
    <row r="4" spans="1:32" s="2" customFormat="1" ht="51" customHeight="1" thickBot="1">
      <c r="A4" s="569"/>
      <c r="B4" s="570"/>
      <c r="C4" s="570"/>
      <c r="D4" s="570"/>
      <c r="E4" s="571" t="s">
        <v>72</v>
      </c>
      <c r="F4" s="572" t="s">
        <v>207</v>
      </c>
      <c r="G4" s="572" t="s">
        <v>212</v>
      </c>
      <c r="H4" s="572" t="s">
        <v>215</v>
      </c>
      <c r="I4" s="572" t="s">
        <v>233</v>
      </c>
      <c r="J4" s="572" t="s">
        <v>230</v>
      </c>
      <c r="K4" s="565" t="s">
        <v>459</v>
      </c>
      <c r="L4" s="571" t="s">
        <v>72</v>
      </c>
      <c r="M4" s="572" t="s">
        <v>207</v>
      </c>
      <c r="N4" s="572" t="s">
        <v>212</v>
      </c>
      <c r="O4" s="572" t="s">
        <v>215</v>
      </c>
      <c r="P4" s="572" t="s">
        <v>233</v>
      </c>
      <c r="Q4" s="572" t="s">
        <v>230</v>
      </c>
      <c r="R4" s="565" t="s">
        <v>459</v>
      </c>
      <c r="S4" s="571" t="s">
        <v>72</v>
      </c>
      <c r="T4" s="572" t="s">
        <v>207</v>
      </c>
      <c r="U4" s="572" t="s">
        <v>212</v>
      </c>
      <c r="V4" s="572" t="s">
        <v>215</v>
      </c>
      <c r="W4" s="572" t="s">
        <v>233</v>
      </c>
      <c r="X4" s="572" t="s">
        <v>230</v>
      </c>
      <c r="Y4" s="565" t="s">
        <v>459</v>
      </c>
      <c r="Z4" s="571" t="s">
        <v>72</v>
      </c>
      <c r="AA4" s="572" t="s">
        <v>207</v>
      </c>
      <c r="AB4" s="572" t="s">
        <v>212</v>
      </c>
      <c r="AC4" s="572" t="s">
        <v>450</v>
      </c>
      <c r="AD4" s="572" t="s">
        <v>452</v>
      </c>
      <c r="AE4" s="572" t="s">
        <v>230</v>
      </c>
      <c r="AF4" s="565" t="s">
        <v>459</v>
      </c>
    </row>
    <row r="5" spans="1:32" s="66" customFormat="1" ht="33" customHeight="1" thickBot="1">
      <c r="A5" s="573" t="s">
        <v>27</v>
      </c>
      <c r="B5" s="1157" t="s">
        <v>84</v>
      </c>
      <c r="C5" s="1157"/>
      <c r="D5" s="1157"/>
      <c r="E5" s="574">
        <f>SUM(E6:E10)</f>
        <v>18187</v>
      </c>
      <c r="F5" s="575">
        <f t="shared" ref="F5:J5" si="0">SUM(F6:F10)</f>
        <v>18987</v>
      </c>
      <c r="G5" s="575">
        <f t="shared" si="0"/>
        <v>19144</v>
      </c>
      <c r="H5" s="575">
        <f t="shared" si="0"/>
        <v>19973</v>
      </c>
      <c r="I5" s="575">
        <f t="shared" si="0"/>
        <v>23075</v>
      </c>
      <c r="J5" s="575">
        <f t="shared" si="0"/>
        <v>17149</v>
      </c>
      <c r="K5" s="1394">
        <f>J5/I5</f>
        <v>0.7431852654387866</v>
      </c>
      <c r="L5" s="574">
        <f t="shared" ref="L5:Q5" si="1">SUM(L6:L10)</f>
        <v>17372</v>
      </c>
      <c r="M5" s="575">
        <f t="shared" si="1"/>
        <v>17372</v>
      </c>
      <c r="N5" s="575">
        <f t="shared" si="1"/>
        <v>17529</v>
      </c>
      <c r="O5" s="575">
        <f t="shared" si="1"/>
        <v>18271</v>
      </c>
      <c r="P5" s="575">
        <f>SUM(P6:P10)</f>
        <v>20932</v>
      </c>
      <c r="Q5" s="575">
        <f t="shared" si="1"/>
        <v>15120</v>
      </c>
      <c r="R5" s="274">
        <f>Q5/P5</f>
        <v>0.72233900248423466</v>
      </c>
      <c r="S5" s="574">
        <f>SUM(S6:S10)</f>
        <v>815</v>
      </c>
      <c r="T5" s="575">
        <f t="shared" ref="T5:AC5" si="2">SUM(T6:T10)</f>
        <v>1615</v>
      </c>
      <c r="U5" s="575">
        <f t="shared" si="2"/>
        <v>1615</v>
      </c>
      <c r="V5" s="575">
        <f>SUM(V6:V10)</f>
        <v>1702</v>
      </c>
      <c r="W5" s="575">
        <f>SUM(W6:W10)</f>
        <v>2143</v>
      </c>
      <c r="X5" s="575">
        <f>SUM(X6:X10)</f>
        <v>2029</v>
      </c>
      <c r="Y5" s="1394">
        <f>X5/W5</f>
        <v>0.94680354643023801</v>
      </c>
      <c r="Z5" s="574">
        <f t="shared" si="2"/>
        <v>0</v>
      </c>
      <c r="AA5" s="575" t="e">
        <f t="shared" si="2"/>
        <v>#REF!</v>
      </c>
      <c r="AB5" s="575" t="e">
        <f t="shared" si="2"/>
        <v>#REF!</v>
      </c>
      <c r="AC5" s="575" t="e">
        <f t="shared" si="2"/>
        <v>#REF!</v>
      </c>
      <c r="AD5" s="575">
        <f>SUM(AD6:AD10)</f>
        <v>0</v>
      </c>
      <c r="AE5" s="575"/>
      <c r="AF5" s="821"/>
    </row>
    <row r="6" spans="1:32" s="5" customFormat="1" ht="33" customHeight="1">
      <c r="A6" s="576"/>
      <c r="B6" s="577" t="s">
        <v>36</v>
      </c>
      <c r="C6" s="577"/>
      <c r="D6" s="579" t="s">
        <v>0</v>
      </c>
      <c r="E6" s="580">
        <f>'4.sz.m.ÖNK kiadás'!E7</f>
        <v>4427</v>
      </c>
      <c r="F6" s="581">
        <f>'4.sz.m.ÖNK kiadás'!F7</f>
        <v>4427</v>
      </c>
      <c r="G6" s="581">
        <f>'4.sz.m.ÖNK kiadás'!G7</f>
        <v>4539</v>
      </c>
      <c r="H6" s="581">
        <f>'4.sz.m.ÖNK kiadás'!H7</f>
        <v>4651</v>
      </c>
      <c r="I6" s="581">
        <f>'4.sz.m.ÖNK kiadás'!I7</f>
        <v>4667</v>
      </c>
      <c r="J6" s="581">
        <f>'4.sz.m.ÖNK kiadás'!J7</f>
        <v>4456</v>
      </c>
      <c r="K6" s="1422">
        <f t="shared" ref="K6:K36" si="3">J6/I6</f>
        <v>0.95478894364688238</v>
      </c>
      <c r="L6" s="580">
        <f>'4.sz.m.ÖNK kiadás'!L7</f>
        <v>4427</v>
      </c>
      <c r="M6" s="581">
        <f>'4.sz.m.ÖNK kiadás'!M7</f>
        <v>4427</v>
      </c>
      <c r="N6" s="581">
        <f>'4.sz.m.ÖNK kiadás'!N7</f>
        <v>4539</v>
      </c>
      <c r="O6" s="581">
        <f>'4.sz.m.ÖNK kiadás'!O7</f>
        <v>4651</v>
      </c>
      <c r="P6" s="581">
        <f>'4.sz.m.ÖNK kiadás'!P7</f>
        <v>4667</v>
      </c>
      <c r="Q6" s="581">
        <f>'4.sz.m.ÖNK kiadás'!Q7</f>
        <v>4456</v>
      </c>
      <c r="R6" s="1423">
        <f t="shared" ref="R6:R36" si="4">Q6/P6</f>
        <v>0.95478894364688238</v>
      </c>
      <c r="S6" s="810">
        <f>'4.sz.m.ÖNK kiadás'!S7</f>
        <v>0</v>
      </c>
      <c r="T6" s="811">
        <f>'4.sz.m.ÖNK kiadás'!T7</f>
        <v>0</v>
      </c>
      <c r="U6" s="811">
        <f>'4.sz.m.ÖNK kiadás'!U7</f>
        <v>0</v>
      </c>
      <c r="V6" s="811">
        <f>'4.sz.m.ÖNK kiadás'!V7</f>
        <v>0</v>
      </c>
      <c r="W6" s="811">
        <f>'4.sz.m.ÖNK kiadás'!W7</f>
        <v>0</v>
      </c>
      <c r="X6" s="811">
        <f>'4.sz.m.ÖNK kiadás'!X7</f>
        <v>0</v>
      </c>
      <c r="Y6" s="1422"/>
      <c r="Z6" s="580"/>
      <c r="AA6" s="581" t="e">
        <f>#REF!</f>
        <v>#REF!</v>
      </c>
      <c r="AB6" s="581" t="e">
        <f>#REF!</f>
        <v>#REF!</v>
      </c>
      <c r="AC6" s="581" t="e">
        <f>#REF!</f>
        <v>#REF!</v>
      </c>
      <c r="AD6" s="581"/>
      <c r="AE6" s="581"/>
      <c r="AF6" s="818"/>
    </row>
    <row r="7" spans="1:32" s="5" customFormat="1" ht="33" customHeight="1">
      <c r="A7" s="582"/>
      <c r="B7" s="583" t="s">
        <v>37</v>
      </c>
      <c r="C7" s="583"/>
      <c r="D7" s="584" t="s">
        <v>85</v>
      </c>
      <c r="E7" s="580">
        <f>'4.sz.m.ÖNK kiadás'!E8</f>
        <v>1137</v>
      </c>
      <c r="F7" s="581">
        <f>'4.sz.m.ÖNK kiadás'!F8</f>
        <v>1137</v>
      </c>
      <c r="G7" s="581">
        <f>'4.sz.m.ÖNK kiadás'!G8</f>
        <v>1167</v>
      </c>
      <c r="H7" s="581">
        <f>'4.sz.m.ÖNK kiadás'!H8</f>
        <v>1197</v>
      </c>
      <c r="I7" s="581">
        <f>'4.sz.m.ÖNK kiadás'!I8</f>
        <v>1202</v>
      </c>
      <c r="J7" s="581">
        <f>'4.sz.m.ÖNK kiadás'!J8</f>
        <v>1028</v>
      </c>
      <c r="K7" s="1424">
        <f t="shared" si="3"/>
        <v>0.85524126455906824</v>
      </c>
      <c r="L7" s="580">
        <f>'4.sz.m.ÖNK kiadás'!L8</f>
        <v>1137</v>
      </c>
      <c r="M7" s="581">
        <f>'4.sz.m.ÖNK kiadás'!M8</f>
        <v>1137</v>
      </c>
      <c r="N7" s="581">
        <f>'4.sz.m.ÖNK kiadás'!N8</f>
        <v>1167</v>
      </c>
      <c r="O7" s="581">
        <f>'4.sz.m.ÖNK kiadás'!O8</f>
        <v>1197</v>
      </c>
      <c r="P7" s="581">
        <f>'4.sz.m.ÖNK kiadás'!P8</f>
        <v>1202</v>
      </c>
      <c r="Q7" s="581">
        <f>'4.sz.m.ÖNK kiadás'!Q8</f>
        <v>1028</v>
      </c>
      <c r="R7" s="1425">
        <f t="shared" si="4"/>
        <v>0.85524126455906824</v>
      </c>
      <c r="S7" s="812">
        <f>'4.sz.m.ÖNK kiadás'!S8</f>
        <v>0</v>
      </c>
      <c r="T7" s="813">
        <f>'4.sz.m.ÖNK kiadás'!T8</f>
        <v>0</v>
      </c>
      <c r="U7" s="813">
        <f>'4.sz.m.ÖNK kiadás'!U8</f>
        <v>0</v>
      </c>
      <c r="V7" s="813">
        <f>'4.sz.m.ÖNK kiadás'!V8</f>
        <v>0</v>
      </c>
      <c r="W7" s="813">
        <f>'4.sz.m.ÖNK kiadás'!W8</f>
        <v>0</v>
      </c>
      <c r="X7" s="813">
        <f>'4.sz.m.ÖNK kiadás'!X8</f>
        <v>0</v>
      </c>
      <c r="Y7" s="1424"/>
      <c r="Z7" s="580"/>
      <c r="AA7" s="581" t="e">
        <f>#REF!</f>
        <v>#REF!</v>
      </c>
      <c r="AB7" s="581" t="e">
        <f>#REF!</f>
        <v>#REF!</v>
      </c>
      <c r="AC7" s="581" t="e">
        <f>#REF!</f>
        <v>#REF!</v>
      </c>
      <c r="AD7" s="581"/>
      <c r="AE7" s="581"/>
      <c r="AF7" s="819"/>
    </row>
    <row r="8" spans="1:32" s="5" customFormat="1" ht="33" customHeight="1">
      <c r="A8" s="582"/>
      <c r="B8" s="583" t="s">
        <v>38</v>
      </c>
      <c r="C8" s="583"/>
      <c r="D8" s="584" t="s">
        <v>86</v>
      </c>
      <c r="E8" s="580">
        <f>'4.sz.m.ÖNK kiadás'!E9</f>
        <v>11623</v>
      </c>
      <c r="F8" s="581">
        <f>'4.sz.m.ÖNK kiadás'!F9</f>
        <v>11623</v>
      </c>
      <c r="G8" s="581">
        <f>'4.sz.m.ÖNK kiadás'!G9</f>
        <v>11623</v>
      </c>
      <c r="H8" s="581">
        <f>'4.sz.m.ÖNK kiadás'!H9</f>
        <v>12223</v>
      </c>
      <c r="I8" s="581">
        <f>'4.sz.m.ÖNK kiadás'!I9</f>
        <v>14684</v>
      </c>
      <c r="J8" s="581">
        <f>'4.sz.m.ÖNK kiadás'!J9</f>
        <v>9300</v>
      </c>
      <c r="K8" s="1424">
        <f t="shared" si="3"/>
        <v>0.63334241351130482</v>
      </c>
      <c r="L8" s="580">
        <f>'4.sz.m.ÖNK kiadás'!L9</f>
        <v>11623</v>
      </c>
      <c r="M8" s="581">
        <f>'4.sz.m.ÖNK kiadás'!M9</f>
        <v>11623</v>
      </c>
      <c r="N8" s="581">
        <f>'4.sz.m.ÖNK kiadás'!N9</f>
        <v>11623</v>
      </c>
      <c r="O8" s="581">
        <f>'4.sz.m.ÖNK kiadás'!O9</f>
        <v>12223</v>
      </c>
      <c r="P8" s="581">
        <f>'4.sz.m.ÖNK kiadás'!P9</f>
        <v>14684</v>
      </c>
      <c r="Q8" s="581">
        <f>'4.sz.m.ÖNK kiadás'!Q9</f>
        <v>9300</v>
      </c>
      <c r="R8" s="1425">
        <f t="shared" si="4"/>
        <v>0.63334241351130482</v>
      </c>
      <c r="S8" s="812">
        <f>'4.sz.m.ÖNK kiadás'!S9</f>
        <v>0</v>
      </c>
      <c r="T8" s="813">
        <f>'4.sz.m.ÖNK kiadás'!T9</f>
        <v>0</v>
      </c>
      <c r="U8" s="813">
        <f>'4.sz.m.ÖNK kiadás'!U9</f>
        <v>0</v>
      </c>
      <c r="V8" s="813">
        <f>'4.sz.m.ÖNK kiadás'!V9</f>
        <v>0</v>
      </c>
      <c r="W8" s="813">
        <f>'4.sz.m.ÖNK kiadás'!W9</f>
        <v>0</v>
      </c>
      <c r="X8" s="813">
        <f>'4.sz.m.ÖNK kiadás'!X9</f>
        <v>0</v>
      </c>
      <c r="Y8" s="1424"/>
      <c r="Z8" s="580"/>
      <c r="AA8" s="581" t="e">
        <f>#REF!</f>
        <v>#REF!</v>
      </c>
      <c r="AB8" s="581" t="e">
        <f>#REF!</f>
        <v>#REF!</v>
      </c>
      <c r="AC8" s="581" t="e">
        <f>#REF!</f>
        <v>#REF!</v>
      </c>
      <c r="AD8" s="581"/>
      <c r="AE8" s="581"/>
      <c r="AF8" s="819"/>
    </row>
    <row r="9" spans="1:32" s="5" customFormat="1" ht="33" customHeight="1">
      <c r="A9" s="582"/>
      <c r="B9" s="583" t="s">
        <v>51</v>
      </c>
      <c r="C9" s="583"/>
      <c r="D9" s="584" t="s">
        <v>87</v>
      </c>
      <c r="E9" s="580">
        <f>'4.sz.m.ÖNK kiadás'!E10</f>
        <v>478</v>
      </c>
      <c r="F9" s="581">
        <f>'4.sz.m.ÖNK kiadás'!F10</f>
        <v>478</v>
      </c>
      <c r="G9" s="581">
        <f>'4.sz.m.ÖNK kiadás'!G10</f>
        <v>598</v>
      </c>
      <c r="H9" s="581">
        <f>'4.sz.m.ÖNK kiadás'!H10</f>
        <v>541</v>
      </c>
      <c r="I9" s="581">
        <f>'4.sz.m.ÖNK kiadás'!I10</f>
        <v>1111</v>
      </c>
      <c r="J9" s="581">
        <f>'4.sz.m.ÖNK kiadás'!J10</f>
        <v>1017</v>
      </c>
      <c r="K9" s="1424">
        <f t="shared" si="3"/>
        <v>0.91539153915391536</v>
      </c>
      <c r="L9" s="580">
        <f>'4.sz.m.ÖNK kiadás'!L10</f>
        <v>144</v>
      </c>
      <c r="M9" s="581">
        <f>'4.sz.m.ÖNK kiadás'!M10</f>
        <v>144</v>
      </c>
      <c r="N9" s="581">
        <f>'4.sz.m.ÖNK kiadás'!N10</f>
        <v>144</v>
      </c>
      <c r="O9" s="581">
        <f>'4.sz.m.ÖNK kiadás'!O10</f>
        <v>0</v>
      </c>
      <c r="P9" s="581">
        <f>'4.sz.m.ÖNK kiadás'!P10</f>
        <v>152</v>
      </c>
      <c r="Q9" s="581">
        <f>'4.sz.m.ÖNK kiadás'!Q10</f>
        <v>152</v>
      </c>
      <c r="R9" s="1425">
        <f t="shared" si="4"/>
        <v>1</v>
      </c>
      <c r="S9" s="812">
        <f>'4.sz.m.ÖNK kiadás'!S10</f>
        <v>334</v>
      </c>
      <c r="T9" s="813">
        <f>'4.sz.m.ÖNK kiadás'!T10</f>
        <v>334</v>
      </c>
      <c r="U9" s="813">
        <f>'4.sz.m.ÖNK kiadás'!U10</f>
        <v>454</v>
      </c>
      <c r="V9" s="813">
        <f>'4.sz.m.ÖNK kiadás'!V10</f>
        <v>541</v>
      </c>
      <c r="W9" s="813">
        <f>'4.sz.m.ÖNK kiadás'!W10</f>
        <v>959</v>
      </c>
      <c r="X9" s="813">
        <f>'4.sz.m.ÖNK kiadás'!X10</f>
        <v>865</v>
      </c>
      <c r="Y9" s="1424">
        <f>X9/W9</f>
        <v>0.90198123044838374</v>
      </c>
      <c r="Z9" s="580"/>
      <c r="AA9" s="581"/>
      <c r="AB9" s="581"/>
      <c r="AC9" s="581"/>
      <c r="AD9" s="581"/>
      <c r="AE9" s="581"/>
      <c r="AF9" s="819"/>
    </row>
    <row r="10" spans="1:32" s="5" customFormat="1" ht="33" customHeight="1">
      <c r="A10" s="582"/>
      <c r="B10" s="583" t="s">
        <v>52</v>
      </c>
      <c r="C10" s="583"/>
      <c r="D10" s="585" t="s">
        <v>89</v>
      </c>
      <c r="E10" s="580">
        <f>SUM(E11:E15)</f>
        <v>522</v>
      </c>
      <c r="F10" s="581">
        <f t="shared" ref="F10:J10" si="5">SUM(F11:F15)</f>
        <v>1322</v>
      </c>
      <c r="G10" s="581">
        <f t="shared" si="5"/>
        <v>1217</v>
      </c>
      <c r="H10" s="581">
        <f t="shared" si="5"/>
        <v>1361</v>
      </c>
      <c r="I10" s="581">
        <f t="shared" si="5"/>
        <v>1411</v>
      </c>
      <c r="J10" s="581">
        <f t="shared" si="5"/>
        <v>1348</v>
      </c>
      <c r="K10" s="1424">
        <f t="shared" si="3"/>
        <v>0.95535081502480512</v>
      </c>
      <c r="L10" s="580">
        <f t="shared" ref="L10" si="6">SUM(L11:L15)</f>
        <v>41</v>
      </c>
      <c r="M10" s="581">
        <f t="shared" ref="M10" si="7">SUM(M11:M15)</f>
        <v>41</v>
      </c>
      <c r="N10" s="581">
        <f t="shared" ref="N10" si="8">SUM(N11:N15)</f>
        <v>56</v>
      </c>
      <c r="O10" s="581">
        <f t="shared" ref="O10" si="9">SUM(O11:O15)</f>
        <v>200</v>
      </c>
      <c r="P10" s="581">
        <f t="shared" ref="P10" si="10">SUM(P11:P15)</f>
        <v>227</v>
      </c>
      <c r="Q10" s="581">
        <f t="shared" ref="Q10" si="11">SUM(Q11:Q15)</f>
        <v>184</v>
      </c>
      <c r="R10" s="1425">
        <f t="shared" si="4"/>
        <v>0.81057268722466957</v>
      </c>
      <c r="S10" s="812">
        <f t="shared" ref="S10" si="12">SUM(S11:S15)</f>
        <v>481</v>
      </c>
      <c r="T10" s="813">
        <f>'4.sz.m.ÖNK kiadás'!T11</f>
        <v>1281</v>
      </c>
      <c r="U10" s="813">
        <f>'4.sz.m.ÖNK kiadás'!U11</f>
        <v>1161</v>
      </c>
      <c r="V10" s="813">
        <f>'4.sz.m.ÖNK kiadás'!V11</f>
        <v>1161</v>
      </c>
      <c r="W10" s="813">
        <f>'4.sz.m.ÖNK kiadás'!W11</f>
        <v>1184</v>
      </c>
      <c r="X10" s="813">
        <v>1164</v>
      </c>
      <c r="Y10" s="1424">
        <f>X10/W10</f>
        <v>0.98310810810810811</v>
      </c>
      <c r="Z10" s="580"/>
      <c r="AA10" s="581"/>
      <c r="AB10" s="581"/>
      <c r="AC10" s="581"/>
      <c r="AD10" s="581"/>
      <c r="AE10" s="581"/>
      <c r="AF10" s="819"/>
    </row>
    <row r="11" spans="1:32" s="5" customFormat="1" ht="33" customHeight="1">
      <c r="A11" s="582"/>
      <c r="B11" s="586"/>
      <c r="C11" s="583" t="s">
        <v>88</v>
      </c>
      <c r="D11" s="587" t="s">
        <v>271</v>
      </c>
      <c r="E11" s="580">
        <f>'4.sz.m.ÖNK kiadás'!E12</f>
        <v>0</v>
      </c>
      <c r="F11" s="581">
        <f>'4.sz.m.ÖNK kiadás'!F12</f>
        <v>0</v>
      </c>
      <c r="G11" s="581">
        <f>'4.sz.m.ÖNK kiadás'!G12</f>
        <v>15</v>
      </c>
      <c r="H11" s="581">
        <f>'4.sz.m.ÖNK kiadás'!H12</f>
        <v>15</v>
      </c>
      <c r="I11" s="581">
        <f>'4.sz.m.ÖNK kiadás'!I12</f>
        <v>15</v>
      </c>
      <c r="J11" s="581">
        <f>'4.sz.m.ÖNK kiadás'!J12</f>
        <v>15</v>
      </c>
      <c r="K11" s="1424">
        <f t="shared" si="3"/>
        <v>1</v>
      </c>
      <c r="L11" s="580">
        <f>'4.sz.m.ÖNK kiadás'!L12</f>
        <v>0</v>
      </c>
      <c r="M11" s="581">
        <f>'4.sz.m.ÖNK kiadás'!M12</f>
        <v>0</v>
      </c>
      <c r="N11" s="581">
        <f>'4.sz.m.ÖNK kiadás'!N12</f>
        <v>15</v>
      </c>
      <c r="O11" s="581">
        <f>'4.sz.m.ÖNK kiadás'!O12</f>
        <v>15</v>
      </c>
      <c r="P11" s="581">
        <f>'4.sz.m.ÖNK kiadás'!P12</f>
        <v>15</v>
      </c>
      <c r="Q11" s="581">
        <f>'4.sz.m.ÖNK kiadás'!Q12</f>
        <v>15</v>
      </c>
      <c r="R11" s="1425">
        <f t="shared" si="4"/>
        <v>1</v>
      </c>
      <c r="S11" s="812">
        <f>'4.sz.m.ÖNK kiadás'!S12</f>
        <v>0</v>
      </c>
      <c r="T11" s="813">
        <f>'4.sz.m.ÖNK kiadás'!T12</f>
        <v>0</v>
      </c>
      <c r="U11" s="813">
        <f>'4.sz.m.ÖNK kiadás'!U12</f>
        <v>0</v>
      </c>
      <c r="V11" s="813">
        <f>'4.sz.m.ÖNK kiadás'!V12</f>
        <v>0</v>
      </c>
      <c r="W11" s="813">
        <f>'4.sz.m.ÖNK kiadás'!W12</f>
        <v>0</v>
      </c>
      <c r="X11" s="813">
        <f>'4.sz.m.ÖNK kiadás'!X12</f>
        <v>0</v>
      </c>
      <c r="Y11" s="1424"/>
      <c r="Z11" s="580"/>
      <c r="AA11" s="581"/>
      <c r="AB11" s="581"/>
      <c r="AC11" s="581"/>
      <c r="AD11" s="581"/>
      <c r="AE11" s="581"/>
      <c r="AF11" s="819"/>
    </row>
    <row r="12" spans="1:32" s="5" customFormat="1" ht="57.75" customHeight="1">
      <c r="A12" s="582"/>
      <c r="B12" s="583"/>
      <c r="C12" s="583" t="s">
        <v>90</v>
      </c>
      <c r="D12" s="584" t="s">
        <v>272</v>
      </c>
      <c r="E12" s="580">
        <f>'4.sz.m.ÖNK kiadás'!E13</f>
        <v>370</v>
      </c>
      <c r="F12" s="581">
        <f>'4.sz.m.ÖNK kiadás'!F13</f>
        <v>1170</v>
      </c>
      <c r="G12" s="581">
        <f>'4.sz.m.ÖNK kiadás'!G13</f>
        <v>1050</v>
      </c>
      <c r="H12" s="581">
        <f>'4.sz.m.ÖNK kiadás'!H13</f>
        <v>1050</v>
      </c>
      <c r="I12" s="581">
        <f>'4.sz.m.ÖNK kiadás'!I13</f>
        <v>1133</v>
      </c>
      <c r="J12" s="581">
        <f>'4.sz.m.ÖNK kiadás'!J13</f>
        <v>1133</v>
      </c>
      <c r="K12" s="1424">
        <f t="shared" si="3"/>
        <v>1</v>
      </c>
      <c r="L12" s="580">
        <f>'4.sz.m.ÖNK kiadás'!L13</f>
        <v>0</v>
      </c>
      <c r="M12" s="581">
        <f>'4.sz.m.ÖNK kiadás'!M13</f>
        <v>0</v>
      </c>
      <c r="N12" s="581">
        <f>'4.sz.m.ÖNK kiadás'!N13</f>
        <v>0</v>
      </c>
      <c r="O12" s="581">
        <f>'4.sz.m.ÖNK kiadás'!O13</f>
        <v>0</v>
      </c>
      <c r="P12" s="581">
        <f>'4.sz.m.ÖNK kiadás'!P13</f>
        <v>0</v>
      </c>
      <c r="Q12" s="581">
        <f>'4.sz.m.ÖNK kiadás'!Q13</f>
        <v>0</v>
      </c>
      <c r="R12" s="1425"/>
      <c r="S12" s="812">
        <f>'4.sz.m.ÖNK kiadás'!S13</f>
        <v>370</v>
      </c>
      <c r="T12" s="813">
        <f>'4.sz.m.ÖNK kiadás'!T13</f>
        <v>1170</v>
      </c>
      <c r="U12" s="813">
        <f>'4.sz.m.ÖNK kiadás'!U13</f>
        <v>1050</v>
      </c>
      <c r="V12" s="813">
        <f>'4.sz.m.ÖNK kiadás'!V13</f>
        <v>1050</v>
      </c>
      <c r="W12" s="813">
        <f>'4.sz.m.ÖNK kiadás'!W13</f>
        <v>1133</v>
      </c>
      <c r="X12" s="813">
        <v>1133</v>
      </c>
      <c r="Y12" s="1424">
        <f t="shared" ref="Y12:Y17" si="13">X12/W12</f>
        <v>1</v>
      </c>
      <c r="Z12" s="580"/>
      <c r="AA12" s="581"/>
      <c r="AB12" s="581"/>
      <c r="AC12" s="581"/>
      <c r="AD12" s="581"/>
      <c r="AE12" s="581"/>
      <c r="AF12" s="819"/>
    </row>
    <row r="13" spans="1:32" s="5" customFormat="1" ht="54.75" customHeight="1" thickBot="1">
      <c r="A13" s="588"/>
      <c r="B13" s="589"/>
      <c r="C13" s="583" t="s">
        <v>91</v>
      </c>
      <c r="D13" s="584" t="s">
        <v>273</v>
      </c>
      <c r="E13" s="580">
        <f>'4.sz.m.ÖNK kiadás'!E14</f>
        <v>152</v>
      </c>
      <c r="F13" s="581">
        <f>'4.sz.m.ÖNK kiadás'!F14</f>
        <v>152</v>
      </c>
      <c r="G13" s="581">
        <f>'4.sz.m.ÖNK kiadás'!G14</f>
        <v>152</v>
      </c>
      <c r="H13" s="581">
        <f>'4.sz.m.ÖNK kiadás'!H14</f>
        <v>296</v>
      </c>
      <c r="I13" s="581">
        <f>'4.sz.m.ÖNK kiadás'!I14</f>
        <v>263</v>
      </c>
      <c r="J13" s="581">
        <f>'4.sz.m.ÖNK kiadás'!J14</f>
        <v>200</v>
      </c>
      <c r="K13" s="1426">
        <f t="shared" si="3"/>
        <v>0.76045627376425851</v>
      </c>
      <c r="L13" s="580">
        <f>'4.sz.m.ÖNK kiadás'!L14</f>
        <v>41</v>
      </c>
      <c r="M13" s="581">
        <f>'4.sz.m.ÖNK kiadás'!M14</f>
        <v>41</v>
      </c>
      <c r="N13" s="581">
        <f>'4.sz.m.ÖNK kiadás'!N14</f>
        <v>41</v>
      </c>
      <c r="O13" s="581">
        <f>'4.sz.m.ÖNK kiadás'!O14</f>
        <v>185</v>
      </c>
      <c r="P13" s="581">
        <f>'4.sz.m.ÖNK kiadás'!P14</f>
        <v>212</v>
      </c>
      <c r="Q13" s="581">
        <f>'4.sz.m.ÖNK kiadás'!Q14</f>
        <v>169</v>
      </c>
      <c r="R13" s="1423">
        <f t="shared" si="4"/>
        <v>0.79716981132075471</v>
      </c>
      <c r="S13" s="580">
        <f>'4.sz.m.ÖNK kiadás'!S14</f>
        <v>111</v>
      </c>
      <c r="T13" s="581">
        <f>'4.sz.m.ÖNK kiadás'!T14</f>
        <v>111</v>
      </c>
      <c r="U13" s="581">
        <f>'4.sz.m.ÖNK kiadás'!U14</f>
        <v>111</v>
      </c>
      <c r="V13" s="581">
        <f>'4.sz.m.ÖNK kiadás'!V14</f>
        <v>111</v>
      </c>
      <c r="W13" s="581">
        <f>'4.sz.m.ÖNK kiadás'!W14</f>
        <v>51</v>
      </c>
      <c r="X13" s="581">
        <v>31</v>
      </c>
      <c r="Y13" s="1426">
        <f t="shared" si="13"/>
        <v>0.60784313725490191</v>
      </c>
      <c r="Z13" s="580"/>
      <c r="AA13" s="581"/>
      <c r="AB13" s="581"/>
      <c r="AC13" s="581"/>
      <c r="AD13" s="581"/>
      <c r="AE13" s="581"/>
      <c r="AF13" s="819"/>
    </row>
    <row r="14" spans="1:32" s="5" customFormat="1" ht="33" hidden="1" customHeight="1">
      <c r="A14" s="582"/>
      <c r="B14" s="583"/>
      <c r="C14" s="583" t="s">
        <v>94</v>
      </c>
      <c r="D14" s="584" t="s">
        <v>96</v>
      </c>
      <c r="E14" s="580"/>
      <c r="F14" s="581"/>
      <c r="G14" s="581"/>
      <c r="H14" s="581"/>
      <c r="I14" s="581"/>
      <c r="J14" s="581"/>
      <c r="K14" s="1394" t="e">
        <f t="shared" si="3"/>
        <v>#DIV/0!</v>
      </c>
      <c r="L14" s="580"/>
      <c r="M14" s="581"/>
      <c r="N14" s="581"/>
      <c r="O14" s="581"/>
      <c r="P14" s="581"/>
      <c r="Q14" s="581"/>
      <c r="R14" s="1399" t="e">
        <f t="shared" si="4"/>
        <v>#DIV/0!</v>
      </c>
      <c r="S14" s="580"/>
      <c r="T14" s="581">
        <f>'4.sz.m.ÖNK kiadás'!T15</f>
        <v>0</v>
      </c>
      <c r="U14" s="581">
        <f>'4.sz.m.ÖNK kiadás'!U15</f>
        <v>0</v>
      </c>
      <c r="V14" s="581">
        <f>'4.sz.m.ÖNK kiadás'!V15</f>
        <v>0</v>
      </c>
      <c r="W14" s="581">
        <f>'4.sz.m.ÖNK kiadás'!W15</f>
        <v>0</v>
      </c>
      <c r="X14" s="581">
        <f>'4.sz.m.ÖNK kiadás'!X15</f>
        <v>0</v>
      </c>
      <c r="Y14" s="1394" t="e">
        <f t="shared" si="13"/>
        <v>#DIV/0!</v>
      </c>
      <c r="Z14" s="580"/>
      <c r="AA14" s="581"/>
      <c r="AB14" s="581"/>
      <c r="AC14" s="581"/>
      <c r="AD14" s="581"/>
      <c r="AE14" s="581"/>
      <c r="AF14" s="819"/>
    </row>
    <row r="15" spans="1:32" s="5" customFormat="1" ht="33" hidden="1" customHeight="1" thickBot="1">
      <c r="A15" s="590"/>
      <c r="B15" s="591"/>
      <c r="C15" s="591" t="s">
        <v>95</v>
      </c>
      <c r="D15" s="592" t="s">
        <v>97</v>
      </c>
      <c r="E15" s="580"/>
      <c r="F15" s="581"/>
      <c r="G15" s="581"/>
      <c r="H15" s="581"/>
      <c r="I15" s="581"/>
      <c r="J15" s="581"/>
      <c r="K15" s="1394" t="e">
        <f t="shared" si="3"/>
        <v>#DIV/0!</v>
      </c>
      <c r="L15" s="580"/>
      <c r="M15" s="581"/>
      <c r="N15" s="581"/>
      <c r="O15" s="581"/>
      <c r="P15" s="581"/>
      <c r="Q15" s="581"/>
      <c r="R15" s="1399" t="e">
        <f t="shared" si="4"/>
        <v>#DIV/0!</v>
      </c>
      <c r="S15" s="580"/>
      <c r="T15" s="581">
        <f>'4.sz.m.ÖNK kiadás'!T16</f>
        <v>0</v>
      </c>
      <c r="U15" s="581">
        <f>'4.sz.m.ÖNK kiadás'!U16</f>
        <v>0</v>
      </c>
      <c r="V15" s="581">
        <f>'4.sz.m.ÖNK kiadás'!V16</f>
        <v>0</v>
      </c>
      <c r="W15" s="581">
        <f>'4.sz.m.ÖNK kiadás'!W16</f>
        <v>0</v>
      </c>
      <c r="X15" s="581">
        <f>'4.sz.m.ÖNK kiadás'!X16</f>
        <v>0</v>
      </c>
      <c r="Y15" s="1394" t="e">
        <f t="shared" si="13"/>
        <v>#DIV/0!</v>
      </c>
      <c r="Z15" s="580"/>
      <c r="AA15" s="581"/>
      <c r="AB15" s="581"/>
      <c r="AC15" s="581"/>
      <c r="AD15" s="581"/>
      <c r="AE15" s="581"/>
      <c r="AF15" s="819"/>
    </row>
    <row r="16" spans="1:32" s="5" customFormat="1" ht="33" customHeight="1" thickBot="1">
      <c r="A16" s="573" t="s">
        <v>28</v>
      </c>
      <c r="B16" s="1157" t="s">
        <v>98</v>
      </c>
      <c r="C16" s="1157"/>
      <c r="D16" s="1157"/>
      <c r="E16" s="593">
        <f>SUM(E17:E19)</f>
        <v>384</v>
      </c>
      <c r="F16" s="594" t="e">
        <f t="shared" ref="F16:J16" si="14">SUM(F17:F19)</f>
        <v>#REF!</v>
      </c>
      <c r="G16" s="594" t="e">
        <f t="shared" si="14"/>
        <v>#REF!</v>
      </c>
      <c r="H16" s="594" t="e">
        <f t="shared" si="14"/>
        <v>#REF!</v>
      </c>
      <c r="I16" s="594">
        <f t="shared" si="14"/>
        <v>12216</v>
      </c>
      <c r="J16" s="594">
        <f t="shared" si="14"/>
        <v>11411</v>
      </c>
      <c r="K16" s="1394">
        <f t="shared" si="3"/>
        <v>0.93410281597904388</v>
      </c>
      <c r="L16" s="593">
        <f t="shared" ref="L16:S16" si="15">SUM(L17:L19)</f>
        <v>384</v>
      </c>
      <c r="M16" s="594" t="e">
        <f t="shared" si="15"/>
        <v>#REF!</v>
      </c>
      <c r="N16" s="594" t="e">
        <f t="shared" si="15"/>
        <v>#REF!</v>
      </c>
      <c r="O16" s="594" t="e">
        <f t="shared" si="15"/>
        <v>#REF!</v>
      </c>
      <c r="P16" s="594">
        <f>SUM(P17:P19)</f>
        <v>11156</v>
      </c>
      <c r="Q16" s="594">
        <f t="shared" si="15"/>
        <v>10351</v>
      </c>
      <c r="R16" s="274">
        <f t="shared" si="4"/>
        <v>0.92784152025815703</v>
      </c>
      <c r="S16" s="593">
        <f t="shared" si="15"/>
        <v>0</v>
      </c>
      <c r="T16" s="594">
        <f t="shared" ref="T16:AC16" si="16">SUM(T17:T19)</f>
        <v>0</v>
      </c>
      <c r="U16" s="594">
        <f t="shared" si="16"/>
        <v>60</v>
      </c>
      <c r="V16" s="594">
        <f t="shared" si="16"/>
        <v>60</v>
      </c>
      <c r="W16" s="594">
        <f>SUM(W17:W19)</f>
        <v>1060</v>
      </c>
      <c r="X16" s="594">
        <f>SUM(X17:X19)</f>
        <v>1060</v>
      </c>
      <c r="Y16" s="1394">
        <f t="shared" si="13"/>
        <v>1</v>
      </c>
      <c r="Z16" s="593">
        <f t="shared" si="16"/>
        <v>0</v>
      </c>
      <c r="AA16" s="594">
        <f t="shared" si="16"/>
        <v>0</v>
      </c>
      <c r="AB16" s="594">
        <f t="shared" si="16"/>
        <v>0</v>
      </c>
      <c r="AC16" s="594">
        <f t="shared" si="16"/>
        <v>0</v>
      </c>
      <c r="AD16" s="594">
        <f>SUM(AD17:AD19)</f>
        <v>0</v>
      </c>
      <c r="AE16" s="594">
        <f>SUM(AE17:AE19)</f>
        <v>0</v>
      </c>
      <c r="AF16" s="820">
        <f>SUM(AF17:AF19)</f>
        <v>0</v>
      </c>
    </row>
    <row r="17" spans="1:32" s="5" customFormat="1" ht="33" customHeight="1">
      <c r="A17" s="576"/>
      <c r="B17" s="577" t="s">
        <v>39</v>
      </c>
      <c r="C17" s="1158" t="s">
        <v>99</v>
      </c>
      <c r="D17" s="1158"/>
      <c r="E17" s="580">
        <f>'4.sz.m.ÖNK kiadás'!E18</f>
        <v>384</v>
      </c>
      <c r="F17" s="581" t="e">
        <f>'4.sz.m.ÖNK kiadás'!F18+#REF!+#REF!+#REF!</f>
        <v>#REF!</v>
      </c>
      <c r="G17" s="581" t="e">
        <f>'4.sz.m.ÖNK kiadás'!G18+#REF!+#REF!+#REF!</f>
        <v>#REF!</v>
      </c>
      <c r="H17" s="581" t="e">
        <f>'4.sz.m.ÖNK kiadás'!H18+#REF!+#REF!+#REF!</f>
        <v>#REF!</v>
      </c>
      <c r="I17" s="581">
        <f>'4.sz.m.ÖNK kiadás'!I18</f>
        <v>11216</v>
      </c>
      <c r="J17" s="581">
        <f>'4.sz.m.ÖNK kiadás'!J18</f>
        <v>10411</v>
      </c>
      <c r="K17" s="1422">
        <f t="shared" si="3"/>
        <v>0.92822753209700426</v>
      </c>
      <c r="L17" s="810">
        <f>'4.sz.m.ÖNK kiadás'!L18</f>
        <v>384</v>
      </c>
      <c r="M17" s="811" t="e">
        <f>'4.sz.m.ÖNK kiadás'!M18+#REF!+#REF!+#REF!</f>
        <v>#REF!</v>
      </c>
      <c r="N17" s="811" t="e">
        <f>'4.sz.m.ÖNK kiadás'!N18+#REF!+#REF!+#REF!</f>
        <v>#REF!</v>
      </c>
      <c r="O17" s="811" t="e">
        <f>'4.sz.m.ÖNK kiadás'!O18+#REF!+#REF!+#REF!</f>
        <v>#REF!</v>
      </c>
      <c r="P17" s="811">
        <f>'4.sz.m.ÖNK kiadás'!P18</f>
        <v>11156</v>
      </c>
      <c r="Q17" s="811">
        <f>'4.sz.m.ÖNK kiadás'!Q18</f>
        <v>10351</v>
      </c>
      <c r="R17" s="1423">
        <f t="shared" si="4"/>
        <v>0.92784152025815703</v>
      </c>
      <c r="S17" s="810">
        <f>'4.sz.m.ÖNK kiadás'!S18</f>
        <v>0</v>
      </c>
      <c r="T17" s="811"/>
      <c r="U17" s="811">
        <f>'4.sz.m.ÖNK kiadás'!U18</f>
        <v>60</v>
      </c>
      <c r="V17" s="811">
        <f>'4.sz.m.ÖNK kiadás'!V18</f>
        <v>60</v>
      </c>
      <c r="W17" s="811">
        <f>'4.sz.m.ÖNK kiadás'!W18</f>
        <v>60</v>
      </c>
      <c r="X17" s="811">
        <f>'4.sz.m.ÖNK kiadás'!X18</f>
        <v>60</v>
      </c>
      <c r="Y17" s="1422">
        <f t="shared" si="13"/>
        <v>1</v>
      </c>
      <c r="Z17" s="580"/>
      <c r="AA17" s="581"/>
      <c r="AB17" s="581"/>
      <c r="AC17" s="581"/>
      <c r="AD17" s="581"/>
      <c r="AE17" s="581"/>
      <c r="AF17" s="819"/>
    </row>
    <row r="18" spans="1:32" s="5" customFormat="1" ht="33" customHeight="1">
      <c r="A18" s="582"/>
      <c r="B18" s="583" t="s">
        <v>40</v>
      </c>
      <c r="C18" s="1160" t="s">
        <v>100</v>
      </c>
      <c r="D18" s="1160"/>
      <c r="E18" s="580">
        <f>'4.sz.m.ÖNK kiadás'!E19</f>
        <v>0</v>
      </c>
      <c r="F18" s="581">
        <f>'4.sz.m.ÖNK kiadás'!F19</f>
        <v>0</v>
      </c>
      <c r="G18" s="581">
        <f>'4.sz.m.ÖNK kiadás'!G19</f>
        <v>0</v>
      </c>
      <c r="H18" s="581">
        <f>'4.sz.m.ÖNK kiadás'!H19</f>
        <v>0</v>
      </c>
      <c r="I18" s="581">
        <f>'4.sz.m.ÖNK kiadás'!I19</f>
        <v>0</v>
      </c>
      <c r="J18" s="581">
        <f>'4.sz.m.ÖNK kiadás'!J19</f>
        <v>0</v>
      </c>
      <c r="K18" s="1424"/>
      <c r="L18" s="812">
        <f>'4.sz.m.ÖNK kiadás'!L19</f>
        <v>0</v>
      </c>
      <c r="M18" s="813">
        <f>'4.sz.m.ÖNK kiadás'!M19</f>
        <v>0</v>
      </c>
      <c r="N18" s="813">
        <f>'4.sz.m.ÖNK kiadás'!N19</f>
        <v>0</v>
      </c>
      <c r="O18" s="813">
        <f>'4.sz.m.ÖNK kiadás'!O19</f>
        <v>0</v>
      </c>
      <c r="P18" s="813">
        <f>'4.sz.m.ÖNK kiadás'!P19</f>
        <v>0</v>
      </c>
      <c r="Q18" s="813">
        <f>'4.sz.m.ÖNK kiadás'!Q19</f>
        <v>0</v>
      </c>
      <c r="R18" s="1425"/>
      <c r="S18" s="812">
        <f>'4.sz.m.ÖNK kiadás'!S19</f>
        <v>0</v>
      </c>
      <c r="T18" s="813"/>
      <c r="U18" s="813"/>
      <c r="V18" s="813"/>
      <c r="W18" s="813"/>
      <c r="X18" s="813"/>
      <c r="Y18" s="1424"/>
      <c r="Z18" s="580"/>
      <c r="AA18" s="581"/>
      <c r="AB18" s="581"/>
      <c r="AC18" s="581"/>
      <c r="AD18" s="581"/>
      <c r="AE18" s="581"/>
      <c r="AF18" s="819"/>
    </row>
    <row r="19" spans="1:32" s="5" customFormat="1" ht="33" customHeight="1">
      <c r="A19" s="595"/>
      <c r="B19" s="583" t="s">
        <v>41</v>
      </c>
      <c r="C19" s="1159" t="s">
        <v>101</v>
      </c>
      <c r="D19" s="1159"/>
      <c r="E19" s="580">
        <f>'4.sz.m.ÖNK kiadás'!E20</f>
        <v>0</v>
      </c>
      <c r="F19" s="581">
        <f>'4.sz.m.ÖNK kiadás'!F20</f>
        <v>0</v>
      </c>
      <c r="G19" s="581">
        <f>'4.sz.m.ÖNK kiadás'!G20</f>
        <v>0</v>
      </c>
      <c r="H19" s="581">
        <f>'4.sz.m.ÖNK kiadás'!H20</f>
        <v>0</v>
      </c>
      <c r="I19" s="581">
        <f>'4.sz.m.ÖNK kiadás'!I20</f>
        <v>1000</v>
      </c>
      <c r="J19" s="581">
        <f>'4.sz.m.ÖNK kiadás'!J20</f>
        <v>1000</v>
      </c>
      <c r="K19" s="1424">
        <f t="shared" si="3"/>
        <v>1</v>
      </c>
      <c r="L19" s="812">
        <f>'4.sz.m.ÖNK kiadás'!L20</f>
        <v>0</v>
      </c>
      <c r="M19" s="813">
        <f>'4.sz.m.ÖNK kiadás'!M20</f>
        <v>0</v>
      </c>
      <c r="N19" s="813">
        <f>'4.sz.m.ÖNK kiadás'!N20</f>
        <v>0</v>
      </c>
      <c r="O19" s="813">
        <f>'4.sz.m.ÖNK kiadás'!O20</f>
        <v>0</v>
      </c>
      <c r="P19" s="813">
        <f>'4.sz.m.ÖNK kiadás'!P20</f>
        <v>0</v>
      </c>
      <c r="Q19" s="813">
        <f>'4.sz.m.ÖNK kiadás'!Q20</f>
        <v>0</v>
      </c>
      <c r="R19" s="1425"/>
      <c r="S19" s="812">
        <f>'4.sz.m.ÖNK kiadás'!S20</f>
        <v>0</v>
      </c>
      <c r="T19" s="813">
        <f>'4.sz.m.ÖNK kiadás'!T20</f>
        <v>0</v>
      </c>
      <c r="U19" s="813">
        <f>'4.sz.m.ÖNK kiadás'!U20</f>
        <v>0</v>
      </c>
      <c r="V19" s="813">
        <f>'4.sz.m.ÖNK kiadás'!V20</f>
        <v>0</v>
      </c>
      <c r="W19" s="813">
        <f>'4.sz.m.ÖNK kiadás'!W20</f>
        <v>1000</v>
      </c>
      <c r="X19" s="813">
        <f>'4.sz.m.ÖNK kiadás'!X20</f>
        <v>1000</v>
      </c>
      <c r="Y19" s="1424">
        <f>X19/W19</f>
        <v>1</v>
      </c>
      <c r="Z19" s="580"/>
      <c r="AA19" s="581"/>
      <c r="AB19" s="581"/>
      <c r="AC19" s="581"/>
      <c r="AD19" s="581"/>
      <c r="AE19" s="581"/>
      <c r="AF19" s="819"/>
    </row>
    <row r="20" spans="1:32" s="5" customFormat="1" ht="33" customHeight="1">
      <c r="A20" s="596"/>
      <c r="B20" s="597"/>
      <c r="C20" s="597" t="s">
        <v>102</v>
      </c>
      <c r="D20" s="598" t="s">
        <v>92</v>
      </c>
      <c r="E20" s="580">
        <f>'4.sz.m.ÖNK kiadás'!E21</f>
        <v>0</v>
      </c>
      <c r="F20" s="581">
        <f>'4.sz.m.ÖNK kiadás'!F21</f>
        <v>0</v>
      </c>
      <c r="G20" s="581">
        <f>'4.sz.m.ÖNK kiadás'!G21</f>
        <v>0</v>
      </c>
      <c r="H20" s="581">
        <f>'4.sz.m.ÖNK kiadás'!H21</f>
        <v>0</v>
      </c>
      <c r="I20" s="581">
        <f>'4.sz.m.ÖNK kiadás'!I21</f>
        <v>1000</v>
      </c>
      <c r="J20" s="581">
        <f>'4.sz.m.ÖNK kiadás'!J21</f>
        <v>1000</v>
      </c>
      <c r="K20" s="1424">
        <f t="shared" si="3"/>
        <v>1</v>
      </c>
      <c r="L20" s="812">
        <f>'4.sz.m.ÖNK kiadás'!L21</f>
        <v>0</v>
      </c>
      <c r="M20" s="813">
        <f>'4.sz.m.ÖNK kiadás'!M21</f>
        <v>0</v>
      </c>
      <c r="N20" s="813">
        <f>'4.sz.m.ÖNK kiadás'!N21</f>
        <v>0</v>
      </c>
      <c r="O20" s="813">
        <f>'4.sz.m.ÖNK kiadás'!O21</f>
        <v>0</v>
      </c>
      <c r="P20" s="813">
        <f>'4.sz.m.ÖNK kiadás'!P21</f>
        <v>0</v>
      </c>
      <c r="Q20" s="813">
        <f>'4.sz.m.ÖNK kiadás'!Q21</f>
        <v>0</v>
      </c>
      <c r="R20" s="1425"/>
      <c r="S20" s="812">
        <f>'4.sz.m.ÖNK kiadás'!S21</f>
        <v>0</v>
      </c>
      <c r="T20" s="813">
        <f>'4.sz.m.ÖNK kiadás'!T21</f>
        <v>0</v>
      </c>
      <c r="U20" s="813">
        <f>'4.sz.m.ÖNK kiadás'!U21</f>
        <v>0</v>
      </c>
      <c r="V20" s="813">
        <f>'4.sz.m.ÖNK kiadás'!V21</f>
        <v>0</v>
      </c>
      <c r="W20" s="813">
        <f>'4.sz.m.ÖNK kiadás'!W21</f>
        <v>1000</v>
      </c>
      <c r="X20" s="813">
        <f>'4.sz.m.ÖNK kiadás'!X21</f>
        <v>1000</v>
      </c>
      <c r="Y20" s="1424">
        <f>X20/W20</f>
        <v>1</v>
      </c>
      <c r="Z20" s="580"/>
      <c r="AA20" s="581"/>
      <c r="AB20" s="581"/>
      <c r="AC20" s="581"/>
      <c r="AD20" s="581"/>
      <c r="AE20" s="581"/>
      <c r="AF20" s="819"/>
    </row>
    <row r="21" spans="1:32" s="5" customFormat="1" ht="33" customHeight="1">
      <c r="A21" s="596"/>
      <c r="B21" s="597"/>
      <c r="C21" s="597" t="s">
        <v>103</v>
      </c>
      <c r="D21" s="598" t="s">
        <v>93</v>
      </c>
      <c r="E21" s="580">
        <f>'4.sz.m.ÖNK kiadás'!E22</f>
        <v>0</v>
      </c>
      <c r="F21" s="581">
        <f>'4.sz.m.ÖNK kiadás'!F22</f>
        <v>0</v>
      </c>
      <c r="G21" s="581">
        <f>'4.sz.m.ÖNK kiadás'!G22</f>
        <v>0</v>
      </c>
      <c r="H21" s="581">
        <f>'4.sz.m.ÖNK kiadás'!H22</f>
        <v>0</v>
      </c>
      <c r="I21" s="581">
        <f>'4.sz.m.ÖNK kiadás'!I22</f>
        <v>0</v>
      </c>
      <c r="J21" s="581">
        <f>'4.sz.m.ÖNK kiadás'!J22</f>
        <v>0</v>
      </c>
      <c r="K21" s="1424"/>
      <c r="L21" s="812">
        <f>'4.sz.m.ÖNK kiadás'!L22</f>
        <v>0</v>
      </c>
      <c r="M21" s="813">
        <f>'4.sz.m.ÖNK kiadás'!M22</f>
        <v>0</v>
      </c>
      <c r="N21" s="813">
        <f>'4.sz.m.ÖNK kiadás'!N22</f>
        <v>0</v>
      </c>
      <c r="O21" s="813">
        <f>'4.sz.m.ÖNK kiadás'!O22</f>
        <v>0</v>
      </c>
      <c r="P21" s="813">
        <f>'4.sz.m.ÖNK kiadás'!P22</f>
        <v>0</v>
      </c>
      <c r="Q21" s="813">
        <f>'4.sz.m.ÖNK kiadás'!Q22</f>
        <v>0</v>
      </c>
      <c r="R21" s="1425"/>
      <c r="S21" s="812">
        <f>'4.sz.m.ÖNK kiadás'!S22</f>
        <v>0</v>
      </c>
      <c r="T21" s="813"/>
      <c r="U21" s="813"/>
      <c r="V21" s="813"/>
      <c r="W21" s="813"/>
      <c r="X21" s="813"/>
      <c r="Y21" s="1424"/>
      <c r="Z21" s="580"/>
      <c r="AA21" s="581"/>
      <c r="AB21" s="581"/>
      <c r="AC21" s="581"/>
      <c r="AD21" s="581"/>
      <c r="AE21" s="581"/>
      <c r="AF21" s="819"/>
    </row>
    <row r="22" spans="1:32" s="5" customFormat="1" ht="33" customHeight="1">
      <c r="A22" s="595"/>
      <c r="B22" s="598"/>
      <c r="C22" s="597" t="s">
        <v>104</v>
      </c>
      <c r="D22" s="598" t="s">
        <v>96</v>
      </c>
      <c r="E22" s="580">
        <f>'4.sz.m.ÖNK kiadás'!E23</f>
        <v>0</v>
      </c>
      <c r="F22" s="581">
        <f>'4.sz.m.ÖNK kiadás'!F23</f>
        <v>0</v>
      </c>
      <c r="G22" s="581">
        <f>'4.sz.m.ÖNK kiadás'!G23</f>
        <v>0</v>
      </c>
      <c r="H22" s="581">
        <f>'4.sz.m.ÖNK kiadás'!H23</f>
        <v>0</v>
      </c>
      <c r="I22" s="581">
        <f>'4.sz.m.ÖNK kiadás'!I23</f>
        <v>0</v>
      </c>
      <c r="J22" s="581">
        <f>'4.sz.m.ÖNK kiadás'!J23</f>
        <v>0</v>
      </c>
      <c r="K22" s="1424"/>
      <c r="L22" s="812">
        <f>'4.sz.m.ÖNK kiadás'!L23</f>
        <v>0</v>
      </c>
      <c r="M22" s="813">
        <f>'4.sz.m.ÖNK kiadás'!M23</f>
        <v>0</v>
      </c>
      <c r="N22" s="813">
        <f>'4.sz.m.ÖNK kiadás'!N23</f>
        <v>0</v>
      </c>
      <c r="O22" s="813">
        <f>'4.sz.m.ÖNK kiadás'!O23</f>
        <v>0</v>
      </c>
      <c r="P22" s="813">
        <f>'4.sz.m.ÖNK kiadás'!P23</f>
        <v>0</v>
      </c>
      <c r="Q22" s="813">
        <f>'4.sz.m.ÖNK kiadás'!Q23</f>
        <v>0</v>
      </c>
      <c r="R22" s="1425"/>
      <c r="S22" s="812">
        <f>'4.sz.m.ÖNK kiadás'!S23</f>
        <v>0</v>
      </c>
      <c r="T22" s="813"/>
      <c r="U22" s="813"/>
      <c r="V22" s="813"/>
      <c r="W22" s="813"/>
      <c r="X22" s="813"/>
      <c r="Y22" s="1424"/>
      <c r="Z22" s="580"/>
      <c r="AA22" s="581"/>
      <c r="AB22" s="581"/>
      <c r="AC22" s="581"/>
      <c r="AD22" s="581"/>
      <c r="AE22" s="581"/>
      <c r="AF22" s="819"/>
    </row>
    <row r="23" spans="1:32" s="5" customFormat="1" ht="33" customHeight="1" thickBot="1">
      <c r="A23" s="599"/>
      <c r="B23" s="600"/>
      <c r="C23" s="601" t="s">
        <v>183</v>
      </c>
      <c r="D23" s="600" t="s">
        <v>184</v>
      </c>
      <c r="E23" s="580">
        <f>'4.sz.m.ÖNK kiadás'!E24</f>
        <v>0</v>
      </c>
      <c r="F23" s="581">
        <f>'4.sz.m.ÖNK kiadás'!F24</f>
        <v>0</v>
      </c>
      <c r="G23" s="581">
        <f>'4.sz.m.ÖNK kiadás'!G24</f>
        <v>0</v>
      </c>
      <c r="H23" s="581">
        <f>'4.sz.m.ÖNK kiadás'!H24</f>
        <v>0</v>
      </c>
      <c r="I23" s="581">
        <f>'4.sz.m.ÖNK kiadás'!I24</f>
        <v>0</v>
      </c>
      <c r="J23" s="581">
        <f>'4.sz.m.ÖNK kiadás'!J24</f>
        <v>0</v>
      </c>
      <c r="K23" s="1426"/>
      <c r="L23" s="580">
        <f>'4.sz.m.ÖNK kiadás'!L24</f>
        <v>0</v>
      </c>
      <c r="M23" s="581">
        <f>'4.sz.m.ÖNK kiadás'!M24</f>
        <v>0</v>
      </c>
      <c r="N23" s="581">
        <f>'4.sz.m.ÖNK kiadás'!N24</f>
        <v>0</v>
      </c>
      <c r="O23" s="581">
        <f>'4.sz.m.ÖNK kiadás'!O24</f>
        <v>0</v>
      </c>
      <c r="P23" s="581">
        <f>'4.sz.m.ÖNK kiadás'!P24</f>
        <v>0</v>
      </c>
      <c r="Q23" s="581">
        <f>'4.sz.m.ÖNK kiadás'!Q24</f>
        <v>0</v>
      </c>
      <c r="R23" s="1423"/>
      <c r="S23" s="580">
        <f>'4.sz.m.ÖNK kiadás'!S24</f>
        <v>0</v>
      </c>
      <c r="T23" s="581"/>
      <c r="U23" s="581"/>
      <c r="V23" s="581"/>
      <c r="W23" s="581"/>
      <c r="X23" s="581"/>
      <c r="Y23" s="1426"/>
      <c r="Z23" s="580"/>
      <c r="AA23" s="581"/>
      <c r="AB23" s="581"/>
      <c r="AC23" s="581"/>
      <c r="AD23" s="581"/>
      <c r="AE23" s="581"/>
      <c r="AF23" s="819"/>
    </row>
    <row r="24" spans="1:32" s="5" customFormat="1" ht="33" customHeight="1" thickBot="1">
      <c r="A24" s="573" t="s">
        <v>10</v>
      </c>
      <c r="B24" s="1157" t="s">
        <v>105</v>
      </c>
      <c r="C24" s="1157"/>
      <c r="D24" s="1157"/>
      <c r="E24" s="593">
        <f>SUM(E25:E27)</f>
        <v>1556</v>
      </c>
      <c r="F24" s="594">
        <f t="shared" ref="F24:S24" si="17">SUM(F25:F27)</f>
        <v>336</v>
      </c>
      <c r="G24" s="594">
        <f t="shared" si="17"/>
        <v>336</v>
      </c>
      <c r="H24" s="594">
        <f t="shared" si="17"/>
        <v>2297</v>
      </c>
      <c r="I24" s="594">
        <f>SUM(I25:I27)</f>
        <v>0</v>
      </c>
      <c r="J24" s="594">
        <f t="shared" si="17"/>
        <v>0</v>
      </c>
      <c r="K24" s="1394"/>
      <c r="L24" s="593">
        <f t="shared" si="17"/>
        <v>1556</v>
      </c>
      <c r="M24" s="594">
        <f t="shared" si="17"/>
        <v>336</v>
      </c>
      <c r="N24" s="594">
        <f t="shared" si="17"/>
        <v>336</v>
      </c>
      <c r="O24" s="594">
        <f t="shared" si="17"/>
        <v>2297</v>
      </c>
      <c r="P24" s="594">
        <f>SUM(P25:P27)</f>
        <v>0</v>
      </c>
      <c r="Q24" s="594">
        <f t="shared" si="17"/>
        <v>0</v>
      </c>
      <c r="R24" s="274"/>
      <c r="S24" s="593">
        <f t="shared" si="17"/>
        <v>0</v>
      </c>
      <c r="T24" s="594">
        <f t="shared" ref="T24:AC24" si="18">SUM(T25:T27)</f>
        <v>0</v>
      </c>
      <c r="U24" s="594">
        <f t="shared" si="18"/>
        <v>0</v>
      </c>
      <c r="V24" s="594">
        <f t="shared" si="18"/>
        <v>0</v>
      </c>
      <c r="W24" s="594">
        <f>SUM(W25:W27)</f>
        <v>0</v>
      </c>
      <c r="X24" s="594">
        <f>SUM(X25:X27)</f>
        <v>0</v>
      </c>
      <c r="Y24" s="1394"/>
      <c r="Z24" s="593">
        <f t="shared" si="18"/>
        <v>0</v>
      </c>
      <c r="AA24" s="594">
        <f t="shared" si="18"/>
        <v>0</v>
      </c>
      <c r="AB24" s="594">
        <f t="shared" si="18"/>
        <v>0</v>
      </c>
      <c r="AC24" s="594">
        <f t="shared" si="18"/>
        <v>0</v>
      </c>
      <c r="AD24" s="594">
        <f>SUM(AD25:AD27)</f>
        <v>0</v>
      </c>
      <c r="AE24" s="594">
        <f>SUM(AE25:AE27)</f>
        <v>0</v>
      </c>
      <c r="AF24" s="820">
        <f>SUM(AF25:AF27)</f>
        <v>0</v>
      </c>
    </row>
    <row r="25" spans="1:32" s="5" customFormat="1" ht="33" customHeight="1">
      <c r="A25" s="576"/>
      <c r="B25" s="577" t="s">
        <v>42</v>
      </c>
      <c r="C25" s="1158" t="s">
        <v>3</v>
      </c>
      <c r="D25" s="1158"/>
      <c r="E25" s="580">
        <f>'4.sz.m.ÖNK kiadás'!E26</f>
        <v>1556</v>
      </c>
      <c r="F25" s="581">
        <f>'4.sz.m.ÖNK kiadás'!F26</f>
        <v>336</v>
      </c>
      <c r="G25" s="581">
        <f>'4.sz.m.ÖNK kiadás'!G26</f>
        <v>336</v>
      </c>
      <c r="H25" s="581">
        <f>'4.sz.m.ÖNK kiadás'!H26</f>
        <v>2297</v>
      </c>
      <c r="I25" s="581">
        <f>'4.sz.m.ÖNK kiadás'!I26</f>
        <v>0</v>
      </c>
      <c r="J25" s="581">
        <f>'4.sz.m.ÖNK kiadás'!J26</f>
        <v>0</v>
      </c>
      <c r="K25" s="1395"/>
      <c r="L25" s="810">
        <f>'4.sz.m.ÖNK kiadás'!L26</f>
        <v>1556</v>
      </c>
      <c r="M25" s="811">
        <f>'4.sz.m.ÖNK kiadás'!M26</f>
        <v>336</v>
      </c>
      <c r="N25" s="811">
        <f>'4.sz.m.ÖNK kiadás'!N26</f>
        <v>336</v>
      </c>
      <c r="O25" s="811">
        <f>'4.sz.m.ÖNK kiadás'!O26</f>
        <v>2297</v>
      </c>
      <c r="P25" s="811">
        <f>'4.sz.m.ÖNK kiadás'!P26</f>
        <v>0</v>
      </c>
      <c r="Q25" s="811">
        <f>'4.sz.m.ÖNK kiadás'!Q26</f>
        <v>0</v>
      </c>
      <c r="R25" s="1399"/>
      <c r="S25" s="810">
        <f>'4.sz.m.ÖNK kiadás'!S26</f>
        <v>0</v>
      </c>
      <c r="T25" s="811"/>
      <c r="U25" s="811"/>
      <c r="V25" s="811"/>
      <c r="W25" s="811"/>
      <c r="X25" s="811"/>
      <c r="Y25" s="1395"/>
      <c r="Z25" s="580"/>
      <c r="AA25" s="581"/>
      <c r="AB25" s="581"/>
      <c r="AC25" s="581"/>
      <c r="AD25" s="581"/>
      <c r="AE25" s="581"/>
      <c r="AF25" s="819"/>
    </row>
    <row r="26" spans="1:32" s="8" customFormat="1" ht="33" customHeight="1">
      <c r="A26" s="602"/>
      <c r="B26" s="583" t="s">
        <v>43</v>
      </c>
      <c r="C26" s="1163" t="s">
        <v>274</v>
      </c>
      <c r="D26" s="1163"/>
      <c r="E26" s="580"/>
      <c r="F26" s="581"/>
      <c r="G26" s="581"/>
      <c r="H26" s="581"/>
      <c r="I26" s="581"/>
      <c r="J26" s="581"/>
      <c r="K26" s="1396"/>
      <c r="L26" s="812"/>
      <c r="M26" s="813"/>
      <c r="N26" s="813"/>
      <c r="O26" s="813"/>
      <c r="P26" s="813"/>
      <c r="Q26" s="813"/>
      <c r="R26" s="849"/>
      <c r="S26" s="812"/>
      <c r="T26" s="813"/>
      <c r="U26" s="813"/>
      <c r="V26" s="813"/>
      <c r="W26" s="813"/>
      <c r="X26" s="813"/>
      <c r="Y26" s="1396"/>
      <c r="Z26" s="580"/>
      <c r="AA26" s="581"/>
      <c r="AB26" s="581"/>
      <c r="AC26" s="581"/>
      <c r="AD26" s="581"/>
      <c r="AE26" s="581"/>
      <c r="AF26" s="819"/>
    </row>
    <row r="27" spans="1:32" s="8" customFormat="1" ht="33" customHeight="1" thickBot="1">
      <c r="A27" s="603"/>
      <c r="B27" s="591" t="s">
        <v>75</v>
      </c>
      <c r="C27" s="604" t="s">
        <v>106</v>
      </c>
      <c r="D27" s="604"/>
      <c r="E27" s="580"/>
      <c r="F27" s="581"/>
      <c r="G27" s="581"/>
      <c r="H27" s="581"/>
      <c r="I27" s="581"/>
      <c r="J27" s="581"/>
      <c r="K27" s="1397"/>
      <c r="L27" s="580"/>
      <c r="M27" s="581"/>
      <c r="N27" s="581"/>
      <c r="O27" s="581"/>
      <c r="P27" s="581"/>
      <c r="Q27" s="581"/>
      <c r="R27" s="1399"/>
      <c r="S27" s="580"/>
      <c r="T27" s="581"/>
      <c r="U27" s="581"/>
      <c r="V27" s="581"/>
      <c r="W27" s="581"/>
      <c r="X27" s="581"/>
      <c r="Y27" s="1397"/>
      <c r="Z27" s="580"/>
      <c r="AA27" s="581"/>
      <c r="AB27" s="581"/>
      <c r="AC27" s="581"/>
      <c r="AD27" s="581"/>
      <c r="AE27" s="581"/>
      <c r="AF27" s="819"/>
    </row>
    <row r="28" spans="1:32" s="8" customFormat="1" ht="33" customHeight="1" thickBot="1">
      <c r="A28" s="605" t="s">
        <v>11</v>
      </c>
      <c r="B28" s="606" t="s">
        <v>107</v>
      </c>
      <c r="C28" s="606"/>
      <c r="D28" s="606"/>
      <c r="E28" s="574">
        <v>0</v>
      </c>
      <c r="F28" s="575"/>
      <c r="G28" s="575"/>
      <c r="H28" s="575"/>
      <c r="I28" s="575"/>
      <c r="J28" s="575"/>
      <c r="K28" s="1394"/>
      <c r="L28" s="574"/>
      <c r="M28" s="575"/>
      <c r="N28" s="575"/>
      <c r="O28" s="575"/>
      <c r="P28" s="575"/>
      <c r="Q28" s="575"/>
      <c r="R28" s="274"/>
      <c r="S28" s="574"/>
      <c r="T28" s="575"/>
      <c r="U28" s="575"/>
      <c r="V28" s="575"/>
      <c r="W28" s="575"/>
      <c r="X28" s="575"/>
      <c r="Y28" s="1394"/>
      <c r="Z28" s="574"/>
      <c r="AA28" s="575"/>
      <c r="AB28" s="575"/>
      <c r="AC28" s="575"/>
      <c r="AD28" s="575"/>
      <c r="AE28" s="575"/>
      <c r="AF28" s="821"/>
    </row>
    <row r="29" spans="1:32" s="8" customFormat="1" ht="33" customHeight="1" thickBot="1">
      <c r="A29" s="573" t="s">
        <v>12</v>
      </c>
      <c r="B29" s="1161" t="s">
        <v>108</v>
      </c>
      <c r="C29" s="1161"/>
      <c r="D29" s="1161"/>
      <c r="E29" s="574">
        <f>E5+E16+E24+E28</f>
        <v>20127</v>
      </c>
      <c r="F29" s="575" t="e">
        <f t="shared" ref="F29:S29" si="19">F5+F16+F24+F28</f>
        <v>#REF!</v>
      </c>
      <c r="G29" s="575" t="e">
        <f t="shared" si="19"/>
        <v>#REF!</v>
      </c>
      <c r="H29" s="575" t="e">
        <f t="shared" si="19"/>
        <v>#REF!</v>
      </c>
      <c r="I29" s="575">
        <f>I5+I16+I24+I28</f>
        <v>35291</v>
      </c>
      <c r="J29" s="575">
        <f t="shared" si="19"/>
        <v>28560</v>
      </c>
      <c r="K29" s="1394">
        <f t="shared" si="3"/>
        <v>0.80927148564789886</v>
      </c>
      <c r="L29" s="574">
        <f t="shared" si="19"/>
        <v>19312</v>
      </c>
      <c r="M29" s="575" t="e">
        <f t="shared" si="19"/>
        <v>#REF!</v>
      </c>
      <c r="N29" s="575" t="e">
        <f t="shared" si="19"/>
        <v>#REF!</v>
      </c>
      <c r="O29" s="575" t="e">
        <f t="shared" si="19"/>
        <v>#REF!</v>
      </c>
      <c r="P29" s="575">
        <f>P5+P16+P24+P28</f>
        <v>32088</v>
      </c>
      <c r="Q29" s="575">
        <f t="shared" si="19"/>
        <v>25471</v>
      </c>
      <c r="R29" s="274">
        <f t="shared" si="4"/>
        <v>0.793785838942907</v>
      </c>
      <c r="S29" s="574">
        <f t="shared" si="19"/>
        <v>815</v>
      </c>
      <c r="T29" s="575">
        <f t="shared" ref="T29:AF29" si="20">T5+T16+T24+T28</f>
        <v>1615</v>
      </c>
      <c r="U29" s="575">
        <f t="shared" si="20"/>
        <v>1675</v>
      </c>
      <c r="V29" s="575">
        <f t="shared" si="20"/>
        <v>1762</v>
      </c>
      <c r="W29" s="575">
        <f>W5+W16+W24+W28</f>
        <v>3203</v>
      </c>
      <c r="X29" s="575">
        <f t="shared" si="20"/>
        <v>3089</v>
      </c>
      <c r="Y29" s="1394">
        <f>X29/W29</f>
        <v>0.96440836715579148</v>
      </c>
      <c r="Z29" s="574">
        <f t="shared" si="20"/>
        <v>0</v>
      </c>
      <c r="AA29" s="575" t="e">
        <f t="shared" si="20"/>
        <v>#REF!</v>
      </c>
      <c r="AB29" s="575" t="e">
        <f t="shared" si="20"/>
        <v>#REF!</v>
      </c>
      <c r="AC29" s="575" t="e">
        <f t="shared" si="20"/>
        <v>#REF!</v>
      </c>
      <c r="AD29" s="575">
        <f t="shared" si="20"/>
        <v>0</v>
      </c>
      <c r="AE29" s="575">
        <f t="shared" si="20"/>
        <v>0</v>
      </c>
      <c r="AF29" s="821">
        <f t="shared" si="20"/>
        <v>0</v>
      </c>
    </row>
    <row r="30" spans="1:32" s="8" customFormat="1" ht="33" customHeight="1" thickBot="1">
      <c r="A30" s="607" t="s">
        <v>13</v>
      </c>
      <c r="B30" s="1162" t="s">
        <v>185</v>
      </c>
      <c r="C30" s="1162"/>
      <c r="D30" s="1162"/>
      <c r="E30" s="608">
        <v>0</v>
      </c>
      <c r="F30" s="609">
        <f>SUM(F31:F33)</f>
        <v>420</v>
      </c>
      <c r="G30" s="609">
        <f>SUM(G31:G33)</f>
        <v>420</v>
      </c>
      <c r="H30" s="609">
        <f>SUM(H31:H33)</f>
        <v>8410</v>
      </c>
      <c r="I30" s="609">
        <f>SUM(I31:I33)</f>
        <v>8410</v>
      </c>
      <c r="J30" s="609">
        <f>SUM(J31:J33)</f>
        <v>8410</v>
      </c>
      <c r="K30" s="1394">
        <f t="shared" si="3"/>
        <v>1</v>
      </c>
      <c r="L30" s="608"/>
      <c r="M30" s="609">
        <f>SUM(M31:M33)</f>
        <v>420</v>
      </c>
      <c r="N30" s="609">
        <f>SUM(N31:N33)</f>
        <v>420</v>
      </c>
      <c r="O30" s="609">
        <f>SUM(O31:O33)</f>
        <v>8410</v>
      </c>
      <c r="P30" s="609">
        <f>SUM(P31:P33)</f>
        <v>8410</v>
      </c>
      <c r="Q30" s="609">
        <f>SUM(Q31:Q33)</f>
        <v>8410</v>
      </c>
      <c r="R30" s="274">
        <f t="shared" si="4"/>
        <v>1</v>
      </c>
      <c r="S30" s="608"/>
      <c r="T30" s="609"/>
      <c r="U30" s="609"/>
      <c r="V30" s="609"/>
      <c r="W30" s="609"/>
      <c r="X30" s="609"/>
      <c r="Y30" s="1394"/>
      <c r="Z30" s="608"/>
      <c r="AA30" s="609"/>
      <c r="AB30" s="609"/>
      <c r="AC30" s="609"/>
      <c r="AD30" s="609"/>
      <c r="AE30" s="609"/>
      <c r="AF30" s="822"/>
    </row>
    <row r="31" spans="1:32" s="5" customFormat="1" ht="33" customHeight="1">
      <c r="A31" s="610"/>
      <c r="B31" s="577" t="s">
        <v>46</v>
      </c>
      <c r="C31" s="1155" t="s">
        <v>395</v>
      </c>
      <c r="D31" s="1155"/>
      <c r="E31" s="854"/>
      <c r="F31" s="855"/>
      <c r="G31" s="855"/>
      <c r="H31" s="855">
        <f>'4.sz.m.ÖNK kiadás'!H33</f>
        <v>7990</v>
      </c>
      <c r="I31" s="855">
        <f>'4.sz.m.ÖNK kiadás'!I33</f>
        <v>7990</v>
      </c>
      <c r="J31" s="855">
        <f>'4.sz.m.ÖNK kiadás'!J33</f>
        <v>7990</v>
      </c>
      <c r="K31" s="1427">
        <f t="shared" si="3"/>
        <v>1</v>
      </c>
      <c r="L31" s="854"/>
      <c r="M31" s="855"/>
      <c r="N31" s="855"/>
      <c r="O31" s="855">
        <f>H31</f>
        <v>7990</v>
      </c>
      <c r="P31" s="855">
        <f>I31</f>
        <v>7990</v>
      </c>
      <c r="Q31" s="855">
        <v>7990</v>
      </c>
      <c r="R31" s="1428">
        <f t="shared" si="4"/>
        <v>1</v>
      </c>
      <c r="S31" s="854"/>
      <c r="T31" s="855"/>
      <c r="U31" s="855"/>
      <c r="V31" s="855"/>
      <c r="W31" s="855"/>
      <c r="X31" s="855"/>
      <c r="Y31" s="1398"/>
      <c r="Z31" s="854"/>
      <c r="AA31" s="855"/>
      <c r="AB31" s="855"/>
      <c r="AC31" s="855"/>
      <c r="AD31" s="855"/>
      <c r="AE31" s="855"/>
      <c r="AF31" s="818"/>
    </row>
    <row r="32" spans="1:32" s="5" customFormat="1" ht="33" customHeight="1">
      <c r="A32" s="590"/>
      <c r="B32" s="591" t="s">
        <v>324</v>
      </c>
      <c r="C32" s="1154" t="s">
        <v>275</v>
      </c>
      <c r="D32" s="1154"/>
      <c r="E32" s="611"/>
      <c r="F32" s="612"/>
      <c r="G32" s="612"/>
      <c r="H32" s="612"/>
      <c r="I32" s="612"/>
      <c r="J32" s="612"/>
      <c r="K32" s="1424"/>
      <c r="L32" s="816"/>
      <c r="M32" s="817"/>
      <c r="N32" s="817"/>
      <c r="O32" s="817"/>
      <c r="P32" s="817"/>
      <c r="Q32" s="817"/>
      <c r="R32" s="1425"/>
      <c r="S32" s="816"/>
      <c r="T32" s="817"/>
      <c r="U32" s="817"/>
      <c r="V32" s="817"/>
      <c r="W32" s="817"/>
      <c r="X32" s="817"/>
      <c r="Y32" s="1396"/>
      <c r="Z32" s="611"/>
      <c r="AA32" s="612"/>
      <c r="AB32" s="612"/>
      <c r="AC32" s="612"/>
      <c r="AD32" s="612"/>
      <c r="AE32" s="612"/>
      <c r="AF32" s="823"/>
    </row>
    <row r="33" spans="1:32" s="5" customFormat="1" ht="33" customHeight="1" thickBot="1">
      <c r="A33" s="590"/>
      <c r="B33" s="591" t="s">
        <v>381</v>
      </c>
      <c r="C33" s="1154" t="s">
        <v>379</v>
      </c>
      <c r="D33" s="1154"/>
      <c r="E33" s="611"/>
      <c r="F33" s="612">
        <f>'4.sz.m.ÖNK kiadás'!F35</f>
        <v>420</v>
      </c>
      <c r="G33" s="612">
        <f>'4.sz.m.ÖNK kiadás'!G35</f>
        <v>420</v>
      </c>
      <c r="H33" s="612">
        <f>'4.sz.m.ÖNK kiadás'!H35</f>
        <v>420</v>
      </c>
      <c r="I33" s="612">
        <f>'4.sz.m.ÖNK kiadás'!I35</f>
        <v>420</v>
      </c>
      <c r="J33" s="612">
        <f>'4.sz.m.ÖNK kiadás'!J35</f>
        <v>420</v>
      </c>
      <c r="K33" s="1426">
        <f t="shared" si="3"/>
        <v>1</v>
      </c>
      <c r="L33" s="814">
        <f>'4.sz.m.ÖNK kiadás'!L35</f>
        <v>0</v>
      </c>
      <c r="M33" s="815">
        <f>'4.sz.m.ÖNK kiadás'!M35</f>
        <v>420</v>
      </c>
      <c r="N33" s="815">
        <f>'4.sz.m.ÖNK kiadás'!N35</f>
        <v>420</v>
      </c>
      <c r="O33" s="815">
        <v>420</v>
      </c>
      <c r="P33" s="815">
        <v>420</v>
      </c>
      <c r="Q33" s="815">
        <v>420</v>
      </c>
      <c r="R33" s="1423">
        <f t="shared" si="4"/>
        <v>1</v>
      </c>
      <c r="S33" s="814"/>
      <c r="T33" s="815"/>
      <c r="U33" s="815"/>
      <c r="V33" s="815"/>
      <c r="W33" s="815"/>
      <c r="X33" s="815"/>
      <c r="Y33" s="1397"/>
      <c r="Z33" s="611"/>
      <c r="AA33" s="612"/>
      <c r="AB33" s="612"/>
      <c r="AC33" s="612"/>
      <c r="AD33" s="612"/>
      <c r="AE33" s="612"/>
      <c r="AF33" s="823"/>
    </row>
    <row r="34" spans="1:32" s="5" customFormat="1" ht="33" customHeight="1" thickBot="1">
      <c r="A34" s="613" t="s">
        <v>14</v>
      </c>
      <c r="B34" s="1165" t="s">
        <v>220</v>
      </c>
      <c r="C34" s="1165"/>
      <c r="D34" s="1165"/>
      <c r="E34" s="614">
        <f>E29+E30</f>
        <v>20127</v>
      </c>
      <c r="F34" s="615" t="e">
        <f t="shared" ref="F34:S34" si="21">F29+F30</f>
        <v>#REF!</v>
      </c>
      <c r="G34" s="615" t="e">
        <f t="shared" si="21"/>
        <v>#REF!</v>
      </c>
      <c r="H34" s="615" t="e">
        <f t="shared" si="21"/>
        <v>#REF!</v>
      </c>
      <c r="I34" s="615">
        <f>I29+I30</f>
        <v>43701</v>
      </c>
      <c r="J34" s="615">
        <f t="shared" si="21"/>
        <v>36970</v>
      </c>
      <c r="K34" s="1394">
        <f t="shared" si="3"/>
        <v>0.84597606462094688</v>
      </c>
      <c r="L34" s="614">
        <f t="shared" si="21"/>
        <v>19312</v>
      </c>
      <c r="M34" s="615" t="e">
        <f>M29+M30</f>
        <v>#REF!</v>
      </c>
      <c r="N34" s="615" t="e">
        <f t="shared" si="21"/>
        <v>#REF!</v>
      </c>
      <c r="O34" s="615" t="e">
        <f t="shared" si="21"/>
        <v>#REF!</v>
      </c>
      <c r="P34" s="615">
        <f>P29+P30</f>
        <v>40498</v>
      </c>
      <c r="Q34" s="615">
        <f t="shared" si="21"/>
        <v>33881</v>
      </c>
      <c r="R34" s="274">
        <f t="shared" si="4"/>
        <v>0.83660921526988985</v>
      </c>
      <c r="S34" s="614">
        <f t="shared" si="21"/>
        <v>815</v>
      </c>
      <c r="T34" s="615">
        <f t="shared" ref="T34:AC34" si="22">T29+T30</f>
        <v>1615</v>
      </c>
      <c r="U34" s="615">
        <f t="shared" si="22"/>
        <v>1675</v>
      </c>
      <c r="V34" s="615">
        <f t="shared" si="22"/>
        <v>1762</v>
      </c>
      <c r="W34" s="615">
        <f>W29+W30</f>
        <v>3203</v>
      </c>
      <c r="X34" s="615">
        <f>X29+X30</f>
        <v>3089</v>
      </c>
      <c r="Y34" s="1394">
        <f>X34/W34</f>
        <v>0.96440836715579148</v>
      </c>
      <c r="Z34" s="614">
        <f t="shared" si="22"/>
        <v>0</v>
      </c>
      <c r="AA34" s="615" t="e">
        <f t="shared" si="22"/>
        <v>#REF!</v>
      </c>
      <c r="AB34" s="615" t="e">
        <f t="shared" si="22"/>
        <v>#REF!</v>
      </c>
      <c r="AC34" s="615" t="e">
        <f t="shared" si="22"/>
        <v>#REF!</v>
      </c>
      <c r="AD34" s="615">
        <f>AD29+AD30</f>
        <v>0</v>
      </c>
      <c r="AE34" s="615">
        <f>AE29+AE30</f>
        <v>0</v>
      </c>
      <c r="AF34" s="824">
        <f>AF29+AF30</f>
        <v>0</v>
      </c>
    </row>
    <row r="35" spans="1:32" s="5" customFormat="1" ht="33" hidden="1" customHeight="1" thickBot="1">
      <c r="A35" s="1166" t="s">
        <v>221</v>
      </c>
      <c r="B35" s="1167"/>
      <c r="C35" s="1167"/>
      <c r="D35" s="1167"/>
      <c r="E35" s="616"/>
      <c r="F35" s="617"/>
      <c r="G35" s="617"/>
      <c r="H35" s="617"/>
      <c r="I35" s="617"/>
      <c r="J35" s="617"/>
      <c r="K35" s="1394" t="e">
        <f t="shared" si="3"/>
        <v>#DIV/0!</v>
      </c>
      <c r="L35" s="616"/>
      <c r="M35" s="617"/>
      <c r="N35" s="617"/>
      <c r="O35" s="617"/>
      <c r="P35" s="617"/>
      <c r="Q35" s="617"/>
      <c r="R35" s="1399" t="e">
        <f t="shared" si="4"/>
        <v>#DIV/0!</v>
      </c>
      <c r="S35" s="616"/>
      <c r="T35" s="617"/>
      <c r="U35" s="617"/>
      <c r="V35" s="617"/>
      <c r="W35" s="617"/>
      <c r="X35" s="612"/>
      <c r="Y35" s="1394" t="e">
        <f>X35/W35</f>
        <v>#DIV/0!</v>
      </c>
      <c r="Z35" s="616"/>
      <c r="AA35" s="617"/>
      <c r="AB35" s="617"/>
      <c r="AC35" s="617"/>
      <c r="AD35" s="612"/>
      <c r="AE35" s="612"/>
      <c r="AF35" s="823"/>
    </row>
    <row r="36" spans="1:32" s="5" customFormat="1" ht="33" customHeight="1" thickBot="1">
      <c r="A36" s="1164" t="s">
        <v>110</v>
      </c>
      <c r="B36" s="1161"/>
      <c r="C36" s="1161"/>
      <c r="D36" s="1161"/>
      <c r="E36" s="593">
        <f t="shared" ref="E36:S36" si="23">E34+E35</f>
        <v>20127</v>
      </c>
      <c r="F36" s="594" t="e">
        <f t="shared" si="23"/>
        <v>#REF!</v>
      </c>
      <c r="G36" s="594" t="e">
        <f t="shared" si="23"/>
        <v>#REF!</v>
      </c>
      <c r="H36" s="594" t="e">
        <f t="shared" si="23"/>
        <v>#REF!</v>
      </c>
      <c r="I36" s="594">
        <f>I34+I35</f>
        <v>43701</v>
      </c>
      <c r="J36" s="594">
        <f t="shared" si="23"/>
        <v>36970</v>
      </c>
      <c r="K36" s="1394">
        <f t="shared" si="3"/>
        <v>0.84597606462094688</v>
      </c>
      <c r="L36" s="593">
        <f t="shared" si="23"/>
        <v>19312</v>
      </c>
      <c r="M36" s="594" t="e">
        <f t="shared" si="23"/>
        <v>#REF!</v>
      </c>
      <c r="N36" s="594" t="e">
        <f t="shared" si="23"/>
        <v>#REF!</v>
      </c>
      <c r="O36" s="594" t="e">
        <f t="shared" si="23"/>
        <v>#REF!</v>
      </c>
      <c r="P36" s="594">
        <f>P34+P35</f>
        <v>40498</v>
      </c>
      <c r="Q36" s="594">
        <f t="shared" si="23"/>
        <v>33881</v>
      </c>
      <c r="R36" s="847">
        <f t="shared" si="4"/>
        <v>0.83660921526988985</v>
      </c>
      <c r="S36" s="593">
        <f t="shared" si="23"/>
        <v>815</v>
      </c>
      <c r="T36" s="594">
        <f t="shared" ref="T36:AF36" si="24">T34+T35</f>
        <v>1615</v>
      </c>
      <c r="U36" s="594">
        <f t="shared" si="24"/>
        <v>1675</v>
      </c>
      <c r="V36" s="594">
        <f t="shared" si="24"/>
        <v>1762</v>
      </c>
      <c r="W36" s="594">
        <f>W34+W35</f>
        <v>3203</v>
      </c>
      <c r="X36" s="594">
        <f t="shared" si="24"/>
        <v>3089</v>
      </c>
      <c r="Y36" s="1394">
        <f>X36/W36</f>
        <v>0.96440836715579148</v>
      </c>
      <c r="Z36" s="593">
        <f t="shared" si="24"/>
        <v>0</v>
      </c>
      <c r="AA36" s="594" t="e">
        <f t="shared" si="24"/>
        <v>#REF!</v>
      </c>
      <c r="AB36" s="594" t="e">
        <f t="shared" si="24"/>
        <v>#REF!</v>
      </c>
      <c r="AC36" s="594" t="e">
        <f t="shared" si="24"/>
        <v>#REF!</v>
      </c>
      <c r="AD36" s="594">
        <f t="shared" si="24"/>
        <v>0</v>
      </c>
      <c r="AE36" s="594">
        <f t="shared" si="24"/>
        <v>0</v>
      </c>
      <c r="AF36" s="820">
        <f t="shared" si="24"/>
        <v>0</v>
      </c>
    </row>
    <row r="37" spans="1:32" s="5" customFormat="1" ht="19.5" customHeight="1">
      <c r="A37" s="618"/>
      <c r="B37" s="619"/>
      <c r="C37" s="618"/>
      <c r="D37" s="618"/>
      <c r="E37" s="620"/>
      <c r="F37" s="620"/>
      <c r="G37" s="620"/>
      <c r="H37" s="620"/>
      <c r="I37" s="620"/>
      <c r="J37" s="620"/>
      <c r="K37" s="620"/>
      <c r="L37" s="621"/>
      <c r="M37" s="621"/>
      <c r="N37" s="621"/>
      <c r="O37" s="621"/>
      <c r="P37" s="621"/>
      <c r="Q37" s="621"/>
      <c r="R37" s="809"/>
      <c r="S37" s="621"/>
      <c r="T37" s="621"/>
      <c r="U37" s="621"/>
      <c r="V37" s="621"/>
      <c r="W37" s="621"/>
      <c r="X37" s="621"/>
      <c r="Y37" s="621"/>
      <c r="Z37" s="622"/>
      <c r="AA37" s="622"/>
      <c r="AB37" s="622"/>
      <c r="AC37" s="622"/>
      <c r="AD37" s="622"/>
      <c r="AE37" s="622"/>
      <c r="AF37" s="623"/>
    </row>
    <row r="38" spans="1:32" s="5" customFormat="1" ht="20.100000000000001" customHeight="1">
      <c r="A38" s="618"/>
      <c r="B38" s="619"/>
      <c r="C38" s="618"/>
      <c r="D38" s="618"/>
      <c r="E38" s="620"/>
      <c r="F38" s="620"/>
      <c r="G38" s="620"/>
      <c r="H38" s="620"/>
      <c r="I38" s="620"/>
      <c r="J38" s="620"/>
      <c r="K38" s="620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4"/>
      <c r="AA38" s="624"/>
      <c r="AB38" s="624"/>
      <c r="AC38" s="624"/>
      <c r="AD38" s="624"/>
      <c r="AE38" s="624"/>
      <c r="AF38" s="623"/>
    </row>
    <row r="39" spans="1:32" s="5" customFormat="1" ht="20.100000000000001" customHeight="1">
      <c r="A39" s="618"/>
      <c r="B39" s="619"/>
      <c r="C39" s="1134" t="s">
        <v>54</v>
      </c>
      <c r="D39" s="1134"/>
      <c r="E39" s="1134"/>
      <c r="F39" s="1134"/>
      <c r="G39" s="1134"/>
      <c r="H39" s="1134"/>
      <c r="I39" s="1134"/>
      <c r="J39" s="1134"/>
      <c r="K39" s="1134"/>
      <c r="L39" s="1134"/>
      <c r="M39" s="1134"/>
      <c r="N39" s="1134"/>
      <c r="O39" s="1134"/>
      <c r="P39" s="1134"/>
      <c r="Q39" s="1134"/>
      <c r="R39" s="1134"/>
      <c r="S39" s="1134"/>
      <c r="T39" s="625"/>
      <c r="U39" s="625"/>
      <c r="V39" s="625"/>
      <c r="W39" s="625"/>
      <c r="X39" s="625"/>
      <c r="Y39" s="625"/>
      <c r="Z39" s="626"/>
      <c r="AA39" s="626"/>
      <c r="AB39" s="626"/>
      <c r="AC39" s="626"/>
      <c r="AD39" s="626"/>
      <c r="AE39" s="627"/>
      <c r="AF39" s="623"/>
    </row>
    <row r="40" spans="1:32" s="5" customFormat="1" ht="20.100000000000001" customHeight="1" thickBot="1">
      <c r="A40" s="628" t="s">
        <v>55</v>
      </c>
      <c r="B40" s="628"/>
      <c r="C40" s="623"/>
      <c r="D40" s="623"/>
      <c r="E40" s="629"/>
      <c r="F40" s="629"/>
      <c r="G40" s="629"/>
      <c r="H40" s="629"/>
      <c r="I40" s="629"/>
      <c r="J40" s="629"/>
      <c r="K40" s="629"/>
      <c r="L40" s="630"/>
      <c r="M40" s="630"/>
      <c r="N40" s="630"/>
      <c r="O40" s="630"/>
      <c r="P40" s="630"/>
      <c r="Q40" s="630"/>
      <c r="R40" s="630"/>
      <c r="S40" s="631">
        <v>0</v>
      </c>
      <c r="T40" s="631"/>
      <c r="U40" s="631"/>
      <c r="V40" s="631"/>
      <c r="W40" s="631"/>
      <c r="X40" s="631"/>
      <c r="Y40" s="631"/>
      <c r="Z40" s="632"/>
      <c r="AA40" s="632"/>
      <c r="AB40" s="632"/>
      <c r="AC40" s="632"/>
      <c r="AD40" s="632"/>
      <c r="AE40" s="633"/>
      <c r="AF40" s="623"/>
    </row>
    <row r="41" spans="1:32" ht="52.5" customHeight="1" thickBot="1">
      <c r="A41" s="634">
        <v>1</v>
      </c>
      <c r="B41" s="1144" t="s">
        <v>113</v>
      </c>
      <c r="C41" s="1145"/>
      <c r="D41" s="1146"/>
      <c r="E41" s="635">
        <v>-3624</v>
      </c>
      <c r="F41" s="635" t="e">
        <f>'1.sz.m-önk.össze.bev'!F54-'1 .sz.m.önk.össz.kiad.'!E38</f>
        <v>#REF!</v>
      </c>
      <c r="G41" s="635" t="e">
        <f>'1.sz.m-önk.össze.bev'!G54-'1 .sz.m.önk.össz.kiad.'!F38</f>
        <v>#REF!</v>
      </c>
      <c r="H41" s="635" t="e">
        <f>'1.sz.m-önk.össze.bev'!H54-'1 .sz.m.önk.össz.kiad.'!G38</f>
        <v>#REF!</v>
      </c>
      <c r="I41" s="635">
        <v>-3842</v>
      </c>
      <c r="J41" s="635">
        <f>'1.sz.m-önk.össze.bev'!J54-'1 .sz.m.önk.össz.kiad.'!J29</f>
        <v>1885</v>
      </c>
      <c r="K41" s="635"/>
      <c r="L41" s="635">
        <f>'1.sz.m-önk.össze.bev'!L54-'1 .sz.m.önk.össz.kiad.'!K38</f>
        <v>15023</v>
      </c>
      <c r="M41" s="635" t="e">
        <f>'1.sz.m-önk.össze.bev'!M54-'1 .sz.m.önk.össz.kiad.'!L38</f>
        <v>#REF!</v>
      </c>
      <c r="N41" s="635" t="e">
        <f>'1.sz.m-önk.össze.bev'!N54-'1 .sz.m.önk.össz.kiad.'!M38</f>
        <v>#REF!</v>
      </c>
      <c r="O41" s="635">
        <v>-3841</v>
      </c>
      <c r="P41" s="635">
        <f>'1.sz.m-önk.össze.bev'!P54-'1 .sz.m.önk.össz.kiad.'!P29</f>
        <v>-1064</v>
      </c>
      <c r="Q41" s="635">
        <v>-3622</v>
      </c>
      <c r="R41" s="635"/>
      <c r="S41" s="635">
        <f>'1.sz.m-önk.össze.bev'!S54-'1 .sz.m.önk.össz.kiad.'!R38</f>
        <v>0</v>
      </c>
      <c r="T41" s="635" t="e">
        <f>'1.sz.m-önk.össze.bev'!T54-'1 .sz.m.önk.össz.kiad.'!S38</f>
        <v>#REF!</v>
      </c>
      <c r="U41" s="635">
        <v>-3840</v>
      </c>
      <c r="V41" s="635" t="e">
        <f>'1.sz.m-önk.össze.bev'!V54-'1 .sz.m.önk.össz.kiad.'!V29</f>
        <v>#REF!</v>
      </c>
      <c r="W41" s="635">
        <v>-3621</v>
      </c>
      <c r="X41" s="635">
        <f>'1.sz.m-önk.össze.bev'!X54-'1 .sz.m.önk.össz.kiad.'!W38</f>
        <v>425</v>
      </c>
      <c r="Y41" s="635"/>
      <c r="Z41" s="635">
        <f>'1.sz.m-önk.össze.bev'!Z54-'1 .sz.m.önk.össz.kiad.'!Y38</f>
        <v>0</v>
      </c>
      <c r="AA41" s="635">
        <v>-3839</v>
      </c>
      <c r="AB41" s="635" t="e">
        <f>'1.sz.m-önk.össze.bev'!AB54-'1 .sz.m.önk.össz.kiad.'!AB29</f>
        <v>#REF!</v>
      </c>
      <c r="AC41" s="635">
        <v>-3620</v>
      </c>
      <c r="AD41" s="635">
        <f>'1.sz.m-önk.össze.bev'!AD54-'1 .sz.m.önk.össz.kiad.'!AC38</f>
        <v>0</v>
      </c>
      <c r="AE41" s="635">
        <f>'1.sz.m-önk.össze.bev'!AE54-'1 .sz.m.önk.össz.kiad.'!AD38</f>
        <v>0</v>
      </c>
      <c r="AF41" s="635">
        <f>'1.sz.m-önk.össze.bev'!AF54-'1 .sz.m.önk.össz.kiad.'!AE38</f>
        <v>0</v>
      </c>
    </row>
    <row r="42" spans="1:32" ht="12.75">
      <c r="A42" s="636"/>
      <c r="B42" s="637"/>
      <c r="C42" s="629"/>
      <c r="D42" s="629"/>
      <c r="E42" s="638"/>
      <c r="F42" s="638"/>
      <c r="G42" s="638"/>
      <c r="H42" s="638"/>
      <c r="I42" s="638"/>
      <c r="J42" s="638"/>
      <c r="K42" s="638"/>
      <c r="L42" s="630"/>
      <c r="M42" s="630"/>
      <c r="N42" s="630"/>
      <c r="O42" s="630"/>
      <c r="P42" s="630"/>
      <c r="Q42" s="630"/>
      <c r="R42" s="630"/>
      <c r="S42" s="631">
        <v>0</v>
      </c>
      <c r="T42" s="631"/>
      <c r="U42" s="631"/>
      <c r="V42" s="631"/>
      <c r="W42" s="631"/>
      <c r="X42" s="631"/>
      <c r="Y42" s="631"/>
      <c r="Z42" s="639"/>
      <c r="AA42" s="640"/>
      <c r="AB42" s="640"/>
      <c r="AC42" s="640"/>
      <c r="AD42" s="640"/>
      <c r="AE42" s="640"/>
      <c r="AF42" s="640"/>
    </row>
    <row r="43" spans="1:32" ht="15.75" customHeight="1">
      <c r="A43" s="636"/>
      <c r="B43" s="637"/>
      <c r="C43" s="1131" t="s">
        <v>114</v>
      </c>
      <c r="D43" s="1131"/>
      <c r="E43" s="1131"/>
      <c r="F43" s="1131"/>
      <c r="G43" s="1131"/>
      <c r="H43" s="1131"/>
      <c r="I43" s="1131"/>
      <c r="J43" s="1131"/>
      <c r="K43" s="1131"/>
      <c r="L43" s="1131"/>
      <c r="M43" s="1131"/>
      <c r="N43" s="1131"/>
      <c r="O43" s="1131"/>
      <c r="P43" s="1131"/>
      <c r="Q43" s="1131"/>
      <c r="R43" s="1131"/>
      <c r="S43" s="1131"/>
      <c r="T43" s="641"/>
      <c r="U43" s="641"/>
      <c r="V43" s="641"/>
      <c r="W43" s="641"/>
      <c r="X43" s="641"/>
      <c r="Y43" s="641"/>
      <c r="Z43" s="639"/>
      <c r="AA43" s="640"/>
      <c r="AB43" s="640"/>
      <c r="AC43" s="640"/>
      <c r="AD43" s="640"/>
      <c r="AE43" s="640"/>
      <c r="AF43" s="640"/>
    </row>
    <row r="44" spans="1:32" ht="14.25" thickBot="1">
      <c r="A44" s="628" t="s">
        <v>115</v>
      </c>
      <c r="B44" s="637"/>
      <c r="C44" s="1130"/>
      <c r="D44" s="1130"/>
      <c r="E44" s="629"/>
      <c r="F44" s="629"/>
      <c r="G44" s="629"/>
      <c r="H44" s="629"/>
      <c r="I44" s="629"/>
      <c r="J44" s="629"/>
      <c r="K44" s="629"/>
      <c r="L44" s="630"/>
      <c r="M44" s="630"/>
      <c r="N44" s="630"/>
      <c r="O44" s="630"/>
      <c r="P44" s="630"/>
      <c r="Q44" s="630"/>
      <c r="R44" s="630"/>
      <c r="S44" s="631">
        <v>0</v>
      </c>
      <c r="T44" s="631"/>
      <c r="U44" s="631"/>
      <c r="V44" s="631"/>
      <c r="W44" s="631"/>
      <c r="X44" s="631"/>
      <c r="Y44" s="631"/>
      <c r="Z44" s="639"/>
      <c r="AA44" s="640"/>
      <c r="AB44" s="640"/>
      <c r="AC44" s="640"/>
      <c r="AD44" s="640"/>
      <c r="AE44" s="640"/>
      <c r="AF44" s="640"/>
    </row>
    <row r="45" spans="1:32" ht="27.95" customHeight="1">
      <c r="A45" s="642" t="s">
        <v>27</v>
      </c>
      <c r="B45" s="1138" t="s">
        <v>169</v>
      </c>
      <c r="C45" s="1139"/>
      <c r="D45" s="1140"/>
      <c r="E45" s="643">
        <f>'1.sz.m-önk.össze.bev'!E58</f>
        <v>3624</v>
      </c>
      <c r="F45" s="643" t="e">
        <f>'1.sz.m-önk.össze.bev'!F58</f>
        <v>#REF!</v>
      </c>
      <c r="G45" s="643" t="e">
        <f>'1.sz.m-önk.össze.bev'!G58</f>
        <v>#REF!</v>
      </c>
      <c r="H45" s="643" t="e">
        <f>'1.sz.m-önk.össze.bev'!H58</f>
        <v>#REF!</v>
      </c>
      <c r="I45" s="643">
        <f>'1.sz.m-önk.össze.bev'!I58</f>
        <v>3784</v>
      </c>
      <c r="J45" s="643">
        <f>'1.sz.m-önk.össze.bev'!J58</f>
        <v>3784</v>
      </c>
      <c r="K45" s="643"/>
      <c r="L45" s="643">
        <f>'1.sz.m-önk.össze.bev'!L58</f>
        <v>2809</v>
      </c>
      <c r="M45" s="643" t="e">
        <f>'1.sz.m-önk.össze.bev'!M58</f>
        <v>#REF!</v>
      </c>
      <c r="N45" s="643" t="e">
        <f>'1.sz.m-önk.össze.bev'!N58</f>
        <v>#REF!</v>
      </c>
      <c r="O45" s="643" t="e">
        <f>'1.sz.m-önk.össze.bev'!O58</f>
        <v>#REF!</v>
      </c>
      <c r="P45" s="643">
        <f>'1.sz.m-önk.össze.bev'!P58</f>
        <v>1006</v>
      </c>
      <c r="Q45" s="643">
        <f>'1.sz.m-önk.össze.bev'!Q58</f>
        <v>1006</v>
      </c>
      <c r="R45" s="643"/>
      <c r="S45" s="643">
        <f>'1.sz.m-önk.össze.bev'!S58</f>
        <v>815</v>
      </c>
      <c r="T45" s="643" t="e">
        <f>'1.sz.m-önk.össze.bev'!T58</f>
        <v>#REF!</v>
      </c>
      <c r="U45" s="643" t="e">
        <f>'1.sz.m-önk.össze.bev'!U58</f>
        <v>#REF!</v>
      </c>
      <c r="V45" s="643" t="e">
        <f>'1.sz.m-önk.össze.bev'!V58</f>
        <v>#REF!</v>
      </c>
      <c r="W45" s="643">
        <f>'1.sz.m-önk.össze.bev'!W58</f>
        <v>2778</v>
      </c>
      <c r="X45" s="643">
        <f>'1.sz.m-önk.össze.bev'!X58</f>
        <v>2778</v>
      </c>
      <c r="Y45" s="643"/>
      <c r="Z45" s="643">
        <f>'1.sz.m-önk.össze.bev'!Z58</f>
        <v>0</v>
      </c>
      <c r="AA45" s="643">
        <f>'1.sz.m-önk.össze.bev'!AA58</f>
        <v>0</v>
      </c>
      <c r="AB45" s="643">
        <f>'1.sz.m-önk.össze.bev'!AB58</f>
        <v>0</v>
      </c>
      <c r="AC45" s="643">
        <f>'1.sz.m-önk.össze.bev'!AC58</f>
        <v>0</v>
      </c>
      <c r="AD45" s="643">
        <f>'1.sz.m-önk.össze.bev'!AD58</f>
        <v>0</v>
      </c>
      <c r="AE45" s="643">
        <f>'1.sz.m-önk.össze.bev'!AE58</f>
        <v>0</v>
      </c>
      <c r="AF45" s="643">
        <f>'1.sz.m-önk.össze.bev'!AF58</f>
        <v>0</v>
      </c>
    </row>
    <row r="46" spans="1:32" ht="27.95" customHeight="1">
      <c r="A46" s="644" t="s">
        <v>28</v>
      </c>
      <c r="B46" s="1141" t="s">
        <v>170</v>
      </c>
      <c r="C46" s="1142"/>
      <c r="D46" s="1143"/>
      <c r="E46" s="645"/>
      <c r="F46" s="645"/>
      <c r="G46" s="645"/>
      <c r="H46" s="645"/>
      <c r="I46" s="645"/>
      <c r="J46" s="645"/>
      <c r="K46" s="645"/>
      <c r="L46" s="645"/>
      <c r="M46" s="645"/>
      <c r="N46" s="645"/>
      <c r="O46" s="645"/>
      <c r="P46" s="645"/>
      <c r="Q46" s="645"/>
      <c r="R46" s="645"/>
      <c r="S46" s="645"/>
      <c r="T46" s="645"/>
      <c r="U46" s="645"/>
      <c r="V46" s="645"/>
      <c r="W46" s="645"/>
      <c r="X46" s="645"/>
      <c r="Y46" s="645"/>
      <c r="Z46" s="645"/>
      <c r="AA46" s="645"/>
      <c r="AB46" s="645"/>
      <c r="AC46" s="645"/>
      <c r="AD46" s="645"/>
      <c r="AE46" s="645"/>
      <c r="AF46" s="645"/>
    </row>
    <row r="47" spans="1:32" ht="27.95" customHeight="1" thickBot="1">
      <c r="A47" s="646" t="s">
        <v>10</v>
      </c>
      <c r="B47" s="1135" t="s">
        <v>116</v>
      </c>
      <c r="C47" s="1136"/>
      <c r="D47" s="1137"/>
      <c r="E47" s="647">
        <f>E45+E46</f>
        <v>3624</v>
      </c>
      <c r="F47" s="647" t="e">
        <f>F45+F46</f>
        <v>#REF!</v>
      </c>
      <c r="G47" s="647" t="e">
        <f t="shared" ref="G47:L47" si="25">G45+G46</f>
        <v>#REF!</v>
      </c>
      <c r="H47" s="647" t="e">
        <f t="shared" si="25"/>
        <v>#REF!</v>
      </c>
      <c r="I47" s="647">
        <f t="shared" si="25"/>
        <v>3784</v>
      </c>
      <c r="J47" s="647">
        <f t="shared" si="25"/>
        <v>3784</v>
      </c>
      <c r="K47" s="647"/>
      <c r="L47" s="647">
        <f t="shared" si="25"/>
        <v>2809</v>
      </c>
      <c r="M47" s="647" t="e">
        <f t="shared" ref="M47:AF47" si="26">M45+M46</f>
        <v>#REF!</v>
      </c>
      <c r="N47" s="647" t="e">
        <f t="shared" si="26"/>
        <v>#REF!</v>
      </c>
      <c r="O47" s="647" t="e">
        <f t="shared" si="26"/>
        <v>#REF!</v>
      </c>
      <c r="P47" s="647">
        <f t="shared" si="26"/>
        <v>1006</v>
      </c>
      <c r="Q47" s="647">
        <f t="shared" si="26"/>
        <v>1006</v>
      </c>
      <c r="R47" s="647"/>
      <c r="S47" s="647">
        <f t="shared" si="26"/>
        <v>815</v>
      </c>
      <c r="T47" s="647" t="e">
        <f t="shared" si="26"/>
        <v>#REF!</v>
      </c>
      <c r="U47" s="647" t="e">
        <f t="shared" si="26"/>
        <v>#REF!</v>
      </c>
      <c r="V47" s="647" t="e">
        <f t="shared" si="26"/>
        <v>#REF!</v>
      </c>
      <c r="W47" s="647">
        <f t="shared" si="26"/>
        <v>2778</v>
      </c>
      <c r="X47" s="647">
        <f t="shared" si="26"/>
        <v>2778</v>
      </c>
      <c r="Y47" s="647"/>
      <c r="Z47" s="647">
        <f t="shared" si="26"/>
        <v>0</v>
      </c>
      <c r="AA47" s="647">
        <f t="shared" si="26"/>
        <v>0</v>
      </c>
      <c r="AB47" s="647">
        <f t="shared" si="26"/>
        <v>0</v>
      </c>
      <c r="AC47" s="647">
        <f t="shared" si="26"/>
        <v>0</v>
      </c>
      <c r="AD47" s="647">
        <f t="shared" si="26"/>
        <v>0</v>
      </c>
      <c r="AE47" s="647">
        <f t="shared" si="26"/>
        <v>0</v>
      </c>
      <c r="AF47" s="647">
        <f t="shared" si="26"/>
        <v>0</v>
      </c>
    </row>
    <row r="48" spans="1:32" ht="12.75">
      <c r="A48" s="636"/>
      <c r="B48" s="637"/>
      <c r="C48" s="648"/>
      <c r="D48" s="649"/>
      <c r="E48" s="650"/>
      <c r="F48" s="650"/>
      <c r="G48" s="650"/>
      <c r="H48" s="650"/>
      <c r="I48" s="650"/>
      <c r="J48" s="650"/>
      <c r="K48" s="650"/>
      <c r="L48" s="630"/>
      <c r="M48" s="630"/>
      <c r="N48" s="630"/>
      <c r="O48" s="630"/>
      <c r="P48" s="630"/>
      <c r="Q48" s="630"/>
      <c r="R48" s="630"/>
      <c r="S48" s="631"/>
      <c r="T48" s="631"/>
      <c r="U48" s="631"/>
      <c r="V48" s="631"/>
      <c r="W48" s="631"/>
      <c r="X48" s="631"/>
      <c r="Y48" s="631"/>
      <c r="Z48" s="640"/>
      <c r="AA48" s="640"/>
      <c r="AB48" s="640"/>
      <c r="AC48" s="640"/>
      <c r="AD48" s="640"/>
      <c r="AE48" s="640"/>
      <c r="AF48" s="640"/>
    </row>
    <row r="49" spans="1:32" ht="15.75" customHeight="1">
      <c r="A49" s="636"/>
      <c r="B49" s="637"/>
      <c r="C49" s="1131" t="s">
        <v>117</v>
      </c>
      <c r="D49" s="1131"/>
      <c r="E49" s="1131"/>
      <c r="F49" s="1131"/>
      <c r="G49" s="1131"/>
      <c r="H49" s="1131"/>
      <c r="I49" s="1131"/>
      <c r="J49" s="1131"/>
      <c r="K49" s="1131"/>
      <c r="L49" s="1131"/>
      <c r="M49" s="1131"/>
      <c r="N49" s="1131"/>
      <c r="O49" s="1131"/>
      <c r="P49" s="1131"/>
      <c r="Q49" s="1131"/>
      <c r="R49" s="1131"/>
      <c r="S49" s="1131"/>
      <c r="T49" s="641"/>
      <c r="U49" s="641"/>
      <c r="V49" s="641"/>
      <c r="W49" s="641"/>
      <c r="X49" s="641"/>
      <c r="Y49" s="641"/>
      <c r="Z49" s="639"/>
      <c r="AA49" s="640"/>
      <c r="AB49" s="640"/>
      <c r="AC49" s="640"/>
      <c r="AD49" s="640"/>
      <c r="AE49" s="640"/>
      <c r="AF49" s="640"/>
    </row>
    <row r="50" spans="1:32" ht="14.25" thickBot="1">
      <c r="A50" s="628" t="s">
        <v>119</v>
      </c>
      <c r="B50" s="628"/>
      <c r="C50" s="1147"/>
      <c r="D50" s="1147"/>
      <c r="E50" s="629"/>
      <c r="F50" s="629"/>
      <c r="G50" s="629"/>
      <c r="H50" s="629"/>
      <c r="I50" s="629"/>
      <c r="J50" s="629"/>
      <c r="K50" s="629"/>
      <c r="L50" s="630"/>
      <c r="M50" s="630"/>
      <c r="N50" s="630"/>
      <c r="O50" s="630"/>
      <c r="P50" s="630"/>
      <c r="Q50" s="630"/>
      <c r="R50" s="630"/>
      <c r="S50" s="631">
        <v>0</v>
      </c>
      <c r="T50" s="631"/>
      <c r="U50" s="631"/>
      <c r="V50" s="631"/>
      <c r="W50" s="631"/>
      <c r="X50" s="631"/>
      <c r="Y50" s="631"/>
      <c r="Z50" s="639"/>
      <c r="AA50" s="640"/>
      <c r="AB50" s="640"/>
      <c r="AC50" s="640"/>
      <c r="AD50" s="640"/>
      <c r="AE50" s="640"/>
      <c r="AF50" s="640"/>
    </row>
    <row r="51" spans="1:32" ht="27.75" customHeight="1">
      <c r="A51" s="642" t="s">
        <v>27</v>
      </c>
      <c r="B51" s="1138" t="s">
        <v>171</v>
      </c>
      <c r="C51" s="1139"/>
      <c r="D51" s="1140"/>
      <c r="E51" s="651">
        <v>0</v>
      </c>
      <c r="F51" s="651">
        <v>0</v>
      </c>
      <c r="G51" s="651">
        <v>0</v>
      </c>
      <c r="H51" s="651">
        <v>0</v>
      </c>
      <c r="I51" s="651">
        <v>0</v>
      </c>
      <c r="J51" s="651">
        <v>0</v>
      </c>
      <c r="K51" s="651"/>
      <c r="L51" s="651">
        <v>0</v>
      </c>
      <c r="M51" s="651">
        <v>0</v>
      </c>
      <c r="N51" s="651">
        <v>0</v>
      </c>
      <c r="O51" s="651">
        <v>0</v>
      </c>
      <c r="P51" s="651">
        <v>0</v>
      </c>
      <c r="Q51" s="651">
        <v>0</v>
      </c>
      <c r="R51" s="651"/>
      <c r="S51" s="651">
        <v>0</v>
      </c>
      <c r="T51" s="651">
        <v>0</v>
      </c>
      <c r="U51" s="651">
        <v>0</v>
      </c>
      <c r="V51" s="651">
        <v>0</v>
      </c>
      <c r="W51" s="651">
        <v>0</v>
      </c>
      <c r="X51" s="651">
        <v>0</v>
      </c>
      <c r="Y51" s="651"/>
      <c r="Z51" s="651">
        <v>0</v>
      </c>
      <c r="AA51" s="651">
        <v>0</v>
      </c>
      <c r="AB51" s="651">
        <v>0</v>
      </c>
      <c r="AC51" s="651">
        <v>0</v>
      </c>
      <c r="AD51" s="651">
        <v>0</v>
      </c>
      <c r="AE51" s="651">
        <v>0</v>
      </c>
      <c r="AF51" s="651"/>
    </row>
    <row r="52" spans="1:32" ht="27.75" customHeight="1">
      <c r="A52" s="644" t="s">
        <v>28</v>
      </c>
      <c r="B52" s="1141" t="s">
        <v>172</v>
      </c>
      <c r="C52" s="1142"/>
      <c r="D52" s="1143"/>
      <c r="E52" s="652">
        <f>'1.sz.m-önk.össze.bev'!E56</f>
        <v>0</v>
      </c>
      <c r="F52" s="652">
        <f>'1.sz.m-önk.össze.bev'!F56</f>
        <v>0</v>
      </c>
      <c r="G52" s="652">
        <f>'1.sz.m-önk.össze.bev'!G56</f>
        <v>0</v>
      </c>
      <c r="H52" s="652">
        <f>'1.sz.m-önk.össze.bev'!H56</f>
        <v>7990</v>
      </c>
      <c r="I52" s="652">
        <f>'1.sz.m-önk.össze.bev'!I56</f>
        <v>7990</v>
      </c>
      <c r="J52" s="652">
        <f>'1.sz.m-önk.össze.bev'!J56</f>
        <v>7990</v>
      </c>
      <c r="K52" s="652"/>
      <c r="L52" s="652">
        <f>'1.sz.m-önk.össze.bev'!L56</f>
        <v>0</v>
      </c>
      <c r="M52" s="652">
        <f>'1.sz.m-önk.össze.bev'!M56</f>
        <v>0</v>
      </c>
      <c r="N52" s="652">
        <f>'1.sz.m-önk.össze.bev'!N56</f>
        <v>0</v>
      </c>
      <c r="O52" s="652">
        <f>'1.sz.m-önk.össze.bev'!O56</f>
        <v>7990</v>
      </c>
      <c r="P52" s="652">
        <f>'1.sz.m-önk.össze.bev'!P56</f>
        <v>7990</v>
      </c>
      <c r="Q52" s="652">
        <f>'1.sz.m-önk.össze.bev'!Q56</f>
        <v>7990</v>
      </c>
      <c r="R52" s="652"/>
      <c r="S52" s="652">
        <f>'1.sz.m-önk.össze.bev'!S56</f>
        <v>0</v>
      </c>
      <c r="T52" s="652">
        <f>'1.sz.m-önk.össze.bev'!T56</f>
        <v>0</v>
      </c>
      <c r="U52" s="652">
        <f>'1.sz.m-önk.össze.bev'!U56</f>
        <v>0</v>
      </c>
      <c r="V52" s="652">
        <f>'1.sz.m-önk.össze.bev'!V56</f>
        <v>0</v>
      </c>
      <c r="W52" s="652">
        <f>'1.sz.m-önk.össze.bev'!W56</f>
        <v>0</v>
      </c>
      <c r="X52" s="652">
        <f>'1.sz.m-önk.össze.bev'!X56</f>
        <v>0</v>
      </c>
      <c r="Y52" s="652"/>
      <c r="Z52" s="652">
        <f>'1.sz.m-önk.össze.bev'!Z56</f>
        <v>0</v>
      </c>
      <c r="AA52" s="652">
        <f>'1.sz.m-önk.össze.bev'!AA56</f>
        <v>0</v>
      </c>
      <c r="AB52" s="652">
        <f>'1.sz.m-önk.össze.bev'!AB56</f>
        <v>0</v>
      </c>
      <c r="AC52" s="652">
        <f>'1.sz.m-önk.össze.bev'!AC56</f>
        <v>0</v>
      </c>
      <c r="AD52" s="652">
        <f>'1.sz.m-önk.össze.bev'!AD56</f>
        <v>0</v>
      </c>
      <c r="AE52" s="652">
        <f>'1.sz.m-önk.össze.bev'!AE56</f>
        <v>0</v>
      </c>
      <c r="AF52" s="652"/>
    </row>
    <row r="53" spans="1:32" ht="27.75" customHeight="1" thickBot="1">
      <c r="A53" s="646" t="s">
        <v>10</v>
      </c>
      <c r="B53" s="1149" t="s">
        <v>118</v>
      </c>
      <c r="C53" s="1150"/>
      <c r="D53" s="1151"/>
      <c r="E53" s="653">
        <f>E51+E52</f>
        <v>0</v>
      </c>
      <c r="F53" s="653">
        <f>F51+F52</f>
        <v>0</v>
      </c>
      <c r="G53" s="653">
        <f>G51+G52</f>
        <v>0</v>
      </c>
      <c r="H53" s="653">
        <f t="shared" ref="H53:M53" si="27">H51+H52</f>
        <v>7990</v>
      </c>
      <c r="I53" s="653">
        <f t="shared" si="27"/>
        <v>7990</v>
      </c>
      <c r="J53" s="653">
        <f t="shared" si="27"/>
        <v>7990</v>
      </c>
      <c r="K53" s="653"/>
      <c r="L53" s="653">
        <f t="shared" si="27"/>
        <v>0</v>
      </c>
      <c r="M53" s="653">
        <f t="shared" si="27"/>
        <v>0</v>
      </c>
      <c r="N53" s="653">
        <f t="shared" ref="N53:AE53" si="28">N51+N52</f>
        <v>0</v>
      </c>
      <c r="O53" s="653">
        <f t="shared" si="28"/>
        <v>7990</v>
      </c>
      <c r="P53" s="653">
        <f t="shared" si="28"/>
        <v>7990</v>
      </c>
      <c r="Q53" s="653">
        <f t="shared" si="28"/>
        <v>7990</v>
      </c>
      <c r="R53" s="653"/>
      <c r="S53" s="653">
        <f t="shared" si="28"/>
        <v>0</v>
      </c>
      <c r="T53" s="653">
        <f t="shared" si="28"/>
        <v>0</v>
      </c>
      <c r="U53" s="653">
        <f t="shared" si="28"/>
        <v>0</v>
      </c>
      <c r="V53" s="653">
        <f t="shared" si="28"/>
        <v>0</v>
      </c>
      <c r="W53" s="653">
        <f t="shared" si="28"/>
        <v>0</v>
      </c>
      <c r="X53" s="653">
        <f t="shared" si="28"/>
        <v>0</v>
      </c>
      <c r="Y53" s="653"/>
      <c r="Z53" s="653">
        <f t="shared" si="28"/>
        <v>0</v>
      </c>
      <c r="AA53" s="653">
        <f t="shared" si="28"/>
        <v>0</v>
      </c>
      <c r="AB53" s="653">
        <f t="shared" si="28"/>
        <v>0</v>
      </c>
      <c r="AC53" s="653">
        <f t="shared" si="28"/>
        <v>0</v>
      </c>
      <c r="AD53" s="653">
        <f t="shared" si="28"/>
        <v>0</v>
      </c>
      <c r="AE53" s="653">
        <f t="shared" si="28"/>
        <v>0</v>
      </c>
      <c r="AF53" s="653"/>
    </row>
    <row r="54" spans="1:32" ht="12.75">
      <c r="A54" s="636"/>
      <c r="B54" s="637"/>
      <c r="C54" s="648"/>
      <c r="D54" s="649"/>
      <c r="E54" s="650"/>
      <c r="F54" s="650"/>
      <c r="G54" s="650"/>
      <c r="H54" s="650"/>
      <c r="I54" s="650"/>
      <c r="J54" s="650"/>
      <c r="K54" s="650"/>
      <c r="L54" s="630"/>
      <c r="M54" s="630"/>
      <c r="N54" s="630"/>
      <c r="O54" s="630"/>
      <c r="P54" s="630"/>
      <c r="Q54" s="630"/>
      <c r="R54" s="630"/>
      <c r="S54" s="631"/>
      <c r="T54" s="631"/>
      <c r="U54" s="631"/>
      <c r="V54" s="631"/>
      <c r="W54" s="631"/>
      <c r="X54" s="631"/>
      <c r="Y54" s="631"/>
      <c r="Z54" s="639"/>
      <c r="AA54" s="640"/>
      <c r="AB54" s="640"/>
      <c r="AC54" s="640"/>
      <c r="AD54" s="639"/>
      <c r="AE54" s="640"/>
      <c r="AF54" s="640"/>
    </row>
    <row r="55" spans="1:32" ht="15.75" customHeight="1">
      <c r="A55" s="636"/>
      <c r="B55" s="637"/>
      <c r="C55" s="1156" t="s">
        <v>56</v>
      </c>
      <c r="D55" s="1156"/>
      <c r="E55" s="1156"/>
      <c r="F55" s="1156"/>
      <c r="G55" s="1156"/>
      <c r="H55" s="1156"/>
      <c r="I55" s="1156"/>
      <c r="J55" s="1156"/>
      <c r="K55" s="1156"/>
      <c r="L55" s="1156"/>
      <c r="M55" s="1156"/>
      <c r="N55" s="1156"/>
      <c r="O55" s="1156"/>
      <c r="P55" s="1156"/>
      <c r="Q55" s="1156"/>
      <c r="R55" s="1156"/>
      <c r="S55" s="1131"/>
      <c r="T55" s="641"/>
      <c r="U55" s="641"/>
      <c r="V55" s="641"/>
      <c r="W55" s="641"/>
      <c r="X55" s="641"/>
      <c r="Y55" s="641"/>
      <c r="Z55" s="654"/>
      <c r="AA55" s="640"/>
      <c r="AB55" s="640"/>
      <c r="AC55" s="640"/>
      <c r="AD55" s="640"/>
      <c r="AE55" s="640"/>
      <c r="AF55" s="640"/>
    </row>
    <row r="56" spans="1:32" ht="12.75">
      <c r="A56" s="636"/>
      <c r="B56" s="637"/>
      <c r="C56" s="578"/>
      <c r="D56" s="578"/>
      <c r="E56" s="578"/>
      <c r="F56" s="578"/>
      <c r="G56" s="578"/>
      <c r="H56" s="578"/>
      <c r="I56" s="578"/>
      <c r="J56" s="578"/>
      <c r="K56" s="578"/>
      <c r="L56" s="655"/>
      <c r="M56" s="655"/>
      <c r="N56" s="655"/>
      <c r="O56" s="655"/>
      <c r="P56" s="655"/>
      <c r="Q56" s="655"/>
      <c r="R56" s="655"/>
      <c r="S56" s="629"/>
      <c r="T56" s="629"/>
      <c r="U56" s="629"/>
      <c r="V56" s="629"/>
      <c r="W56" s="629"/>
      <c r="X56" s="629"/>
      <c r="Y56" s="629"/>
      <c r="Z56" s="639"/>
      <c r="AA56" s="640"/>
      <c r="AB56" s="640"/>
      <c r="AC56" s="640"/>
      <c r="AD56" s="640"/>
      <c r="AE56" s="640"/>
      <c r="AF56" s="640"/>
    </row>
    <row r="57" spans="1:32" ht="14.25" thickBot="1">
      <c r="A57" s="628" t="s">
        <v>162</v>
      </c>
      <c r="B57" s="656"/>
      <c r="C57" s="1153"/>
      <c r="D57" s="1153"/>
      <c r="E57" s="578"/>
      <c r="F57" s="578"/>
      <c r="G57" s="578"/>
      <c r="H57" s="578"/>
      <c r="I57" s="578"/>
      <c r="J57" s="578"/>
      <c r="K57" s="578"/>
      <c r="L57" s="655"/>
      <c r="M57" s="655"/>
      <c r="N57" s="655"/>
      <c r="O57" s="655"/>
      <c r="P57" s="655"/>
      <c r="Q57" s="655"/>
      <c r="R57" s="655"/>
      <c r="S57" s="629"/>
      <c r="T57" s="629"/>
      <c r="U57" s="629"/>
      <c r="V57" s="629"/>
      <c r="W57" s="629"/>
      <c r="X57" s="629"/>
      <c r="Y57" s="629"/>
      <c r="Z57" s="639"/>
      <c r="AA57" s="640"/>
      <c r="AB57" s="640"/>
      <c r="AC57" s="640"/>
      <c r="AD57" s="640"/>
      <c r="AE57" s="640"/>
      <c r="AF57" s="640"/>
    </row>
    <row r="58" spans="1:32" ht="27.2" customHeight="1">
      <c r="A58" s="657" t="s">
        <v>27</v>
      </c>
      <c r="B58" s="1152" t="s">
        <v>120</v>
      </c>
      <c r="C58" s="1152"/>
      <c r="D58" s="1152"/>
      <c r="E58" s="658">
        <f>E59-E62</f>
        <v>3624</v>
      </c>
      <c r="F58" s="658" t="e">
        <f>F59-F62</f>
        <v>#REF!</v>
      </c>
      <c r="G58" s="658" t="e">
        <f t="shared" ref="G58:J58" si="29">G59-G62</f>
        <v>#REF!</v>
      </c>
      <c r="H58" s="658" t="e">
        <f t="shared" si="29"/>
        <v>#REF!</v>
      </c>
      <c r="I58" s="658">
        <f t="shared" si="29"/>
        <v>3842</v>
      </c>
      <c r="J58" s="658">
        <f t="shared" si="29"/>
        <v>3842</v>
      </c>
      <c r="K58" s="658"/>
      <c r="L58" s="658">
        <f t="shared" ref="L58:AE58" si="30">L59-L62</f>
        <v>2809</v>
      </c>
      <c r="M58" s="658" t="e">
        <f t="shared" si="30"/>
        <v>#REF!</v>
      </c>
      <c r="N58" s="658" t="e">
        <f t="shared" si="30"/>
        <v>#REF!</v>
      </c>
      <c r="O58" s="658" t="e">
        <f t="shared" si="30"/>
        <v>#REF!</v>
      </c>
      <c r="P58" s="658">
        <f t="shared" si="30"/>
        <v>1064</v>
      </c>
      <c r="Q58" s="658">
        <f t="shared" si="30"/>
        <v>1064</v>
      </c>
      <c r="R58" s="658"/>
      <c r="S58" s="658">
        <f t="shared" si="30"/>
        <v>815</v>
      </c>
      <c r="T58" s="658" t="e">
        <f t="shared" si="30"/>
        <v>#REF!</v>
      </c>
      <c r="U58" s="658" t="e">
        <f t="shared" si="30"/>
        <v>#REF!</v>
      </c>
      <c r="V58" s="658" t="e">
        <f t="shared" si="30"/>
        <v>#REF!</v>
      </c>
      <c r="W58" s="658">
        <f t="shared" si="30"/>
        <v>2778</v>
      </c>
      <c r="X58" s="658">
        <f t="shared" si="30"/>
        <v>2778</v>
      </c>
      <c r="Y58" s="658"/>
      <c r="Z58" s="658">
        <f t="shared" si="30"/>
        <v>0</v>
      </c>
      <c r="AA58" s="658">
        <f t="shared" si="30"/>
        <v>0</v>
      </c>
      <c r="AB58" s="658">
        <f t="shared" si="30"/>
        <v>0</v>
      </c>
      <c r="AC58" s="658">
        <f t="shared" si="30"/>
        <v>0</v>
      </c>
      <c r="AD58" s="658">
        <f t="shared" si="30"/>
        <v>0</v>
      </c>
      <c r="AE58" s="658">
        <f t="shared" si="30"/>
        <v>0</v>
      </c>
      <c r="AF58" s="658"/>
    </row>
    <row r="59" spans="1:32" ht="27.2" customHeight="1">
      <c r="A59" s="659" t="s">
        <v>121</v>
      </c>
      <c r="B59" s="1133" t="s">
        <v>122</v>
      </c>
      <c r="C59" s="1133"/>
      <c r="D59" s="1133"/>
      <c r="E59" s="660">
        <f>'1.sz.m-önk.össze.bev'!E55</f>
        <v>3624</v>
      </c>
      <c r="F59" s="660" t="e">
        <f>'1.sz.m-önk.össze.bev'!F55</f>
        <v>#REF!</v>
      </c>
      <c r="G59" s="660" t="e">
        <f>'1.sz.m-önk.össze.bev'!G55</f>
        <v>#REF!</v>
      </c>
      <c r="H59" s="660" t="e">
        <f>'1.sz.m-önk.össze.bev'!H55</f>
        <v>#REF!</v>
      </c>
      <c r="I59" s="660">
        <f>'1.sz.m-önk.össze.bev'!I55</f>
        <v>12252</v>
      </c>
      <c r="J59" s="660">
        <f>'1.sz.m-önk.össze.bev'!J55</f>
        <v>12252</v>
      </c>
      <c r="K59" s="660"/>
      <c r="L59" s="660">
        <f>'1.sz.m-önk.össze.bev'!L55</f>
        <v>2809</v>
      </c>
      <c r="M59" s="660" t="e">
        <f>'1.sz.m-önk.össze.bev'!M55</f>
        <v>#REF!</v>
      </c>
      <c r="N59" s="660" t="e">
        <f>'1.sz.m-önk.össze.bev'!N55</f>
        <v>#REF!</v>
      </c>
      <c r="O59" s="660" t="e">
        <f>'1.sz.m-önk.össze.bev'!O55</f>
        <v>#REF!</v>
      </c>
      <c r="P59" s="660">
        <f>'1.sz.m-önk.össze.bev'!P55</f>
        <v>9474</v>
      </c>
      <c r="Q59" s="660">
        <f>'1.sz.m-önk.össze.bev'!Q55</f>
        <v>9474</v>
      </c>
      <c r="R59" s="660"/>
      <c r="S59" s="660">
        <f>'1.sz.m-önk.össze.bev'!S55</f>
        <v>815</v>
      </c>
      <c r="T59" s="660" t="e">
        <f>'1.sz.m-önk.össze.bev'!T55</f>
        <v>#REF!</v>
      </c>
      <c r="U59" s="660" t="e">
        <f>'1.sz.m-önk.össze.bev'!U55</f>
        <v>#REF!</v>
      </c>
      <c r="V59" s="660" t="e">
        <f>'1.sz.m-önk.össze.bev'!V55</f>
        <v>#REF!</v>
      </c>
      <c r="W59" s="660">
        <f>'1.sz.m-önk.össze.bev'!W55</f>
        <v>2778</v>
      </c>
      <c r="X59" s="660">
        <f>'1.sz.m-önk.össze.bev'!X55</f>
        <v>2778</v>
      </c>
      <c r="Y59" s="660"/>
      <c r="Z59" s="660">
        <f>'1.sz.m-önk.össze.bev'!Z55</f>
        <v>0</v>
      </c>
      <c r="AA59" s="660">
        <f>'1.sz.m-önk.össze.bev'!AA55</f>
        <v>0</v>
      </c>
      <c r="AB59" s="660">
        <f>'1.sz.m-önk.össze.bev'!AB55</f>
        <v>0</v>
      </c>
      <c r="AC59" s="660">
        <f>'1.sz.m-önk.össze.bev'!AC55</f>
        <v>0</v>
      </c>
      <c r="AD59" s="660">
        <f>'1.sz.m-önk.össze.bev'!AD55</f>
        <v>0</v>
      </c>
      <c r="AE59" s="660">
        <f>'1.sz.m-önk.össze.bev'!AE55</f>
        <v>0</v>
      </c>
      <c r="AF59" s="660"/>
    </row>
    <row r="60" spans="1:32" ht="27.2" customHeight="1">
      <c r="A60" s="659" t="s">
        <v>123</v>
      </c>
      <c r="B60" s="1132" t="s">
        <v>173</v>
      </c>
      <c r="C60" s="1132"/>
      <c r="D60" s="1132"/>
      <c r="E60" s="660">
        <f>'1.sz.m-önk.össze.bev'!E58</f>
        <v>3624</v>
      </c>
      <c r="F60" s="660" t="e">
        <f>'1.sz.m-önk.össze.bev'!F58</f>
        <v>#REF!</v>
      </c>
      <c r="G60" s="660" t="e">
        <f>'1.sz.m-önk.össze.bev'!G58</f>
        <v>#REF!</v>
      </c>
      <c r="H60" s="660" t="e">
        <f>'1.sz.m-önk.össze.bev'!H58</f>
        <v>#REF!</v>
      </c>
      <c r="I60" s="660">
        <f>'1.sz.m-önk.össze.bev'!I58</f>
        <v>3784</v>
      </c>
      <c r="J60" s="660">
        <f>'1.sz.m-önk.össze.bev'!J58</f>
        <v>3784</v>
      </c>
      <c r="K60" s="660"/>
      <c r="L60" s="660">
        <f>'1.sz.m-önk.össze.bev'!L58</f>
        <v>2809</v>
      </c>
      <c r="M60" s="660" t="e">
        <f>'1.sz.m-önk.össze.bev'!M58</f>
        <v>#REF!</v>
      </c>
      <c r="N60" s="660" t="e">
        <f>'1.sz.m-önk.össze.bev'!N58</f>
        <v>#REF!</v>
      </c>
      <c r="O60" s="660" t="e">
        <f>'1.sz.m-önk.össze.bev'!O58</f>
        <v>#REF!</v>
      </c>
      <c r="P60" s="660">
        <f>'1.sz.m-önk.össze.bev'!P58</f>
        <v>1006</v>
      </c>
      <c r="Q60" s="660">
        <f>'1.sz.m-önk.össze.bev'!Q58</f>
        <v>1006</v>
      </c>
      <c r="R60" s="660"/>
      <c r="S60" s="660">
        <f>'1.sz.m-önk.össze.bev'!S58</f>
        <v>815</v>
      </c>
      <c r="T60" s="660" t="e">
        <f>'1.sz.m-önk.össze.bev'!T58</f>
        <v>#REF!</v>
      </c>
      <c r="U60" s="660" t="e">
        <f>'1.sz.m-önk.össze.bev'!U58</f>
        <v>#REF!</v>
      </c>
      <c r="V60" s="660" t="e">
        <f>'1.sz.m-önk.össze.bev'!V58</f>
        <v>#REF!</v>
      </c>
      <c r="W60" s="660">
        <f>'1.sz.m-önk.össze.bev'!W58</f>
        <v>2778</v>
      </c>
      <c r="X60" s="660">
        <f>'1.sz.m-önk.össze.bev'!X58</f>
        <v>2778</v>
      </c>
      <c r="Y60" s="660"/>
      <c r="Z60" s="660">
        <f>'1.sz.m-önk.össze.bev'!Z58</f>
        <v>0</v>
      </c>
      <c r="AA60" s="660">
        <f>'1.sz.m-önk.össze.bev'!AA58</f>
        <v>0</v>
      </c>
      <c r="AB60" s="660">
        <f>'1.sz.m-önk.össze.bev'!AB58</f>
        <v>0</v>
      </c>
      <c r="AC60" s="660">
        <f>'1.sz.m-önk.össze.bev'!AC58</f>
        <v>0</v>
      </c>
      <c r="AD60" s="660">
        <f>'1.sz.m-önk.össze.bev'!AD58</f>
        <v>0</v>
      </c>
      <c r="AE60" s="660">
        <f>'1.sz.m-önk.össze.bev'!AE58</f>
        <v>0</v>
      </c>
      <c r="AF60" s="660"/>
    </row>
    <row r="61" spans="1:32" ht="27.2" customHeight="1">
      <c r="A61" s="661" t="s">
        <v>124</v>
      </c>
      <c r="B61" s="1132" t="s">
        <v>174</v>
      </c>
      <c r="C61" s="1132"/>
      <c r="D61" s="1132"/>
      <c r="E61" s="660">
        <f>'1.sz.m-önk.össze.bev'!E56</f>
        <v>0</v>
      </c>
      <c r="F61" s="660">
        <f>'1.sz.m-önk.össze.bev'!F56</f>
        <v>0</v>
      </c>
      <c r="G61" s="660">
        <f>'1.sz.m-önk.össze.bev'!G56</f>
        <v>0</v>
      </c>
      <c r="H61" s="660">
        <f>'1.sz.m-önk.össze.bev'!H56</f>
        <v>7990</v>
      </c>
      <c r="I61" s="660">
        <f>'1.sz.m-önk.össze.bev'!I56</f>
        <v>7990</v>
      </c>
      <c r="J61" s="660">
        <f>'1.sz.m-önk.össze.bev'!J56</f>
        <v>7990</v>
      </c>
      <c r="K61" s="660"/>
      <c r="L61" s="660">
        <f>'1.sz.m-önk.össze.bev'!L56</f>
        <v>0</v>
      </c>
      <c r="M61" s="660">
        <f>'1.sz.m-önk.össze.bev'!M56</f>
        <v>0</v>
      </c>
      <c r="N61" s="660">
        <f>'1.sz.m-önk.össze.bev'!N56</f>
        <v>0</v>
      </c>
      <c r="O61" s="660">
        <f>'1.sz.m-önk.össze.bev'!O56</f>
        <v>7990</v>
      </c>
      <c r="P61" s="660">
        <f>'1.sz.m-önk.össze.bev'!P56</f>
        <v>7990</v>
      </c>
      <c r="Q61" s="660">
        <f>'1.sz.m-önk.össze.bev'!Q56</f>
        <v>7990</v>
      </c>
      <c r="R61" s="660"/>
      <c r="S61" s="660">
        <f>'1.sz.m-önk.össze.bev'!S56</f>
        <v>0</v>
      </c>
      <c r="T61" s="660">
        <f>'1.sz.m-önk.össze.bev'!T56</f>
        <v>0</v>
      </c>
      <c r="U61" s="660">
        <f>'1.sz.m-önk.össze.bev'!U56</f>
        <v>0</v>
      </c>
      <c r="V61" s="660">
        <f>'1.sz.m-önk.össze.bev'!V56</f>
        <v>0</v>
      </c>
      <c r="W61" s="660">
        <f>'1.sz.m-önk.össze.bev'!W56</f>
        <v>0</v>
      </c>
      <c r="X61" s="660">
        <f>'1.sz.m-önk.össze.bev'!X56</f>
        <v>0</v>
      </c>
      <c r="Y61" s="660"/>
      <c r="Z61" s="660">
        <f>'1.sz.m-önk.össze.bev'!Z56</f>
        <v>0</v>
      </c>
      <c r="AA61" s="660">
        <f>'1.sz.m-önk.össze.bev'!AA56</f>
        <v>0</v>
      </c>
      <c r="AB61" s="660">
        <f>'1.sz.m-önk.össze.bev'!AB56</f>
        <v>0</v>
      </c>
      <c r="AC61" s="660">
        <f>'1.sz.m-önk.össze.bev'!AC56</f>
        <v>0</v>
      </c>
      <c r="AD61" s="660">
        <f>'1.sz.m-önk.össze.bev'!AD56</f>
        <v>0</v>
      </c>
      <c r="AE61" s="660">
        <f>'1.sz.m-önk.össze.bev'!AE56</f>
        <v>0</v>
      </c>
      <c r="AF61" s="660"/>
    </row>
    <row r="62" spans="1:32" ht="27.2" customHeight="1">
      <c r="A62" s="662" t="s">
        <v>125</v>
      </c>
      <c r="B62" s="1133" t="s">
        <v>126</v>
      </c>
      <c r="C62" s="1133"/>
      <c r="D62" s="1133"/>
      <c r="E62" s="663">
        <f>E30</f>
        <v>0</v>
      </c>
      <c r="F62" s="663">
        <f>F30</f>
        <v>420</v>
      </c>
      <c r="G62" s="663">
        <f t="shared" ref="G62:J62" si="31">G30</f>
        <v>420</v>
      </c>
      <c r="H62" s="663">
        <f t="shared" si="31"/>
        <v>8410</v>
      </c>
      <c r="I62" s="663">
        <f t="shared" si="31"/>
        <v>8410</v>
      </c>
      <c r="J62" s="663">
        <f t="shared" si="31"/>
        <v>8410</v>
      </c>
      <c r="K62" s="663"/>
      <c r="L62" s="663">
        <f t="shared" ref="L62:AE62" si="32">L30</f>
        <v>0</v>
      </c>
      <c r="M62" s="663">
        <f t="shared" si="32"/>
        <v>420</v>
      </c>
      <c r="N62" s="663">
        <f t="shared" si="32"/>
        <v>420</v>
      </c>
      <c r="O62" s="663">
        <f t="shared" si="32"/>
        <v>8410</v>
      </c>
      <c r="P62" s="663">
        <f t="shared" si="32"/>
        <v>8410</v>
      </c>
      <c r="Q62" s="663">
        <f t="shared" si="32"/>
        <v>8410</v>
      </c>
      <c r="R62" s="663"/>
      <c r="S62" s="663">
        <f t="shared" si="32"/>
        <v>0</v>
      </c>
      <c r="T62" s="663">
        <f t="shared" si="32"/>
        <v>0</v>
      </c>
      <c r="U62" s="663">
        <f t="shared" si="32"/>
        <v>0</v>
      </c>
      <c r="V62" s="663">
        <f t="shared" si="32"/>
        <v>0</v>
      </c>
      <c r="W62" s="663">
        <f t="shared" si="32"/>
        <v>0</v>
      </c>
      <c r="X62" s="663">
        <f t="shared" si="32"/>
        <v>0</v>
      </c>
      <c r="Y62" s="663"/>
      <c r="Z62" s="663">
        <f t="shared" si="32"/>
        <v>0</v>
      </c>
      <c r="AA62" s="663">
        <f t="shared" si="32"/>
        <v>0</v>
      </c>
      <c r="AB62" s="663">
        <f t="shared" si="32"/>
        <v>0</v>
      </c>
      <c r="AC62" s="663">
        <f t="shared" si="32"/>
        <v>0</v>
      </c>
      <c r="AD62" s="663">
        <f t="shared" si="32"/>
        <v>0</v>
      </c>
      <c r="AE62" s="663">
        <f t="shared" si="32"/>
        <v>0</v>
      </c>
      <c r="AF62" s="663"/>
    </row>
    <row r="63" spans="1:32" ht="27.2" customHeight="1">
      <c r="A63" s="659" t="s">
        <v>127</v>
      </c>
      <c r="B63" s="1132" t="s">
        <v>175</v>
      </c>
      <c r="C63" s="1132"/>
      <c r="D63" s="1132"/>
      <c r="E63" s="660">
        <v>0</v>
      </c>
      <c r="F63" s="660">
        <v>0</v>
      </c>
      <c r="G63" s="660">
        <v>0</v>
      </c>
      <c r="H63" s="660">
        <v>0</v>
      </c>
      <c r="I63" s="660">
        <v>0</v>
      </c>
      <c r="J63" s="660">
        <v>0</v>
      </c>
      <c r="K63" s="660"/>
      <c r="L63" s="660">
        <v>0</v>
      </c>
      <c r="M63" s="660">
        <v>0</v>
      </c>
      <c r="N63" s="660">
        <v>0</v>
      </c>
      <c r="O63" s="660">
        <v>0</v>
      </c>
      <c r="P63" s="660">
        <v>0</v>
      </c>
      <c r="Q63" s="660">
        <v>0</v>
      </c>
      <c r="R63" s="660"/>
      <c r="S63" s="660">
        <v>0</v>
      </c>
      <c r="T63" s="660">
        <v>0</v>
      </c>
      <c r="U63" s="660">
        <v>0</v>
      </c>
      <c r="V63" s="660">
        <v>0</v>
      </c>
      <c r="W63" s="660">
        <v>0</v>
      </c>
      <c r="X63" s="660">
        <v>0</v>
      </c>
      <c r="Y63" s="660"/>
      <c r="Z63" s="660">
        <v>0</v>
      </c>
      <c r="AA63" s="660">
        <v>0</v>
      </c>
      <c r="AB63" s="660">
        <v>0</v>
      </c>
      <c r="AC63" s="660">
        <v>0</v>
      </c>
      <c r="AD63" s="660">
        <v>0</v>
      </c>
      <c r="AE63" s="660">
        <v>0</v>
      </c>
      <c r="AF63" s="660"/>
    </row>
    <row r="64" spans="1:32" ht="27.2" customHeight="1" thickBot="1">
      <c r="A64" s="664" t="s">
        <v>128</v>
      </c>
      <c r="B64" s="1148" t="s">
        <v>176</v>
      </c>
      <c r="C64" s="1148"/>
      <c r="D64" s="1148"/>
      <c r="E64" s="665">
        <v>0</v>
      </c>
      <c r="F64" s="665">
        <v>0</v>
      </c>
      <c r="G64" s="665">
        <v>0</v>
      </c>
      <c r="H64" s="665">
        <v>0</v>
      </c>
      <c r="I64" s="665">
        <v>0</v>
      </c>
      <c r="J64" s="665">
        <v>0</v>
      </c>
      <c r="K64" s="665"/>
      <c r="L64" s="665">
        <v>0</v>
      </c>
      <c r="M64" s="665">
        <v>0</v>
      </c>
      <c r="N64" s="665">
        <v>0</v>
      </c>
      <c r="O64" s="665">
        <v>0</v>
      </c>
      <c r="P64" s="665">
        <v>0</v>
      </c>
      <c r="Q64" s="665">
        <v>0</v>
      </c>
      <c r="R64" s="665"/>
      <c r="S64" s="665">
        <v>0</v>
      </c>
      <c r="T64" s="665">
        <v>0</v>
      </c>
      <c r="U64" s="665">
        <v>0</v>
      </c>
      <c r="V64" s="665">
        <v>0</v>
      </c>
      <c r="W64" s="665">
        <v>0</v>
      </c>
      <c r="X64" s="665">
        <v>0</v>
      </c>
      <c r="Y64" s="665"/>
      <c r="Z64" s="665">
        <v>0</v>
      </c>
      <c r="AA64" s="665">
        <v>0</v>
      </c>
      <c r="AB64" s="665">
        <v>0</v>
      </c>
      <c r="AC64" s="665">
        <v>0</v>
      </c>
      <c r="AD64" s="665">
        <v>0</v>
      </c>
      <c r="AE64" s="665">
        <v>0</v>
      </c>
      <c r="AF64" s="665"/>
    </row>
  </sheetData>
  <mergeCells count="41">
    <mergeCell ref="A1:Z1"/>
    <mergeCell ref="A3:D3"/>
    <mergeCell ref="A2:B2"/>
    <mergeCell ref="B5:D5"/>
    <mergeCell ref="Z3:AF3"/>
    <mergeCell ref="C32:D32"/>
    <mergeCell ref="C31:D31"/>
    <mergeCell ref="C55:S55"/>
    <mergeCell ref="B16:D16"/>
    <mergeCell ref="C17:D17"/>
    <mergeCell ref="C19:D19"/>
    <mergeCell ref="B24:D24"/>
    <mergeCell ref="C18:D18"/>
    <mergeCell ref="B29:D29"/>
    <mergeCell ref="B30:D30"/>
    <mergeCell ref="C25:D25"/>
    <mergeCell ref="C26:D26"/>
    <mergeCell ref="A36:D36"/>
    <mergeCell ref="C33:D33"/>
    <mergeCell ref="B34:D34"/>
    <mergeCell ref="A35:D35"/>
    <mergeCell ref="B64:D64"/>
    <mergeCell ref="B52:D52"/>
    <mergeCell ref="B53:D53"/>
    <mergeCell ref="B58:D58"/>
    <mergeCell ref="B59:D59"/>
    <mergeCell ref="B63:D63"/>
    <mergeCell ref="B61:D61"/>
    <mergeCell ref="C57:D57"/>
    <mergeCell ref="C44:D44"/>
    <mergeCell ref="C49:S49"/>
    <mergeCell ref="B60:D60"/>
    <mergeCell ref="B62:D62"/>
    <mergeCell ref="C39:S39"/>
    <mergeCell ref="C43:S43"/>
    <mergeCell ref="B47:D47"/>
    <mergeCell ref="B51:D51"/>
    <mergeCell ref="B46:D46"/>
    <mergeCell ref="B41:D41"/>
    <mergeCell ref="B45:D45"/>
    <mergeCell ref="C50:D50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landscape" r:id="rId1"/>
  <headerFooter differentOddEven="1" alignWithMargins="0">
    <oddHeader xml:space="preserve">&amp;C&amp;"Algerian,Normál"&amp;16VÁSÁROSFALU KÖZSÉG ÖNKORMÁNYZATA
2015.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7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34"/>
  <sheetViews>
    <sheetView zoomScaleNormal="100" workbookViewId="0">
      <selection activeCell="Q26" sqref="Q26:R26"/>
    </sheetView>
  </sheetViews>
  <sheetFormatPr defaultRowHeight="12.75"/>
  <cols>
    <col min="1" max="1" width="37.7109375" style="12" customWidth="1"/>
    <col min="2" max="2" width="8.85546875" style="12" customWidth="1"/>
    <col min="3" max="3" width="8.140625" style="12" hidden="1" customWidth="1"/>
    <col min="4" max="4" width="7.7109375" style="12" hidden="1" customWidth="1"/>
    <col min="5" max="5" width="8.5703125" style="12" hidden="1" customWidth="1"/>
    <col min="6" max="6" width="8" style="12" customWidth="1"/>
    <col min="7" max="7" width="6.7109375" style="12" customWidth="1"/>
    <col min="8" max="8" width="8.42578125" style="12" customWidth="1"/>
    <col min="9" max="9" width="30.28515625" style="12" customWidth="1"/>
    <col min="10" max="10" width="10.28515625" style="12" customWidth="1"/>
    <col min="11" max="11" width="0" style="12" hidden="1" customWidth="1"/>
    <col min="12" max="12" width="8.85546875" style="12" hidden="1" customWidth="1"/>
    <col min="13" max="13" width="9.5703125" style="12" hidden="1" customWidth="1"/>
    <col min="14" max="14" width="7.85546875" style="12" customWidth="1"/>
    <col min="15" max="15" width="8.5703125" style="12" customWidth="1"/>
    <col min="16" max="16" width="9.5703125" style="12" customWidth="1"/>
    <col min="17" max="16384" width="9.140625" style="12"/>
  </cols>
  <sheetData>
    <row r="1" spans="1:16">
      <c r="I1" s="1172" t="s">
        <v>23</v>
      </c>
      <c r="J1" s="1172"/>
    </row>
    <row r="2" spans="1:16" ht="19.5">
      <c r="A2" s="1173" t="s">
        <v>17</v>
      </c>
      <c r="B2" s="1173"/>
      <c r="C2" s="1173"/>
      <c r="D2" s="1173"/>
      <c r="E2" s="1173"/>
      <c r="F2" s="1173"/>
      <c r="G2" s="1173"/>
      <c r="H2" s="1173"/>
      <c r="I2" s="1173"/>
      <c r="J2" s="1173"/>
    </row>
    <row r="3" spans="1:16" ht="11.25" customHeight="1">
      <c r="A3" s="52"/>
      <c r="B3" s="52"/>
      <c r="C3" s="52"/>
      <c r="D3" s="52"/>
      <c r="E3" s="52"/>
      <c r="F3" s="52"/>
      <c r="G3" s="52"/>
      <c r="H3" s="52"/>
      <c r="I3" s="52"/>
      <c r="J3" s="51" t="s">
        <v>2</v>
      </c>
    </row>
    <row r="4" spans="1:16" ht="17.25" customHeight="1" thickBot="1">
      <c r="A4" s="1176" t="s">
        <v>167</v>
      </c>
      <c r="B4" s="1177"/>
      <c r="C4" s="1177"/>
      <c r="D4" s="1177"/>
      <c r="E4" s="1177"/>
      <c r="F4" s="1177"/>
      <c r="G4" s="1177"/>
      <c r="H4" s="1177"/>
      <c r="I4" s="1176"/>
      <c r="J4" s="1177"/>
    </row>
    <row r="5" spans="1:16" ht="33" customHeight="1" thickBot="1">
      <c r="A5" s="666" t="s">
        <v>7</v>
      </c>
      <c r="B5" s="667" t="s">
        <v>211</v>
      </c>
      <c r="C5" s="668" t="s">
        <v>207</v>
      </c>
      <c r="D5" s="668" t="s">
        <v>214</v>
      </c>
      <c r="E5" s="668" t="s">
        <v>215</v>
      </c>
      <c r="F5" s="668" t="s">
        <v>233</v>
      </c>
      <c r="G5" s="990" t="s">
        <v>230</v>
      </c>
      <c r="H5" s="669" t="s">
        <v>459</v>
      </c>
      <c r="I5" s="670" t="s">
        <v>8</v>
      </c>
      <c r="J5" s="667" t="s">
        <v>211</v>
      </c>
      <c r="K5" s="668" t="s">
        <v>207</v>
      </c>
      <c r="L5" s="668" t="s">
        <v>212</v>
      </c>
      <c r="M5" s="668" t="s">
        <v>215</v>
      </c>
      <c r="N5" s="668" t="s">
        <v>233</v>
      </c>
      <c r="O5" s="990" t="s">
        <v>230</v>
      </c>
      <c r="P5" s="991" t="s">
        <v>218</v>
      </c>
    </row>
    <row r="6" spans="1:16">
      <c r="A6" s="671" t="s">
        <v>329</v>
      </c>
      <c r="B6" s="672">
        <f>'3.sz.m Önk  bev.'!E7</f>
        <v>1480</v>
      </c>
      <c r="C6" s="672">
        <f>'3.sz.m Önk  bev.'!F7</f>
        <v>1480</v>
      </c>
      <c r="D6" s="672">
        <f>'3.sz.m Önk  bev.'!G7</f>
        <v>1485</v>
      </c>
      <c r="E6" s="672">
        <f>'3.sz.m Önk  bev.'!H7</f>
        <v>3135</v>
      </c>
      <c r="F6" s="672">
        <f>'3.sz.m Önk  bev.'!I7</f>
        <v>3557</v>
      </c>
      <c r="G6" s="673">
        <v>3267</v>
      </c>
      <c r="H6" s="994">
        <f>G6/F6</f>
        <v>0.91847062131009283</v>
      </c>
      <c r="I6" s="995" t="s">
        <v>140</v>
      </c>
      <c r="J6" s="996">
        <f>'4.sz.m.ÖNK kiadás'!E7</f>
        <v>4427</v>
      </c>
      <c r="K6" s="997" t="e">
        <f>'4.sz.m.ÖNK kiadás'!F7+#REF!+#REF!+#REF!</f>
        <v>#REF!</v>
      </c>
      <c r="L6" s="997" t="e">
        <f>'4.sz.m.ÖNK kiadás'!G7+#REF!+#REF!+#REF!</f>
        <v>#REF!</v>
      </c>
      <c r="M6" s="997" t="e">
        <f>'4.sz.m.ÖNK kiadás'!H7+#REF!+#REF!+#REF!</f>
        <v>#REF!</v>
      </c>
      <c r="N6" s="997">
        <f>'4.sz.m.ÖNK kiadás'!I7</f>
        <v>4667</v>
      </c>
      <c r="O6" s="997">
        <f>'4.sz.m.ÖNK kiadás'!J7</f>
        <v>4456</v>
      </c>
      <c r="P6" s="998">
        <f>O6/N6</f>
        <v>0.95478894364688238</v>
      </c>
    </row>
    <row r="7" spans="1:16">
      <c r="A7" s="675" t="s">
        <v>330</v>
      </c>
      <c r="B7" s="676">
        <f>'3.sz.m Önk  bev.'!E21</f>
        <v>3361</v>
      </c>
      <c r="C7" s="676" t="e">
        <f>'3.sz.m Önk  bev.'!F21+#REF!+#REF!-384</f>
        <v>#REF!</v>
      </c>
      <c r="D7" s="676" t="e">
        <f>'3.sz.m Önk  bev.'!G21+#REF!+#REF!-384</f>
        <v>#REF!</v>
      </c>
      <c r="E7" s="676" t="e">
        <f>'3.sz.m Önk  bev.'!H21+#REF!+#REF!-384</f>
        <v>#REF!</v>
      </c>
      <c r="F7" s="676">
        <f>'3.sz.m Önk  bev.'!I21</f>
        <v>4617</v>
      </c>
      <c r="G7" s="677">
        <v>3745</v>
      </c>
      <c r="H7" s="1002">
        <f t="shared" ref="H7:H18" si="0">G7/F7</f>
        <v>0.81113277019709773</v>
      </c>
      <c r="I7" s="678" t="s">
        <v>141</v>
      </c>
      <c r="J7" s="676">
        <f>'4.sz.m.ÖNK kiadás'!E8</f>
        <v>1137</v>
      </c>
      <c r="K7" s="677" t="e">
        <f>'4.sz.m.ÖNK kiadás'!F8+#REF!+#REF!+#REF!</f>
        <v>#REF!</v>
      </c>
      <c r="L7" s="677" t="e">
        <f>'4.sz.m.ÖNK kiadás'!G8+#REF!+#REF!+#REF!</f>
        <v>#REF!</v>
      </c>
      <c r="M7" s="677" t="e">
        <f>'4.sz.m.ÖNK kiadás'!H8+#REF!+#REF!+#REF!</f>
        <v>#REF!</v>
      </c>
      <c r="N7" s="677">
        <f>'4.sz.m.ÖNK kiadás'!I8</f>
        <v>1202</v>
      </c>
      <c r="O7" s="677">
        <f>'4.sz.m.ÖNK kiadás'!J8</f>
        <v>1028</v>
      </c>
      <c r="P7" s="923">
        <f t="shared" ref="P7:P18" si="1">O7/N7</f>
        <v>0.85524126455906824</v>
      </c>
    </row>
    <row r="8" spans="1:16" ht="27.75" customHeight="1">
      <c r="A8" s="675" t="s">
        <v>331</v>
      </c>
      <c r="B8" s="676">
        <f>'3.sz.m Önk  bev.'!E32</f>
        <v>11662</v>
      </c>
      <c r="C8" s="676" t="e">
        <f>'3.sz.m Önk  bev.'!F32+#REF!+#REF!</f>
        <v>#REF!</v>
      </c>
      <c r="D8" s="676" t="e">
        <f>'3.sz.m Önk  bev.'!G32+#REF!+#REF!</f>
        <v>#REF!</v>
      </c>
      <c r="E8" s="676" t="e">
        <f>'3.sz.m Önk  bev.'!H32+#REF!+#REF!</f>
        <v>#REF!</v>
      </c>
      <c r="F8" s="676">
        <f>'3.sz.m Önk  bev.'!I32</f>
        <v>12485</v>
      </c>
      <c r="G8" s="677">
        <v>12483</v>
      </c>
      <c r="H8" s="1002">
        <f t="shared" si="0"/>
        <v>0.99983980776932324</v>
      </c>
      <c r="I8" s="678" t="s">
        <v>142</v>
      </c>
      <c r="J8" s="676">
        <f>'4.sz.m.ÖNK kiadás'!E9</f>
        <v>11623</v>
      </c>
      <c r="K8" s="677" t="e">
        <f>'4.sz.m.ÖNK kiadás'!F9+#REF!+#REF!+#REF!</f>
        <v>#REF!</v>
      </c>
      <c r="L8" s="677" t="e">
        <f>'4.sz.m.ÖNK kiadás'!G9+#REF!+#REF!+#REF!</f>
        <v>#REF!</v>
      </c>
      <c r="M8" s="677" t="e">
        <f>'4.sz.m.ÖNK kiadás'!H9+#REF!+#REF!+#REF!</f>
        <v>#REF!</v>
      </c>
      <c r="N8" s="677">
        <f>'4.sz.m.ÖNK kiadás'!I9</f>
        <v>14684</v>
      </c>
      <c r="O8" s="677">
        <f>'4.sz.m.ÖNK kiadás'!J9</f>
        <v>9300</v>
      </c>
      <c r="P8" s="923">
        <f t="shared" si="1"/>
        <v>0.63334241351130482</v>
      </c>
    </row>
    <row r="9" spans="1:16">
      <c r="A9" s="675" t="s">
        <v>332</v>
      </c>
      <c r="B9" s="676">
        <f>'3.sz.m Önk  bev.'!E49</f>
        <v>0</v>
      </c>
      <c r="C9" s="676" t="e">
        <f>'3.sz.m Önk  bev.'!F49+#REF!+#REF!</f>
        <v>#REF!</v>
      </c>
      <c r="D9" s="676" t="e">
        <f>'3.sz.m Önk  bev.'!G49+#REF!+#REF!</f>
        <v>#REF!</v>
      </c>
      <c r="E9" s="676" t="e">
        <f>'3.sz.m Önk  bev.'!H49+#REF!+#REF!</f>
        <v>#REF!</v>
      </c>
      <c r="F9" s="676">
        <f>'3.sz.m Önk  bev.'!I49</f>
        <v>800</v>
      </c>
      <c r="G9" s="677">
        <v>800</v>
      </c>
      <c r="H9" s="1002">
        <f t="shared" si="0"/>
        <v>1</v>
      </c>
      <c r="I9" s="678" t="s">
        <v>143</v>
      </c>
      <c r="J9" s="679">
        <f>'4.sz.m.ÖNK kiadás'!E10</f>
        <v>478</v>
      </c>
      <c r="K9" s="680" t="e">
        <f>'4.sz.m.ÖNK kiadás'!F10+#REF!+#REF!+#REF!</f>
        <v>#REF!</v>
      </c>
      <c r="L9" s="680" t="e">
        <f>'4.sz.m.ÖNK kiadás'!G10+#REF!+#REF!+#REF!</f>
        <v>#REF!</v>
      </c>
      <c r="M9" s="680" t="e">
        <f>'4.sz.m.ÖNK kiadás'!H10+#REF!+#REF!+#REF!</f>
        <v>#REF!</v>
      </c>
      <c r="N9" s="680">
        <f>'4.sz.m.ÖNK kiadás'!I10</f>
        <v>1111</v>
      </c>
      <c r="O9" s="680">
        <f>'4.sz.m.ÖNK kiadás'!J10</f>
        <v>1017</v>
      </c>
      <c r="P9" s="923">
        <f t="shared" si="1"/>
        <v>0.91539153915391536</v>
      </c>
    </row>
    <row r="10" spans="1:16">
      <c r="A10" s="675"/>
      <c r="B10" s="676"/>
      <c r="C10" s="676"/>
      <c r="D10" s="676"/>
      <c r="E10" s="676"/>
      <c r="F10" s="676"/>
      <c r="G10" s="677"/>
      <c r="H10" s="1002"/>
      <c r="I10" s="681" t="s">
        <v>144</v>
      </c>
      <c r="J10" s="676">
        <f>'4.sz.m.ÖNK kiadás'!E11</f>
        <v>522</v>
      </c>
      <c r="K10" s="677" t="e">
        <f>'4.sz.m.ÖNK kiadás'!F11+#REF!+#REF!+#REF!</f>
        <v>#REF!</v>
      </c>
      <c r="L10" s="677" t="e">
        <f>'4.sz.m.ÖNK kiadás'!G11+#REF!+#REF!+#REF!</f>
        <v>#REF!</v>
      </c>
      <c r="M10" s="677" t="e">
        <f>'4.sz.m.ÖNK kiadás'!H11+#REF!+#REF!+#REF!</f>
        <v>#REF!</v>
      </c>
      <c r="N10" s="677">
        <f>'4.sz.m.ÖNK kiadás'!I11</f>
        <v>1411</v>
      </c>
      <c r="O10" s="677">
        <f>'4.sz.m.ÖNK kiadás'!J11</f>
        <v>1348</v>
      </c>
      <c r="P10" s="923">
        <f t="shared" si="1"/>
        <v>0.95535081502480512</v>
      </c>
    </row>
    <row r="11" spans="1:16">
      <c r="A11" s="675"/>
      <c r="B11" s="676"/>
      <c r="C11" s="676"/>
      <c r="D11" s="676"/>
      <c r="E11" s="676"/>
      <c r="F11" s="676"/>
      <c r="G11" s="677"/>
      <c r="H11" s="1002"/>
      <c r="I11" s="678" t="s">
        <v>145</v>
      </c>
      <c r="J11" s="679">
        <f>'4.sz.m.ÖNK kiadás'!E25</f>
        <v>1556</v>
      </c>
      <c r="K11" s="680">
        <f>'4.sz.m.ÖNK kiadás'!F25</f>
        <v>336</v>
      </c>
      <c r="L11" s="680">
        <f>'4.sz.m.ÖNK kiadás'!G25</f>
        <v>336</v>
      </c>
      <c r="M11" s="680">
        <f>'4.sz.m.ÖNK kiadás'!H25</f>
        <v>2297</v>
      </c>
      <c r="N11" s="680">
        <f>'4.sz.m.ÖNK kiadás'!I25</f>
        <v>0</v>
      </c>
      <c r="O11" s="680">
        <f>'4.sz.m.ÖNK kiadás'!J25</f>
        <v>0</v>
      </c>
      <c r="P11" s="923"/>
    </row>
    <row r="12" spans="1:16" hidden="1">
      <c r="A12" s="682"/>
      <c r="B12" s="683"/>
      <c r="C12" s="683"/>
      <c r="D12" s="683"/>
      <c r="E12" s="683"/>
      <c r="F12" s="683"/>
      <c r="G12" s="684"/>
      <c r="H12" s="1002" t="e">
        <f t="shared" si="0"/>
        <v>#DIV/0!</v>
      </c>
      <c r="I12" s="678"/>
      <c r="J12" s="676"/>
      <c r="K12" s="677"/>
      <c r="L12" s="677"/>
      <c r="M12" s="677"/>
      <c r="N12" s="677"/>
      <c r="O12" s="677"/>
      <c r="P12" s="923" t="e">
        <f t="shared" si="1"/>
        <v>#DIV/0!</v>
      </c>
    </row>
    <row r="13" spans="1:16" ht="16.5" hidden="1" customHeight="1" thickBot="1">
      <c r="A13" s="686"/>
      <c r="B13" s="687"/>
      <c r="C13" s="687"/>
      <c r="D13" s="687"/>
      <c r="E13" s="687"/>
      <c r="F13" s="687"/>
      <c r="G13" s="688"/>
      <c r="H13" s="1002" t="e">
        <f t="shared" si="0"/>
        <v>#DIV/0!</v>
      </c>
      <c r="I13" s="678"/>
      <c r="J13" s="676"/>
      <c r="K13" s="677"/>
      <c r="L13" s="677"/>
      <c r="M13" s="677"/>
      <c r="N13" s="677"/>
      <c r="O13" s="677"/>
      <c r="P13" s="923" t="e">
        <f t="shared" si="1"/>
        <v>#DIV/0!</v>
      </c>
    </row>
    <row r="14" spans="1:16" ht="24" customHeight="1" thickBot="1">
      <c r="A14" s="689" t="s">
        <v>147</v>
      </c>
      <c r="B14" s="690">
        <f t="shared" ref="B14:G14" si="2">SUM(B6:B9)</f>
        <v>16503</v>
      </c>
      <c r="C14" s="690" t="e">
        <f t="shared" si="2"/>
        <v>#REF!</v>
      </c>
      <c r="D14" s="690" t="e">
        <f t="shared" si="2"/>
        <v>#REF!</v>
      </c>
      <c r="E14" s="690" t="e">
        <f t="shared" si="2"/>
        <v>#REF!</v>
      </c>
      <c r="F14" s="690">
        <f t="shared" si="2"/>
        <v>21459</v>
      </c>
      <c r="G14" s="690">
        <f t="shared" si="2"/>
        <v>20295</v>
      </c>
      <c r="H14" s="1003">
        <f t="shared" si="0"/>
        <v>0.94575702502446524</v>
      </c>
      <c r="I14" s="1014" t="s">
        <v>148</v>
      </c>
      <c r="J14" s="687">
        <f t="shared" ref="J14:O14" si="3">SUM(J6:J13)</f>
        <v>19743</v>
      </c>
      <c r="K14" s="688" t="e">
        <f t="shared" si="3"/>
        <v>#REF!</v>
      </c>
      <c r="L14" s="688" t="e">
        <f>SUM(L6:L13)</f>
        <v>#REF!</v>
      </c>
      <c r="M14" s="688" t="e">
        <f>SUM(M6:M13)</f>
        <v>#REF!</v>
      </c>
      <c r="N14" s="688">
        <f>SUM(N6:N13)</f>
        <v>23075</v>
      </c>
      <c r="O14" s="688">
        <f t="shared" si="3"/>
        <v>17149</v>
      </c>
      <c r="P14" s="1013">
        <f t="shared" si="1"/>
        <v>0.7431852654387866</v>
      </c>
    </row>
    <row r="15" spans="1:16" ht="18.75" customHeight="1">
      <c r="A15" s="691" t="s">
        <v>447</v>
      </c>
      <c r="B15" s="692">
        <f>'3.sz.m Önk  bev.'!E58</f>
        <v>3624</v>
      </c>
      <c r="C15" s="692" t="e">
        <f>'3.sz.m Önk  bev.'!F58+#REF!+#REF!</f>
        <v>#REF!</v>
      </c>
      <c r="D15" s="692" t="e">
        <f>'3.sz.m Önk  bev.'!G58+#REF!+#REF!</f>
        <v>#REF!</v>
      </c>
      <c r="E15" s="692" t="e">
        <f>'3.sz.m Önk  bev.'!H58+#REF!+#REF!</f>
        <v>#REF!</v>
      </c>
      <c r="F15" s="692">
        <f>'3.sz.m Önk  bev.'!I58</f>
        <v>3784</v>
      </c>
      <c r="G15" s="693">
        <v>3784</v>
      </c>
      <c r="H15" s="1004">
        <f t="shared" si="0"/>
        <v>1</v>
      </c>
      <c r="I15" s="674" t="s">
        <v>132</v>
      </c>
      <c r="J15" s="672">
        <v>0</v>
      </c>
      <c r="K15" s="673">
        <v>0</v>
      </c>
      <c r="L15" s="673">
        <v>0</v>
      </c>
      <c r="M15" s="673">
        <v>0</v>
      </c>
      <c r="N15" s="673">
        <v>0</v>
      </c>
      <c r="O15" s="673">
        <v>0</v>
      </c>
      <c r="P15" s="1015"/>
    </row>
    <row r="16" spans="1:16" ht="15" customHeight="1" thickBot="1">
      <c r="A16" s="694" t="s">
        <v>448</v>
      </c>
      <c r="B16" s="695"/>
      <c r="C16" s="695"/>
      <c r="D16" s="695"/>
      <c r="E16" s="695"/>
      <c r="F16" s="695">
        <f>'3.sz.m Önk  bev.'!I57</f>
        <v>478</v>
      </c>
      <c r="G16" s="696">
        <v>478</v>
      </c>
      <c r="H16" s="1005">
        <f t="shared" si="0"/>
        <v>1</v>
      </c>
      <c r="I16" s="995" t="s">
        <v>380</v>
      </c>
      <c r="J16" s="999"/>
      <c r="K16" s="1000">
        <f>'4.sz.m.ÖNK kiadás'!F35</f>
        <v>420</v>
      </c>
      <c r="L16" s="1000">
        <f>'4.sz.m.ÖNK kiadás'!G35</f>
        <v>420</v>
      </c>
      <c r="M16" s="1000">
        <f>'4.sz.m.ÖNK kiadás'!H35</f>
        <v>420</v>
      </c>
      <c r="N16" s="1000">
        <f>'4.sz.m.ÖNK kiadás'!I35</f>
        <v>420</v>
      </c>
      <c r="O16" s="1000">
        <v>420</v>
      </c>
      <c r="P16" s="1013">
        <f t="shared" si="1"/>
        <v>1</v>
      </c>
    </row>
    <row r="17" spans="1:16" ht="25.5" customHeight="1" thickBot="1">
      <c r="A17" s="697" t="s">
        <v>152</v>
      </c>
      <c r="B17" s="698">
        <f t="shared" ref="B17:G17" si="4">SUM(B15:B16)</f>
        <v>3624</v>
      </c>
      <c r="C17" s="698" t="e">
        <f t="shared" si="4"/>
        <v>#REF!</v>
      </c>
      <c r="D17" s="698" t="e">
        <f t="shared" si="4"/>
        <v>#REF!</v>
      </c>
      <c r="E17" s="698" t="e">
        <f t="shared" si="4"/>
        <v>#REF!</v>
      </c>
      <c r="F17" s="698">
        <f t="shared" si="4"/>
        <v>4262</v>
      </c>
      <c r="G17" s="699">
        <f t="shared" si="4"/>
        <v>4262</v>
      </c>
      <c r="H17" s="1016">
        <f t="shared" si="0"/>
        <v>1</v>
      </c>
      <c r="I17" s="700" t="s">
        <v>159</v>
      </c>
      <c r="J17" s="698">
        <f t="shared" ref="J17:O17" si="5">SUM(J15:J16)</f>
        <v>0</v>
      </c>
      <c r="K17" s="699">
        <f t="shared" si="5"/>
        <v>420</v>
      </c>
      <c r="L17" s="699">
        <f>SUM(L15:L16)</f>
        <v>420</v>
      </c>
      <c r="M17" s="699">
        <f>SUM(M15:M16)</f>
        <v>420</v>
      </c>
      <c r="N17" s="699">
        <f>SUM(N15:N16)</f>
        <v>420</v>
      </c>
      <c r="O17" s="699">
        <f t="shared" si="5"/>
        <v>420</v>
      </c>
      <c r="P17" s="1018">
        <f t="shared" si="1"/>
        <v>1</v>
      </c>
    </row>
    <row r="18" spans="1:16" ht="22.5" customHeight="1" thickBot="1">
      <c r="A18" s="701" t="s">
        <v>131</v>
      </c>
      <c r="B18" s="702">
        <f t="shared" ref="B18:G18" si="6">B14+B17</f>
        <v>20127</v>
      </c>
      <c r="C18" s="702" t="e">
        <f t="shared" si="6"/>
        <v>#REF!</v>
      </c>
      <c r="D18" s="702" t="e">
        <f t="shared" si="6"/>
        <v>#REF!</v>
      </c>
      <c r="E18" s="702" t="e">
        <f t="shared" si="6"/>
        <v>#REF!</v>
      </c>
      <c r="F18" s="702">
        <f t="shared" si="6"/>
        <v>25721</v>
      </c>
      <c r="G18" s="703">
        <f t="shared" si="6"/>
        <v>24557</v>
      </c>
      <c r="H18" s="1017">
        <f t="shared" si="0"/>
        <v>0.95474514987753201</v>
      </c>
      <c r="I18" s="704" t="s">
        <v>133</v>
      </c>
      <c r="J18" s="702">
        <f t="shared" ref="J18:O18" si="7">J14+J17</f>
        <v>19743</v>
      </c>
      <c r="K18" s="703" t="e">
        <f t="shared" si="7"/>
        <v>#REF!</v>
      </c>
      <c r="L18" s="703" t="e">
        <f>L14+L17</f>
        <v>#REF!</v>
      </c>
      <c r="M18" s="703" t="e">
        <f>M14+M17</f>
        <v>#REF!</v>
      </c>
      <c r="N18" s="703">
        <f>N14+N17</f>
        <v>23495</v>
      </c>
      <c r="O18" s="703">
        <f t="shared" si="7"/>
        <v>17569</v>
      </c>
      <c r="P18" s="1019">
        <f t="shared" si="1"/>
        <v>0.74777612257927217</v>
      </c>
    </row>
    <row r="19" spans="1:16" ht="22.5" customHeight="1" thickBot="1">
      <c r="A19" s="1174" t="s">
        <v>168</v>
      </c>
      <c r="B19" s="1175"/>
      <c r="C19" s="1175"/>
      <c r="D19" s="1175"/>
      <c r="E19" s="1175"/>
      <c r="F19" s="1175"/>
      <c r="G19" s="1175"/>
      <c r="H19" s="1175"/>
      <c r="I19" s="1174"/>
      <c r="J19" s="1175"/>
      <c r="K19" s="705"/>
      <c r="L19" s="705"/>
      <c r="M19" s="706"/>
      <c r="N19" s="706"/>
      <c r="O19" s="706"/>
    </row>
    <row r="20" spans="1:16" ht="24">
      <c r="A20" s="671" t="s">
        <v>134</v>
      </c>
      <c r="B20" s="707">
        <f>'3.sz.m Önk  bev.'!E42</f>
        <v>0</v>
      </c>
      <c r="C20" s="707" t="e">
        <f>'3.sz.m Önk  bev.'!F42+#REF!+#REF!</f>
        <v>#REF!</v>
      </c>
      <c r="D20" s="707" t="e">
        <f>'3.sz.m Önk  bev.'!G42+#REF!+#REF!</f>
        <v>#REF!</v>
      </c>
      <c r="E20" s="707" t="e">
        <f>'3.sz.m Önk  bev.'!H42+#REF!+#REF!</f>
        <v>#REF!</v>
      </c>
      <c r="F20" s="707">
        <f>'3.sz.m Önk  bev.'!I42</f>
        <v>7990</v>
      </c>
      <c r="G20" s="708">
        <v>7990</v>
      </c>
      <c r="H20" s="1006">
        <f>G20/F20</f>
        <v>1</v>
      </c>
      <c r="I20" s="1007" t="s">
        <v>137</v>
      </c>
      <c r="J20" s="996">
        <f>'4.sz.m.ÖNK kiadás'!E18</f>
        <v>384</v>
      </c>
      <c r="K20" s="997" t="e">
        <f>'4.sz.m.ÖNK kiadás'!F18+#REF!</f>
        <v>#REF!</v>
      </c>
      <c r="L20" s="997" t="e">
        <f>'4.sz.m.ÖNK kiadás'!G18+#REF!</f>
        <v>#REF!</v>
      </c>
      <c r="M20" s="997" t="e">
        <f>'4.sz.m.ÖNK kiadás'!H18+#REF!</f>
        <v>#REF!</v>
      </c>
      <c r="N20" s="997">
        <f>'4.sz.m.ÖNK kiadás'!I18</f>
        <v>11216</v>
      </c>
      <c r="O20" s="997">
        <f>'4.sz.m.ÖNK kiadás'!J18</f>
        <v>10411</v>
      </c>
      <c r="P20" s="998">
        <f>O20/N20</f>
        <v>0.92822753209700426</v>
      </c>
    </row>
    <row r="21" spans="1:16" ht="24">
      <c r="A21" s="675" t="s">
        <v>135</v>
      </c>
      <c r="B21" s="676">
        <f>'3.sz.m Önk  bev.'!E50</f>
        <v>0</v>
      </c>
      <c r="C21" s="676" t="e">
        <f>'3.sz.m Önk  bev.'!F50+#REF!+#REF!</f>
        <v>#REF!</v>
      </c>
      <c r="D21" s="676" t="e">
        <f>'3.sz.m Önk  bev.'!G50+#REF!+#REF!</f>
        <v>#REF!</v>
      </c>
      <c r="E21" s="676" t="e">
        <f>'3.sz.m Önk  bev.'!H50+#REF!+#REF!</f>
        <v>#REF!</v>
      </c>
      <c r="F21" s="676">
        <f>'3.sz.m Önk  bev.'!I50</f>
        <v>0</v>
      </c>
      <c r="G21" s="677"/>
      <c r="H21" s="1009"/>
      <c r="I21" s="678" t="s">
        <v>138</v>
      </c>
      <c r="J21" s="676">
        <f>'4.sz.m.ÖNK kiadás'!E19</f>
        <v>0</v>
      </c>
      <c r="K21" s="677">
        <f>'4.sz.m.ÖNK kiadás'!F19</f>
        <v>0</v>
      </c>
      <c r="L21" s="677">
        <f>'4.sz.m.ÖNK kiadás'!G19</f>
        <v>0</v>
      </c>
      <c r="M21" s="677">
        <f>'4.sz.m.ÖNK kiadás'!H19</f>
        <v>0</v>
      </c>
      <c r="N21" s="677">
        <f>'4.sz.m.ÖNK kiadás'!I19</f>
        <v>0</v>
      </c>
      <c r="O21" s="677">
        <f>'4.sz.m.ÖNK kiadás'!J19</f>
        <v>0</v>
      </c>
      <c r="P21" s="923"/>
    </row>
    <row r="22" spans="1:16">
      <c r="A22" s="675" t="s">
        <v>136</v>
      </c>
      <c r="B22" s="676">
        <f>'3.sz.m Önk  bev.'!E51+384</f>
        <v>384</v>
      </c>
      <c r="C22" s="676">
        <f>'3.sz.m Önk  bev.'!F51+384</f>
        <v>384</v>
      </c>
      <c r="D22" s="676">
        <f>'3.sz.m Önk  bev.'!G51+384</f>
        <v>384</v>
      </c>
      <c r="E22" s="676">
        <f>'3.sz.m Önk  bev.'!H51+384</f>
        <v>2924</v>
      </c>
      <c r="F22" s="676">
        <f>'3.sz.m Önk  bev.'!I51+160</f>
        <v>2160</v>
      </c>
      <c r="G22" s="677">
        <v>2160</v>
      </c>
      <c r="H22" s="1009">
        <f t="shared" ref="H22:H31" si="8">G22/F22</f>
        <v>1</v>
      </c>
      <c r="I22" s="678" t="s">
        <v>139</v>
      </c>
      <c r="J22" s="676">
        <f>'4.sz.m.ÖNK kiadás'!E20</f>
        <v>0</v>
      </c>
      <c r="K22" s="677">
        <f>'4.sz.m.ÖNK kiadás'!F20</f>
        <v>0</v>
      </c>
      <c r="L22" s="677">
        <f>'4.sz.m.ÖNK kiadás'!G20</f>
        <v>0</v>
      </c>
      <c r="M22" s="677">
        <f>'4.sz.m.ÖNK kiadás'!H20</f>
        <v>0</v>
      </c>
      <c r="N22" s="677">
        <f>'4.sz.m.ÖNK kiadás'!I20</f>
        <v>1000</v>
      </c>
      <c r="O22" s="677">
        <f>'4.sz.m.ÖNK kiadás'!J20</f>
        <v>1000</v>
      </c>
      <c r="P22" s="923">
        <f t="shared" ref="P22:P31" si="9">O22/N22</f>
        <v>1</v>
      </c>
    </row>
    <row r="23" spans="1:16" ht="13.5" thickBot="1">
      <c r="A23" s="675"/>
      <c r="B23" s="676"/>
      <c r="C23" s="676"/>
      <c r="D23" s="676"/>
      <c r="E23" s="676"/>
      <c r="F23" s="676"/>
      <c r="G23" s="677"/>
      <c r="H23" s="1008"/>
      <c r="I23" s="674" t="s">
        <v>146</v>
      </c>
      <c r="J23" s="672"/>
      <c r="K23" s="673"/>
      <c r="L23" s="673"/>
      <c r="M23" s="673"/>
      <c r="N23" s="673"/>
      <c r="O23" s="673"/>
      <c r="P23" s="1001"/>
    </row>
    <row r="24" spans="1:16" ht="13.5" hidden="1" thickBot="1">
      <c r="A24" s="709"/>
      <c r="B24" s="683"/>
      <c r="C24" s="683"/>
      <c r="D24" s="683"/>
      <c r="E24" s="683"/>
      <c r="F24" s="683"/>
      <c r="G24" s="684"/>
      <c r="H24" s="992" t="e">
        <f t="shared" si="8"/>
        <v>#DIV/0!</v>
      </c>
      <c r="I24" s="685"/>
      <c r="J24" s="683"/>
      <c r="K24" s="684"/>
      <c r="L24" s="684"/>
      <c r="M24" s="684"/>
      <c r="N24" s="684"/>
      <c r="O24" s="684"/>
      <c r="P24" s="993" t="e">
        <f t="shared" si="9"/>
        <v>#DIV/0!</v>
      </c>
    </row>
    <row r="25" spans="1:16" ht="24.75" thickBot="1">
      <c r="A25" s="710" t="s">
        <v>150</v>
      </c>
      <c r="B25" s="702">
        <f t="shared" ref="B25:G25" si="10">SUM(B20:B23)</f>
        <v>384</v>
      </c>
      <c r="C25" s="702" t="e">
        <f t="shared" si="10"/>
        <v>#REF!</v>
      </c>
      <c r="D25" s="702" t="e">
        <f t="shared" si="10"/>
        <v>#REF!</v>
      </c>
      <c r="E25" s="702" t="e">
        <f t="shared" si="10"/>
        <v>#REF!</v>
      </c>
      <c r="F25" s="702">
        <f t="shared" si="10"/>
        <v>10150</v>
      </c>
      <c r="G25" s="703">
        <f t="shared" si="10"/>
        <v>10150</v>
      </c>
      <c r="H25" s="1020">
        <f t="shared" si="8"/>
        <v>1</v>
      </c>
      <c r="I25" s="711" t="s">
        <v>149</v>
      </c>
      <c r="J25" s="698">
        <f t="shared" ref="J25:O25" si="11">SUM(J20:J24)</f>
        <v>384</v>
      </c>
      <c r="K25" s="699" t="e">
        <f t="shared" si="11"/>
        <v>#REF!</v>
      </c>
      <c r="L25" s="699" t="e">
        <f t="shared" si="11"/>
        <v>#REF!</v>
      </c>
      <c r="M25" s="699" t="e">
        <f t="shared" si="11"/>
        <v>#REF!</v>
      </c>
      <c r="N25" s="699">
        <f>SUM(N20:N24)</f>
        <v>12216</v>
      </c>
      <c r="O25" s="699">
        <f t="shared" si="11"/>
        <v>11411</v>
      </c>
      <c r="P25" s="1018">
        <f t="shared" si="9"/>
        <v>0.93410281597904388</v>
      </c>
    </row>
    <row r="26" spans="1:16" ht="15" customHeight="1">
      <c r="A26" s="691" t="s">
        <v>129</v>
      </c>
      <c r="B26" s="672"/>
      <c r="C26" s="672"/>
      <c r="D26" s="672"/>
      <c r="E26" s="672"/>
      <c r="F26" s="672"/>
      <c r="G26" s="673"/>
      <c r="H26" s="1006"/>
      <c r="I26" s="1010" t="s">
        <v>151</v>
      </c>
      <c r="J26" s="999"/>
      <c r="K26" s="1000"/>
      <c r="L26" s="1000"/>
      <c r="M26" s="1000">
        <f>'4.sz.m.ÖNK kiadás'!H33</f>
        <v>7990</v>
      </c>
      <c r="N26" s="1000">
        <f>'4.sz.m.ÖNK kiadás'!I33</f>
        <v>7990</v>
      </c>
      <c r="O26" s="1000">
        <v>7990</v>
      </c>
      <c r="P26" s="998">
        <f t="shared" si="9"/>
        <v>1</v>
      </c>
    </row>
    <row r="27" spans="1:16" ht="13.5" thickBot="1">
      <c r="A27" s="694" t="s">
        <v>130</v>
      </c>
      <c r="B27" s="712">
        <f>'3.sz.m Önk  bev.'!E56</f>
        <v>0</v>
      </c>
      <c r="C27" s="712">
        <f>'3.sz.m Önk  bev.'!F56</f>
        <v>0</v>
      </c>
      <c r="D27" s="712">
        <f>'3.sz.m Önk  bev.'!G56</f>
        <v>0</v>
      </c>
      <c r="E27" s="712">
        <f>'3.sz.m Önk  bev.'!H56</f>
        <v>7990</v>
      </c>
      <c r="F27" s="712">
        <f>'3.sz.m Önk  bev.'!I56</f>
        <v>7990</v>
      </c>
      <c r="G27" s="713">
        <v>7990</v>
      </c>
      <c r="H27" s="1011">
        <f t="shared" si="8"/>
        <v>1</v>
      </c>
      <c r="I27" s="1012"/>
      <c r="J27" s="687"/>
      <c r="K27" s="688"/>
      <c r="L27" s="688"/>
      <c r="M27" s="688"/>
      <c r="N27" s="688"/>
      <c r="O27" s="688"/>
      <c r="P27" s="1013"/>
    </row>
    <row r="28" spans="1:16" ht="25.5" customHeight="1" thickBot="1">
      <c r="A28" s="714" t="s">
        <v>153</v>
      </c>
      <c r="B28" s="698">
        <f t="shared" ref="B28:G28" si="12">SUM(B26:B27)</f>
        <v>0</v>
      </c>
      <c r="C28" s="698">
        <f t="shared" si="12"/>
        <v>0</v>
      </c>
      <c r="D28" s="698">
        <f t="shared" si="12"/>
        <v>0</v>
      </c>
      <c r="E28" s="698">
        <f t="shared" si="12"/>
        <v>7990</v>
      </c>
      <c r="F28" s="698">
        <f t="shared" si="12"/>
        <v>7990</v>
      </c>
      <c r="G28" s="699">
        <f t="shared" si="12"/>
        <v>7990</v>
      </c>
      <c r="H28" s="1021">
        <f t="shared" si="8"/>
        <v>1</v>
      </c>
      <c r="I28" s="1022" t="s">
        <v>154</v>
      </c>
      <c r="J28" s="1023">
        <f t="shared" ref="J28:O28" si="13">SUM(J26:J27)</f>
        <v>0</v>
      </c>
      <c r="K28" s="1024">
        <f t="shared" si="13"/>
        <v>0</v>
      </c>
      <c r="L28" s="1024">
        <f t="shared" si="13"/>
        <v>0</v>
      </c>
      <c r="M28" s="1024">
        <f t="shared" si="13"/>
        <v>7990</v>
      </c>
      <c r="N28" s="1024">
        <f>SUM(N26:N27)</f>
        <v>7990</v>
      </c>
      <c r="O28" s="1024">
        <f t="shared" si="13"/>
        <v>7990</v>
      </c>
      <c r="P28" s="1025">
        <f t="shared" si="9"/>
        <v>1</v>
      </c>
    </row>
    <row r="29" spans="1:16" ht="26.25" customHeight="1" thickBot="1">
      <c r="A29" s="715" t="s">
        <v>155</v>
      </c>
      <c r="B29" s="702">
        <f t="shared" ref="B29:G29" si="14">B25+B28</f>
        <v>384</v>
      </c>
      <c r="C29" s="702" t="e">
        <f t="shared" si="14"/>
        <v>#REF!</v>
      </c>
      <c r="D29" s="702" t="e">
        <f t="shared" si="14"/>
        <v>#REF!</v>
      </c>
      <c r="E29" s="702" t="e">
        <f t="shared" si="14"/>
        <v>#REF!</v>
      </c>
      <c r="F29" s="702">
        <f t="shared" si="14"/>
        <v>18140</v>
      </c>
      <c r="G29" s="703">
        <f t="shared" si="14"/>
        <v>18140</v>
      </c>
      <c r="H29" s="1021">
        <f t="shared" si="8"/>
        <v>1</v>
      </c>
      <c r="I29" s="1026" t="s">
        <v>156</v>
      </c>
      <c r="J29" s="1023">
        <f t="shared" ref="J29:O29" si="15">J28+J25</f>
        <v>384</v>
      </c>
      <c r="K29" s="1024" t="e">
        <f t="shared" si="15"/>
        <v>#REF!</v>
      </c>
      <c r="L29" s="1024" t="e">
        <f t="shared" si="15"/>
        <v>#REF!</v>
      </c>
      <c r="M29" s="1024" t="e">
        <f t="shared" si="15"/>
        <v>#REF!</v>
      </c>
      <c r="N29" s="1024">
        <f>N28+N25</f>
        <v>20206</v>
      </c>
      <c r="O29" s="1024">
        <f t="shared" si="15"/>
        <v>19401</v>
      </c>
      <c r="P29" s="1025">
        <f t="shared" si="9"/>
        <v>0.960160348411363</v>
      </c>
    </row>
    <row r="30" spans="1:16" ht="26.25" hidden="1" customHeight="1" thickBot="1">
      <c r="A30" s="715" t="s">
        <v>222</v>
      </c>
      <c r="B30" s="716"/>
      <c r="C30" s="716"/>
      <c r="D30" s="716"/>
      <c r="E30" s="716"/>
      <c r="F30" s="716"/>
      <c r="G30" s="717"/>
      <c r="H30" s="1021" t="e">
        <f t="shared" si="8"/>
        <v>#DIV/0!</v>
      </c>
      <c r="I30" s="1026" t="s">
        <v>221</v>
      </c>
      <c r="J30" s="1023"/>
      <c r="K30" s="1024"/>
      <c r="L30" s="1024"/>
      <c r="M30" s="1024"/>
      <c r="N30" s="1024"/>
      <c r="O30" s="1024"/>
      <c r="P30" s="1025" t="e">
        <f t="shared" si="9"/>
        <v>#DIV/0!</v>
      </c>
    </row>
    <row r="31" spans="1:16" ht="29.25" customHeight="1" thickBot="1">
      <c r="A31" s="718" t="s">
        <v>157</v>
      </c>
      <c r="B31" s="719">
        <f>B18+B29</f>
        <v>20511</v>
      </c>
      <c r="C31" s="719" t="e">
        <f>C18+C29</f>
        <v>#REF!</v>
      </c>
      <c r="D31" s="719" t="e">
        <f>D18+D29</f>
        <v>#REF!</v>
      </c>
      <c r="E31" s="719" t="e">
        <f>E18+E29</f>
        <v>#REF!</v>
      </c>
      <c r="F31" s="719">
        <f>F18+F29</f>
        <v>43861</v>
      </c>
      <c r="G31" s="720">
        <f>G18+G29+G30</f>
        <v>42697</v>
      </c>
      <c r="H31" s="1027">
        <f t="shared" si="8"/>
        <v>0.97346161738218462</v>
      </c>
      <c r="I31" s="1028" t="s">
        <v>158</v>
      </c>
      <c r="J31" s="1023">
        <f>J29+J18</f>
        <v>20127</v>
      </c>
      <c r="K31" s="1024" t="e">
        <f>K29+K18</f>
        <v>#REF!</v>
      </c>
      <c r="L31" s="1024" t="e">
        <f>L29+L18</f>
        <v>#REF!</v>
      </c>
      <c r="M31" s="1024" t="e">
        <f>M29+M18</f>
        <v>#REF!</v>
      </c>
      <c r="N31" s="1024">
        <f>N29+N18</f>
        <v>43701</v>
      </c>
      <c r="O31" s="1024">
        <f>O29+O18+O30</f>
        <v>36970</v>
      </c>
      <c r="P31" s="1029">
        <f t="shared" si="9"/>
        <v>0.84597606462094688</v>
      </c>
    </row>
    <row r="33" spans="2:14">
      <c r="B33" s="26"/>
      <c r="C33" s="26"/>
      <c r="D33" s="26"/>
      <c r="E33" s="26"/>
      <c r="F33" s="26"/>
      <c r="G33" s="26"/>
      <c r="H33" s="26"/>
      <c r="J33" s="26"/>
    </row>
    <row r="34" spans="2:14">
      <c r="F34" s="26"/>
      <c r="N34" s="26"/>
    </row>
  </sheetData>
  <mergeCells count="4">
    <mergeCell ref="I1:J1"/>
    <mergeCell ref="A2:J2"/>
    <mergeCell ref="A19:J19"/>
    <mergeCell ref="A4:J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76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10"/>
  <sheetViews>
    <sheetView topLeftCell="A31" zoomScale="75" zoomScaleNormal="75" workbookViewId="0">
      <selection activeCell="D26" sqref="D26"/>
    </sheetView>
  </sheetViews>
  <sheetFormatPr defaultRowHeight="12.75"/>
  <cols>
    <col min="1" max="2" width="5.7109375" style="99" customWidth="1"/>
    <col min="3" max="3" width="8.85546875" style="99" customWidth="1"/>
    <col min="4" max="4" width="56" style="17" bestFit="1" customWidth="1"/>
    <col min="5" max="5" width="13.85546875" style="200" customWidth="1"/>
    <col min="6" max="7" width="13" style="200" hidden="1" customWidth="1"/>
    <col min="8" max="8" width="10.85546875" style="200" hidden="1" customWidth="1"/>
    <col min="9" max="9" width="12.42578125" style="200" customWidth="1"/>
    <col min="10" max="10" width="11.5703125" style="200" customWidth="1"/>
    <col min="11" max="11" width="15.85546875" style="200" customWidth="1"/>
    <col min="12" max="12" width="12" style="201" customWidth="1"/>
    <col min="13" max="14" width="13" style="201" hidden="1" customWidth="1"/>
    <col min="15" max="15" width="10.85546875" style="201" hidden="1" customWidth="1"/>
    <col min="16" max="17" width="10.85546875" style="201" customWidth="1"/>
    <col min="18" max="18" width="13.7109375" style="201" customWidth="1"/>
    <col min="19" max="19" width="10.7109375" style="202" customWidth="1"/>
    <col min="20" max="20" width="8.28515625" style="201" hidden="1" customWidth="1"/>
    <col min="21" max="21" width="8.85546875" style="201" hidden="1" customWidth="1"/>
    <col min="22" max="22" width="11" style="201" hidden="1" customWidth="1"/>
    <col min="23" max="23" width="12.7109375" style="202" customWidth="1"/>
    <col min="24" max="24" width="12.28515625" style="202" customWidth="1"/>
    <col min="25" max="25" width="16.7109375" style="202" customWidth="1"/>
    <col min="26" max="16384" width="9.140625" style="202"/>
  </cols>
  <sheetData>
    <row r="1" spans="1:34">
      <c r="A1" s="96"/>
      <c r="B1" s="96"/>
      <c r="C1" s="96"/>
      <c r="D1" s="97"/>
      <c r="S1" s="42" t="s">
        <v>57</v>
      </c>
    </row>
    <row r="2" spans="1:34" s="204" customFormat="1" ht="34.5" customHeight="1">
      <c r="A2" s="1106" t="s">
        <v>362</v>
      </c>
      <c r="B2" s="1106"/>
      <c r="C2" s="1106"/>
      <c r="D2" s="1106"/>
      <c r="E2" s="1106"/>
      <c r="F2" s="1106"/>
      <c r="G2" s="1106"/>
      <c r="H2" s="1106"/>
      <c r="I2" s="1106"/>
      <c r="J2" s="1106"/>
      <c r="K2" s="1106"/>
      <c r="L2" s="1106"/>
      <c r="M2" s="1106"/>
      <c r="N2" s="1106"/>
      <c r="O2" s="1106"/>
      <c r="P2" s="1106"/>
      <c r="Q2" s="1106"/>
      <c r="R2" s="1106"/>
      <c r="S2" s="1106"/>
      <c r="T2" s="146"/>
      <c r="U2" s="203"/>
      <c r="V2" s="203"/>
    </row>
    <row r="3" spans="1:34" ht="13.5" thickBot="1">
      <c r="A3" s="98"/>
      <c r="B3" s="98"/>
      <c r="C3" s="98"/>
      <c r="D3" s="94"/>
      <c r="L3" s="68"/>
      <c r="M3" s="68"/>
      <c r="N3" s="68"/>
      <c r="O3" s="68"/>
      <c r="P3" s="68"/>
      <c r="Q3" s="68"/>
      <c r="R3" s="68"/>
      <c r="S3" s="32" t="s">
        <v>2</v>
      </c>
    </row>
    <row r="4" spans="1:34" ht="45.75" customHeight="1" thickBot="1">
      <c r="A4" s="1107" t="s">
        <v>6</v>
      </c>
      <c r="B4" s="1108"/>
      <c r="C4" s="1108"/>
      <c r="D4" s="205" t="s">
        <v>9</v>
      </c>
      <c r="E4" s="1110" t="s">
        <v>5</v>
      </c>
      <c r="F4" s="1111"/>
      <c r="G4" s="1111"/>
      <c r="H4" s="1111"/>
      <c r="I4" s="1111"/>
      <c r="J4" s="1111"/>
      <c r="K4" s="1178"/>
      <c r="L4" s="1110" t="s">
        <v>66</v>
      </c>
      <c r="M4" s="1111"/>
      <c r="N4" s="1111"/>
      <c r="O4" s="1111"/>
      <c r="P4" s="1111"/>
      <c r="Q4" s="1111"/>
      <c r="R4" s="1178"/>
      <c r="S4" s="1110" t="s">
        <v>67</v>
      </c>
      <c r="T4" s="1111"/>
      <c r="U4" s="1111"/>
      <c r="V4" s="1111"/>
      <c r="W4" s="1111"/>
      <c r="X4" s="1111"/>
      <c r="Y4" s="1179"/>
    </row>
    <row r="5" spans="1:34" ht="45.75" customHeight="1" thickBot="1">
      <c r="A5" s="181"/>
      <c r="B5" s="182"/>
      <c r="C5" s="182"/>
      <c r="D5" s="205"/>
      <c r="E5" s="221" t="s">
        <v>72</v>
      </c>
      <c r="F5" s="222" t="s">
        <v>206</v>
      </c>
      <c r="G5" s="222" t="s">
        <v>213</v>
      </c>
      <c r="H5" s="222" t="s">
        <v>394</v>
      </c>
      <c r="I5" s="222" t="s">
        <v>445</v>
      </c>
      <c r="J5" s="222" t="s">
        <v>230</v>
      </c>
      <c r="K5" s="223" t="s">
        <v>459</v>
      </c>
      <c r="L5" s="221" t="s">
        <v>72</v>
      </c>
      <c r="M5" s="222" t="s">
        <v>206</v>
      </c>
      <c r="N5" s="222" t="s">
        <v>213</v>
      </c>
      <c r="O5" s="222" t="s">
        <v>394</v>
      </c>
      <c r="P5" s="222" t="s">
        <v>445</v>
      </c>
      <c r="Q5" s="222" t="s">
        <v>230</v>
      </c>
      <c r="R5" s="223" t="s">
        <v>459</v>
      </c>
      <c r="S5" s="221" t="s">
        <v>72</v>
      </c>
      <c r="T5" s="222" t="s">
        <v>206</v>
      </c>
      <c r="U5" s="222" t="s">
        <v>213</v>
      </c>
      <c r="V5" s="222" t="s">
        <v>394</v>
      </c>
      <c r="W5" s="222" t="s">
        <v>445</v>
      </c>
      <c r="X5" s="222" t="s">
        <v>230</v>
      </c>
      <c r="Y5" s="1440" t="s">
        <v>459</v>
      </c>
    </row>
    <row r="6" spans="1:34" s="7" customFormat="1" ht="21.75" customHeight="1" thickBot="1">
      <c r="A6" s="109"/>
      <c r="B6" s="1109"/>
      <c r="C6" s="1109"/>
      <c r="D6" s="1109"/>
      <c r="E6" s="224"/>
      <c r="F6" s="161"/>
      <c r="G6" s="161"/>
      <c r="H6" s="161"/>
      <c r="I6" s="161"/>
      <c r="J6" s="161"/>
      <c r="K6" s="464"/>
      <c r="L6" s="224"/>
      <c r="M6" s="161"/>
      <c r="N6" s="161"/>
      <c r="O6" s="161"/>
      <c r="P6" s="161"/>
      <c r="Q6" s="161"/>
      <c r="R6" s="464"/>
      <c r="S6" s="224"/>
      <c r="T6" s="161"/>
      <c r="U6" s="161"/>
      <c r="V6" s="161"/>
      <c r="W6" s="161"/>
      <c r="X6" s="161"/>
      <c r="Y6" s="1409"/>
    </row>
    <row r="7" spans="1:34" s="7" customFormat="1" ht="21.75" customHeight="1" thickBot="1">
      <c r="A7" s="109" t="s">
        <v>27</v>
      </c>
      <c r="B7" s="1109" t="s">
        <v>276</v>
      </c>
      <c r="C7" s="1109"/>
      <c r="D7" s="1109"/>
      <c r="E7" s="224">
        <f t="shared" ref="E7:Q7" si="0">E8+E13+E16+E17+E20</f>
        <v>1480</v>
      </c>
      <c r="F7" s="161">
        <f t="shared" si="0"/>
        <v>1480</v>
      </c>
      <c r="G7" s="161">
        <f t="shared" si="0"/>
        <v>1485</v>
      </c>
      <c r="H7" s="161">
        <f t="shared" si="0"/>
        <v>3135</v>
      </c>
      <c r="I7" s="161">
        <f t="shared" si="0"/>
        <v>3557</v>
      </c>
      <c r="J7" s="161">
        <f t="shared" si="0"/>
        <v>3267</v>
      </c>
      <c r="K7" s="1403">
        <f>J7/I7</f>
        <v>0.91847062131009283</v>
      </c>
      <c r="L7" s="224">
        <f t="shared" si="0"/>
        <v>1480</v>
      </c>
      <c r="M7" s="161">
        <f t="shared" si="0"/>
        <v>1480</v>
      </c>
      <c r="N7" s="161">
        <f t="shared" si="0"/>
        <v>1485</v>
      </c>
      <c r="O7" s="161">
        <f t="shared" si="0"/>
        <v>3135</v>
      </c>
      <c r="P7" s="161">
        <f t="shared" si="0"/>
        <v>3132</v>
      </c>
      <c r="Q7" s="161">
        <f t="shared" si="0"/>
        <v>2842</v>
      </c>
      <c r="R7" s="1403">
        <f>Q7/P7</f>
        <v>0.90740740740740744</v>
      </c>
      <c r="S7" s="224">
        <f t="shared" ref="S7:X7" si="1">S8+S13+S16</f>
        <v>0</v>
      </c>
      <c r="T7" s="161">
        <f t="shared" si="1"/>
        <v>0</v>
      </c>
      <c r="U7" s="161">
        <f t="shared" si="1"/>
        <v>0</v>
      </c>
      <c r="V7" s="161">
        <f t="shared" si="1"/>
        <v>0</v>
      </c>
      <c r="W7" s="161">
        <f>W8+W13+W16</f>
        <v>425</v>
      </c>
      <c r="X7" s="161">
        <f t="shared" si="1"/>
        <v>425</v>
      </c>
      <c r="Y7" s="1410">
        <f>X7/W7</f>
        <v>1</v>
      </c>
    </row>
    <row r="8" spans="1:34" ht="21.75" customHeight="1">
      <c r="A8" s="440"/>
      <c r="B8" s="148" t="s">
        <v>36</v>
      </c>
      <c r="C8" s="1104" t="s">
        <v>277</v>
      </c>
      <c r="D8" s="1104"/>
      <c r="E8" s="276">
        <f t="shared" ref="E8:Q8" si="2">SUM(E9:E12)</f>
        <v>380</v>
      </c>
      <c r="F8" s="277">
        <f t="shared" si="2"/>
        <v>380</v>
      </c>
      <c r="G8" s="277">
        <f t="shared" si="2"/>
        <v>380</v>
      </c>
      <c r="H8" s="277">
        <f>SUM(H9:H12)</f>
        <v>380</v>
      </c>
      <c r="I8" s="277">
        <f>SUM(I9:I12)</f>
        <v>425</v>
      </c>
      <c r="J8" s="277">
        <v>425</v>
      </c>
      <c r="K8" s="1416">
        <f t="shared" ref="K8:K59" si="3">J8/I8</f>
        <v>1</v>
      </c>
      <c r="L8" s="857">
        <f t="shared" si="2"/>
        <v>380</v>
      </c>
      <c r="M8" s="1407">
        <f t="shared" si="2"/>
        <v>380</v>
      </c>
      <c r="N8" s="1407">
        <f t="shared" si="2"/>
        <v>380</v>
      </c>
      <c r="O8" s="1407">
        <f>SUM(O9:O12)</f>
        <v>380</v>
      </c>
      <c r="P8" s="1407">
        <f>SUM(P9:P12)</f>
        <v>0</v>
      </c>
      <c r="Q8" s="1407">
        <f t="shared" si="2"/>
        <v>0</v>
      </c>
      <c r="R8" s="1416"/>
      <c r="S8" s="857"/>
      <c r="T8" s="1407"/>
      <c r="U8" s="1407"/>
      <c r="V8" s="858"/>
      <c r="W8" s="858">
        <v>425</v>
      </c>
      <c r="X8" s="858">
        <v>425</v>
      </c>
      <c r="Y8" s="1417">
        <f>X8/W8</f>
        <v>1</v>
      </c>
    </row>
    <row r="9" spans="1:34" ht="21.75" customHeight="1">
      <c r="A9" s="106"/>
      <c r="B9" s="102"/>
      <c r="C9" s="102" t="s">
        <v>282</v>
      </c>
      <c r="D9" s="206" t="s">
        <v>278</v>
      </c>
      <c r="E9" s="226"/>
      <c r="F9" s="162"/>
      <c r="G9" s="162"/>
      <c r="H9" s="162"/>
      <c r="I9" s="162"/>
      <c r="J9" s="162"/>
      <c r="K9" s="1418"/>
      <c r="L9" s="226"/>
      <c r="M9" s="162"/>
      <c r="N9" s="162"/>
      <c r="O9" s="162"/>
      <c r="P9" s="162"/>
      <c r="Q9" s="162"/>
      <c r="R9" s="1418"/>
      <c r="S9" s="226"/>
      <c r="T9" s="162"/>
      <c r="U9" s="162"/>
      <c r="V9" s="162"/>
      <c r="W9" s="162"/>
      <c r="X9" s="162"/>
      <c r="Y9" s="1419"/>
    </row>
    <row r="10" spans="1:34" ht="21.75" customHeight="1">
      <c r="A10" s="106"/>
      <c r="B10" s="102"/>
      <c r="C10" s="102" t="s">
        <v>283</v>
      </c>
      <c r="D10" s="206" t="s">
        <v>268</v>
      </c>
      <c r="E10" s="226"/>
      <c r="F10" s="162"/>
      <c r="G10" s="162"/>
      <c r="H10" s="162"/>
      <c r="I10" s="162"/>
      <c r="J10" s="162"/>
      <c r="K10" s="1418"/>
      <c r="L10" s="226"/>
      <c r="M10" s="162"/>
      <c r="N10" s="162"/>
      <c r="O10" s="162"/>
      <c r="P10" s="162"/>
      <c r="Q10" s="162"/>
      <c r="R10" s="1418"/>
      <c r="S10" s="226"/>
      <c r="T10" s="162"/>
      <c r="U10" s="162"/>
      <c r="V10" s="162"/>
      <c r="W10" s="162"/>
      <c r="X10" s="162"/>
      <c r="Y10" s="1419"/>
    </row>
    <row r="11" spans="1:34" ht="21.75" customHeight="1">
      <c r="A11" s="106"/>
      <c r="B11" s="102"/>
      <c r="C11" s="102" t="s">
        <v>284</v>
      </c>
      <c r="D11" s="206" t="s">
        <v>267</v>
      </c>
      <c r="E11" s="226">
        <v>380</v>
      </c>
      <c r="F11" s="162">
        <v>380</v>
      </c>
      <c r="G11" s="162">
        <v>380</v>
      </c>
      <c r="H11" s="162">
        <v>380</v>
      </c>
      <c r="I11" s="162">
        <v>425</v>
      </c>
      <c r="J11" s="162">
        <v>425</v>
      </c>
      <c r="K11" s="1418">
        <f t="shared" si="3"/>
        <v>1</v>
      </c>
      <c r="L11" s="226">
        <v>380</v>
      </c>
      <c r="M11" s="162">
        <v>380</v>
      </c>
      <c r="N11" s="162">
        <v>380</v>
      </c>
      <c r="O11" s="162">
        <v>380</v>
      </c>
      <c r="P11" s="162">
        <v>0</v>
      </c>
      <c r="Q11" s="162"/>
      <c r="R11" s="1418"/>
      <c r="S11" s="226"/>
      <c r="T11" s="162"/>
      <c r="U11" s="162"/>
      <c r="V11" s="162"/>
      <c r="W11" s="162">
        <v>425</v>
      </c>
      <c r="X11" s="162">
        <v>425</v>
      </c>
      <c r="Y11" s="1419">
        <f>X11/W11</f>
        <v>1</v>
      </c>
    </row>
    <row r="12" spans="1:34" ht="21.75" hidden="1" customHeight="1">
      <c r="A12" s="106"/>
      <c r="B12" s="102"/>
      <c r="C12" s="102"/>
      <c r="D12" s="206"/>
      <c r="E12" s="226"/>
      <c r="F12" s="162"/>
      <c r="G12" s="162"/>
      <c r="H12" s="162"/>
      <c r="I12" s="162"/>
      <c r="J12" s="162"/>
      <c r="K12" s="1418" t="e">
        <f t="shared" si="3"/>
        <v>#DIV/0!</v>
      </c>
      <c r="L12" s="226"/>
      <c r="M12" s="162"/>
      <c r="N12" s="162"/>
      <c r="O12" s="162"/>
      <c r="P12" s="162"/>
      <c r="Q12" s="162"/>
      <c r="R12" s="1418" t="e">
        <f t="shared" ref="R12:R59" si="4">Q12/P12</f>
        <v>#DIV/0!</v>
      </c>
      <c r="S12" s="226"/>
      <c r="T12" s="162"/>
      <c r="U12" s="162"/>
      <c r="V12" s="162"/>
      <c r="W12" s="162"/>
      <c r="X12" s="162"/>
      <c r="Y12" s="1419" t="e">
        <f>X12/W12</f>
        <v>#DIV/0!</v>
      </c>
      <c r="AH12" s="202" t="s">
        <v>231</v>
      </c>
    </row>
    <row r="13" spans="1:34" ht="21.75" customHeight="1">
      <c r="A13" s="106"/>
      <c r="B13" s="102" t="s">
        <v>37</v>
      </c>
      <c r="C13" s="1113" t="s">
        <v>279</v>
      </c>
      <c r="D13" s="1113"/>
      <c r="E13" s="226">
        <f>SUM(E14:E15)</f>
        <v>0</v>
      </c>
      <c r="F13" s="162">
        <f>SUM(F14:F15)</f>
        <v>0</v>
      </c>
      <c r="G13" s="162">
        <f>SUM(G14:G15)</f>
        <v>0</v>
      </c>
      <c r="H13" s="162">
        <f>SUM(H14:H15)</f>
        <v>0</v>
      </c>
      <c r="I13" s="162">
        <f>SUM(I14:I15)</f>
        <v>0</v>
      </c>
      <c r="J13" s="162"/>
      <c r="K13" s="1418"/>
      <c r="L13" s="226">
        <f>SUM(L14:L15)</f>
        <v>0</v>
      </c>
      <c r="M13" s="162">
        <f>SUM(M14:M15)</f>
        <v>0</v>
      </c>
      <c r="N13" s="162">
        <f>SUM(N14:N15)</f>
        <v>0</v>
      </c>
      <c r="O13" s="162">
        <f>SUM(O14:O15)</f>
        <v>0</v>
      </c>
      <c r="P13" s="162">
        <f>SUM(P14:P15)</f>
        <v>0</v>
      </c>
      <c r="Q13" s="162"/>
      <c r="R13" s="1418"/>
      <c r="S13" s="226"/>
      <c r="T13" s="162"/>
      <c r="U13" s="162"/>
      <c r="V13" s="162"/>
      <c r="W13" s="162"/>
      <c r="X13" s="162"/>
      <c r="Y13" s="1419"/>
    </row>
    <row r="14" spans="1:34" ht="21.75" customHeight="1">
      <c r="A14" s="106"/>
      <c r="B14" s="102"/>
      <c r="C14" s="102" t="s">
        <v>280</v>
      </c>
      <c r="D14" s="330" t="s">
        <v>348</v>
      </c>
      <c r="E14" s="226"/>
      <c r="F14" s="162"/>
      <c r="G14" s="162"/>
      <c r="H14" s="162"/>
      <c r="I14" s="162"/>
      <c r="J14" s="162"/>
      <c r="K14" s="1418"/>
      <c r="L14" s="226"/>
      <c r="M14" s="162"/>
      <c r="N14" s="162"/>
      <c r="O14" s="162"/>
      <c r="P14" s="162"/>
      <c r="Q14" s="162"/>
      <c r="R14" s="1418"/>
      <c r="S14" s="226"/>
      <c r="T14" s="162"/>
      <c r="U14" s="162"/>
      <c r="V14" s="162"/>
      <c r="W14" s="162"/>
      <c r="X14" s="162"/>
      <c r="Y14" s="1419"/>
    </row>
    <row r="15" spans="1:34" ht="21.75" customHeight="1">
      <c r="A15" s="106"/>
      <c r="B15" s="102"/>
      <c r="C15" s="102" t="s">
        <v>281</v>
      </c>
      <c r="D15" s="330" t="s">
        <v>286</v>
      </c>
      <c r="E15" s="226"/>
      <c r="F15" s="162"/>
      <c r="G15" s="162"/>
      <c r="H15" s="162"/>
      <c r="I15" s="162"/>
      <c r="J15" s="162"/>
      <c r="K15" s="1418"/>
      <c r="L15" s="226"/>
      <c r="M15" s="162"/>
      <c r="N15" s="162"/>
      <c r="O15" s="162"/>
      <c r="P15" s="162"/>
      <c r="Q15" s="162"/>
      <c r="R15" s="1418"/>
      <c r="S15" s="226"/>
      <c r="T15" s="162"/>
      <c r="U15" s="162"/>
      <c r="V15" s="162"/>
      <c r="W15" s="162"/>
      <c r="X15" s="162"/>
      <c r="Y15" s="1419"/>
    </row>
    <row r="16" spans="1:34" ht="21.75" customHeight="1">
      <c r="A16" s="106"/>
      <c r="B16" s="102" t="s">
        <v>112</v>
      </c>
      <c r="C16" s="1113" t="s">
        <v>287</v>
      </c>
      <c r="D16" s="1113"/>
      <c r="E16" s="226">
        <v>1000</v>
      </c>
      <c r="F16" s="162">
        <v>1000</v>
      </c>
      <c r="G16" s="162">
        <v>1000</v>
      </c>
      <c r="H16" s="162">
        <v>2650</v>
      </c>
      <c r="I16" s="162">
        <v>3026</v>
      </c>
      <c r="J16" s="441">
        <v>2798</v>
      </c>
      <c r="K16" s="1418">
        <f t="shared" si="3"/>
        <v>0.92465300727032385</v>
      </c>
      <c r="L16" s="226">
        <v>1000</v>
      </c>
      <c r="M16" s="162">
        <v>1000</v>
      </c>
      <c r="N16" s="162">
        <v>1000</v>
      </c>
      <c r="O16" s="162">
        <v>2650</v>
      </c>
      <c r="P16" s="162">
        <v>3026</v>
      </c>
      <c r="Q16" s="441">
        <v>2798</v>
      </c>
      <c r="R16" s="1418">
        <f t="shared" si="4"/>
        <v>0.92465300727032385</v>
      </c>
      <c r="S16" s="226"/>
      <c r="T16" s="162"/>
      <c r="U16" s="162"/>
      <c r="V16" s="162"/>
      <c r="W16" s="162"/>
      <c r="X16" s="441"/>
      <c r="Y16" s="1419"/>
    </row>
    <row r="17" spans="1:25" ht="21.75" customHeight="1">
      <c r="A17" s="106"/>
      <c r="B17" s="102" t="s">
        <v>51</v>
      </c>
      <c r="C17" s="1115" t="s">
        <v>288</v>
      </c>
      <c r="D17" s="1116"/>
      <c r="E17" s="226">
        <f>SUM(E18:E19)</f>
        <v>100</v>
      </c>
      <c r="F17" s="162">
        <f>SUM(F18:F19)</f>
        <v>100</v>
      </c>
      <c r="G17" s="162">
        <f>SUM(G18:G19)</f>
        <v>100</v>
      </c>
      <c r="H17" s="162">
        <f>SUM(H18:H19)</f>
        <v>100</v>
      </c>
      <c r="I17" s="162">
        <f>SUM(I18:I19)</f>
        <v>100</v>
      </c>
      <c r="J17" s="441">
        <v>38</v>
      </c>
      <c r="K17" s="1418">
        <f t="shared" si="3"/>
        <v>0.38</v>
      </c>
      <c r="L17" s="226">
        <f>SUM(L18:L19)</f>
        <v>100</v>
      </c>
      <c r="M17" s="162">
        <f>SUM(M18:M19)</f>
        <v>100</v>
      </c>
      <c r="N17" s="162">
        <f>SUM(N18:N19)</f>
        <v>100</v>
      </c>
      <c r="O17" s="162">
        <f>SUM(O18:O19)</f>
        <v>100</v>
      </c>
      <c r="P17" s="162">
        <f>SUM(P18:P19)</f>
        <v>100</v>
      </c>
      <c r="Q17" s="441">
        <v>38</v>
      </c>
      <c r="R17" s="1418">
        <f t="shared" si="4"/>
        <v>0.38</v>
      </c>
      <c r="S17" s="226"/>
      <c r="T17" s="162"/>
      <c r="U17" s="162"/>
      <c r="V17" s="162"/>
      <c r="W17" s="162"/>
      <c r="X17" s="441"/>
      <c r="Y17" s="1419"/>
    </row>
    <row r="18" spans="1:25" ht="21.75" customHeight="1">
      <c r="A18" s="106"/>
      <c r="B18" s="102"/>
      <c r="C18" s="102" t="s">
        <v>289</v>
      </c>
      <c r="D18" s="330" t="s">
        <v>291</v>
      </c>
      <c r="E18" s="226"/>
      <c r="F18" s="162"/>
      <c r="G18" s="162"/>
      <c r="H18" s="162"/>
      <c r="I18" s="162"/>
      <c r="J18" s="441"/>
      <c r="K18" s="1418"/>
      <c r="L18" s="226"/>
      <c r="M18" s="162"/>
      <c r="N18" s="162"/>
      <c r="O18" s="162"/>
      <c r="P18" s="162"/>
      <c r="Q18" s="441"/>
      <c r="R18" s="1418"/>
      <c r="S18" s="226"/>
      <c r="T18" s="162"/>
      <c r="U18" s="162"/>
      <c r="V18" s="162"/>
      <c r="W18" s="162"/>
      <c r="X18" s="441"/>
      <c r="Y18" s="1419"/>
    </row>
    <row r="19" spans="1:25" ht="21.75" customHeight="1">
      <c r="A19" s="106"/>
      <c r="B19" s="102"/>
      <c r="C19" s="102" t="s">
        <v>290</v>
      </c>
      <c r="D19" s="330" t="s">
        <v>269</v>
      </c>
      <c r="E19" s="226">
        <v>100</v>
      </c>
      <c r="F19" s="162">
        <v>100</v>
      </c>
      <c r="G19" s="162">
        <v>100</v>
      </c>
      <c r="H19" s="162">
        <v>100</v>
      </c>
      <c r="I19" s="162">
        <v>100</v>
      </c>
      <c r="J19" s="441">
        <v>38</v>
      </c>
      <c r="K19" s="1418">
        <f t="shared" si="3"/>
        <v>0.38</v>
      </c>
      <c r="L19" s="226">
        <v>100</v>
      </c>
      <c r="M19" s="162">
        <v>100</v>
      </c>
      <c r="N19" s="162">
        <v>100</v>
      </c>
      <c r="O19" s="162">
        <v>100</v>
      </c>
      <c r="P19" s="162">
        <v>100</v>
      </c>
      <c r="Q19" s="441">
        <v>38</v>
      </c>
      <c r="R19" s="1418">
        <f t="shared" si="4"/>
        <v>0.38</v>
      </c>
      <c r="S19" s="226"/>
      <c r="T19" s="162"/>
      <c r="U19" s="162"/>
      <c r="V19" s="162"/>
      <c r="W19" s="162"/>
      <c r="X19" s="441"/>
      <c r="Y19" s="1419"/>
    </row>
    <row r="20" spans="1:25" ht="21.75" customHeight="1" thickBot="1">
      <c r="A20" s="279"/>
      <c r="B20" s="442" t="s">
        <v>52</v>
      </c>
      <c r="C20" s="1117" t="s">
        <v>292</v>
      </c>
      <c r="D20" s="1118"/>
      <c r="E20" s="278">
        <v>0</v>
      </c>
      <c r="F20" s="1434">
        <v>0</v>
      </c>
      <c r="G20" s="1434">
        <v>5</v>
      </c>
      <c r="H20" s="1434">
        <v>5</v>
      </c>
      <c r="I20" s="1434">
        <v>6</v>
      </c>
      <c r="J20" s="443">
        <v>6</v>
      </c>
      <c r="K20" s="1420">
        <f t="shared" si="3"/>
        <v>1</v>
      </c>
      <c r="L20" s="867">
        <v>0</v>
      </c>
      <c r="M20" s="1436">
        <v>0</v>
      </c>
      <c r="N20" s="1436">
        <v>5</v>
      </c>
      <c r="O20" s="1436">
        <v>5</v>
      </c>
      <c r="P20" s="1436">
        <v>6</v>
      </c>
      <c r="Q20" s="1437">
        <v>6</v>
      </c>
      <c r="R20" s="1420">
        <f t="shared" si="4"/>
        <v>1</v>
      </c>
      <c r="S20" s="867"/>
      <c r="T20" s="1436"/>
      <c r="U20" s="1436"/>
      <c r="V20" s="1436"/>
      <c r="W20" s="1436"/>
      <c r="X20" s="859"/>
      <c r="Y20" s="1421"/>
    </row>
    <row r="21" spans="1:25" ht="21.75" customHeight="1" thickBot="1">
      <c r="A21" s="109" t="s">
        <v>293</v>
      </c>
      <c r="B21" s="1109" t="s">
        <v>294</v>
      </c>
      <c r="C21" s="1109"/>
      <c r="D21" s="1109"/>
      <c r="E21" s="224">
        <f t="shared" ref="E21:Q21" si="5">E22+E23+E24+E28+E29+E30+E31</f>
        <v>3361</v>
      </c>
      <c r="F21" s="161">
        <f t="shared" si="5"/>
        <v>3361</v>
      </c>
      <c r="G21" s="161">
        <f t="shared" si="5"/>
        <v>3371</v>
      </c>
      <c r="H21" s="161">
        <f t="shared" si="5"/>
        <v>3409</v>
      </c>
      <c r="I21" s="161">
        <f t="shared" si="5"/>
        <v>4617</v>
      </c>
      <c r="J21" s="161">
        <f t="shared" si="5"/>
        <v>3905</v>
      </c>
      <c r="K21" s="1403">
        <f t="shared" si="3"/>
        <v>0.84578730777561184</v>
      </c>
      <c r="L21" s="224">
        <f t="shared" si="5"/>
        <v>3361</v>
      </c>
      <c r="M21" s="161">
        <f t="shared" si="5"/>
        <v>3361</v>
      </c>
      <c r="N21" s="161">
        <f t="shared" si="5"/>
        <v>3371</v>
      </c>
      <c r="O21" s="161">
        <f t="shared" si="5"/>
        <v>3409</v>
      </c>
      <c r="P21" s="161">
        <f t="shared" si="5"/>
        <v>4617</v>
      </c>
      <c r="Q21" s="161">
        <f t="shared" si="5"/>
        <v>3905</v>
      </c>
      <c r="R21" s="1403">
        <f t="shared" si="4"/>
        <v>0.84578730777561184</v>
      </c>
      <c r="S21" s="224">
        <f t="shared" ref="S21:X21" si="6">SUM(S22:S31)</f>
        <v>0</v>
      </c>
      <c r="T21" s="161">
        <f t="shared" si="6"/>
        <v>0</v>
      </c>
      <c r="U21" s="161">
        <f t="shared" si="6"/>
        <v>0</v>
      </c>
      <c r="V21" s="270">
        <f t="shared" si="6"/>
        <v>0</v>
      </c>
      <c r="W21" s="270">
        <f>SUM(W22:W31)</f>
        <v>0</v>
      </c>
      <c r="X21" s="270">
        <f t="shared" si="6"/>
        <v>0</v>
      </c>
      <c r="Y21" s="1410"/>
    </row>
    <row r="22" spans="1:25" ht="21.75" customHeight="1">
      <c r="A22" s="107"/>
      <c r="B22" s="108" t="s">
        <v>39</v>
      </c>
      <c r="C22" s="1114" t="s">
        <v>295</v>
      </c>
      <c r="D22" s="1114"/>
      <c r="E22" s="225">
        <v>2100</v>
      </c>
      <c r="F22" s="1405">
        <v>2100</v>
      </c>
      <c r="G22" s="1405">
        <f>2100-1700</f>
        <v>400</v>
      </c>
      <c r="H22" s="1405">
        <f>2100-1700</f>
        <v>400</v>
      </c>
      <c r="I22" s="1405">
        <v>170</v>
      </c>
      <c r="J22" s="866">
        <v>161</v>
      </c>
      <c r="K22" s="1416">
        <f t="shared" si="3"/>
        <v>0.94705882352941173</v>
      </c>
      <c r="L22" s="860">
        <v>2100</v>
      </c>
      <c r="M22" s="858">
        <v>2100</v>
      </c>
      <c r="N22" s="858">
        <f>2100-1700</f>
        <v>400</v>
      </c>
      <c r="O22" s="858">
        <f>2100-1700</f>
        <v>400</v>
      </c>
      <c r="P22" s="858">
        <v>170</v>
      </c>
      <c r="Q22" s="859">
        <v>161</v>
      </c>
      <c r="R22" s="1416">
        <f t="shared" si="4"/>
        <v>0.94705882352941173</v>
      </c>
      <c r="S22" s="860"/>
      <c r="T22" s="858"/>
      <c r="U22" s="858"/>
      <c r="V22" s="859"/>
      <c r="W22" s="859"/>
      <c r="X22" s="859"/>
      <c r="Y22" s="1411"/>
    </row>
    <row r="23" spans="1:25" ht="21.75" customHeight="1">
      <c r="A23" s="106"/>
      <c r="B23" s="102" t="s">
        <v>40</v>
      </c>
      <c r="C23" s="1105" t="s">
        <v>333</v>
      </c>
      <c r="D23" s="1105"/>
      <c r="E23" s="229">
        <v>115</v>
      </c>
      <c r="F23" s="163">
        <v>115</v>
      </c>
      <c r="G23" s="163">
        <f>115+1700</f>
        <v>1815</v>
      </c>
      <c r="H23" s="163">
        <f>115+1700</f>
        <v>1815</v>
      </c>
      <c r="I23" s="163">
        <v>2621</v>
      </c>
      <c r="J23" s="163">
        <v>2219</v>
      </c>
      <c r="K23" s="1418">
        <f t="shared" si="3"/>
        <v>0.84662342617321629</v>
      </c>
      <c r="L23" s="229">
        <v>115</v>
      </c>
      <c r="M23" s="163">
        <v>115</v>
      </c>
      <c r="N23" s="163">
        <f>115+1700</f>
        <v>1815</v>
      </c>
      <c r="O23" s="163">
        <f>115+1700</f>
        <v>1815</v>
      </c>
      <c r="P23" s="163">
        <v>2621</v>
      </c>
      <c r="Q23" s="163">
        <v>2219</v>
      </c>
      <c r="R23" s="1418">
        <f t="shared" si="4"/>
        <v>0.84662342617321629</v>
      </c>
      <c r="S23" s="229"/>
      <c r="T23" s="163"/>
      <c r="U23" s="163"/>
      <c r="V23" s="163"/>
      <c r="W23" s="163"/>
      <c r="X23" s="163"/>
      <c r="Y23" s="1412"/>
    </row>
    <row r="24" spans="1:25" ht="21.75" customHeight="1">
      <c r="A24" s="106"/>
      <c r="B24" s="102" t="s">
        <v>41</v>
      </c>
      <c r="C24" s="1105" t="s">
        <v>297</v>
      </c>
      <c r="D24" s="1105"/>
      <c r="E24" s="229">
        <f>SUM(E25:E27)</f>
        <v>548</v>
      </c>
      <c r="F24" s="163">
        <f>SUM(F25:F27)</f>
        <v>548</v>
      </c>
      <c r="G24" s="163">
        <f>SUM(G25:G27)</f>
        <v>548</v>
      </c>
      <c r="H24" s="163">
        <f>SUM(H25:H27)</f>
        <v>548</v>
      </c>
      <c r="I24" s="163">
        <f>SUM(I25:I27)</f>
        <v>482</v>
      </c>
      <c r="J24" s="163">
        <v>295</v>
      </c>
      <c r="K24" s="1418">
        <f t="shared" si="3"/>
        <v>0.61203319502074693</v>
      </c>
      <c r="L24" s="229">
        <f>SUM(L25:L27)</f>
        <v>548</v>
      </c>
      <c r="M24" s="163">
        <f>SUM(M25:M27)</f>
        <v>548</v>
      </c>
      <c r="N24" s="163">
        <f>SUM(N25:N27)</f>
        <v>548</v>
      </c>
      <c r="O24" s="163">
        <f>SUM(O25:O27)</f>
        <v>548</v>
      </c>
      <c r="P24" s="163">
        <v>482</v>
      </c>
      <c r="Q24" s="163">
        <v>295</v>
      </c>
      <c r="R24" s="1418">
        <f t="shared" si="4"/>
        <v>0.61203319502074693</v>
      </c>
      <c r="S24" s="229"/>
      <c r="T24" s="163"/>
      <c r="U24" s="163"/>
      <c r="V24" s="163"/>
      <c r="W24" s="163"/>
      <c r="X24" s="163"/>
      <c r="Y24" s="1412"/>
    </row>
    <row r="25" spans="1:25" ht="21.75" customHeight="1">
      <c r="A25" s="106"/>
      <c r="B25" s="102"/>
      <c r="C25" s="102" t="s">
        <v>102</v>
      </c>
      <c r="D25" s="206" t="s">
        <v>298</v>
      </c>
      <c r="E25" s="229">
        <v>548</v>
      </c>
      <c r="F25" s="163">
        <v>548</v>
      </c>
      <c r="G25" s="163">
        <f>548-20</f>
        <v>528</v>
      </c>
      <c r="H25" s="163">
        <f>548-20</f>
        <v>528</v>
      </c>
      <c r="I25" s="163">
        <v>462</v>
      </c>
      <c r="J25" s="163">
        <v>287</v>
      </c>
      <c r="K25" s="1418">
        <f t="shared" si="3"/>
        <v>0.62121212121212122</v>
      </c>
      <c r="L25" s="229">
        <v>548</v>
      </c>
      <c r="M25" s="163">
        <v>548</v>
      </c>
      <c r="N25" s="163">
        <v>528</v>
      </c>
      <c r="O25" s="163">
        <f>548-20</f>
        <v>528</v>
      </c>
      <c r="P25" s="163">
        <v>462</v>
      </c>
      <c r="Q25" s="163">
        <v>287</v>
      </c>
      <c r="R25" s="1418">
        <f t="shared" si="4"/>
        <v>0.62121212121212122</v>
      </c>
      <c r="S25" s="229"/>
      <c r="T25" s="163"/>
      <c r="U25" s="163"/>
      <c r="V25" s="163"/>
      <c r="W25" s="163"/>
      <c r="X25" s="163"/>
      <c r="Y25" s="1412"/>
    </row>
    <row r="26" spans="1:25" ht="41.25" customHeight="1">
      <c r="A26" s="106"/>
      <c r="B26" s="102"/>
      <c r="C26" s="102" t="s">
        <v>103</v>
      </c>
      <c r="D26" s="206" t="s">
        <v>299</v>
      </c>
      <c r="E26" s="229"/>
      <c r="F26" s="163"/>
      <c r="G26" s="163">
        <v>20</v>
      </c>
      <c r="H26" s="163">
        <v>20</v>
      </c>
      <c r="I26" s="163">
        <v>20</v>
      </c>
      <c r="J26" s="163">
        <v>8</v>
      </c>
      <c r="K26" s="1418">
        <f t="shared" si="3"/>
        <v>0.4</v>
      </c>
      <c r="L26" s="229"/>
      <c r="M26" s="163"/>
      <c r="N26" s="163">
        <v>20</v>
      </c>
      <c r="O26" s="163">
        <v>20</v>
      </c>
      <c r="P26" s="163">
        <v>20</v>
      </c>
      <c r="Q26" s="163">
        <v>8</v>
      </c>
      <c r="R26" s="1418">
        <f t="shared" si="4"/>
        <v>0.4</v>
      </c>
      <c r="S26" s="229"/>
      <c r="T26" s="163"/>
      <c r="U26" s="163"/>
      <c r="V26" s="163"/>
      <c r="W26" s="163"/>
      <c r="X26" s="163"/>
      <c r="Y26" s="1412"/>
    </row>
    <row r="27" spans="1:25" ht="21.75" customHeight="1">
      <c r="A27" s="106"/>
      <c r="B27" s="102"/>
      <c r="C27" s="102" t="s">
        <v>104</v>
      </c>
      <c r="D27" s="206" t="s">
        <v>300</v>
      </c>
      <c r="E27" s="229"/>
      <c r="F27" s="163"/>
      <c r="G27" s="163"/>
      <c r="H27" s="163"/>
      <c r="I27" s="163"/>
      <c r="J27" s="163"/>
      <c r="K27" s="1418"/>
      <c r="L27" s="229"/>
      <c r="M27" s="163"/>
      <c r="N27" s="163"/>
      <c r="O27" s="163"/>
      <c r="P27" s="163"/>
      <c r="Q27" s="163"/>
      <c r="R27" s="1418"/>
      <c r="S27" s="229"/>
      <c r="T27" s="163"/>
      <c r="U27" s="163"/>
      <c r="V27" s="163"/>
      <c r="W27" s="163"/>
      <c r="X27" s="163"/>
      <c r="Y27" s="1412"/>
    </row>
    <row r="28" spans="1:25" ht="21.75" customHeight="1">
      <c r="A28" s="106"/>
      <c r="B28" s="102" t="s">
        <v>270</v>
      </c>
      <c r="C28" s="1105" t="s">
        <v>301</v>
      </c>
      <c r="D28" s="1105"/>
      <c r="E28" s="229">
        <v>598</v>
      </c>
      <c r="F28" s="163">
        <v>598</v>
      </c>
      <c r="G28" s="163">
        <v>598</v>
      </c>
      <c r="H28" s="163">
        <v>598</v>
      </c>
      <c r="I28" s="163">
        <v>1296</v>
      </c>
      <c r="J28" s="163">
        <v>1187</v>
      </c>
      <c r="K28" s="1418">
        <f t="shared" si="3"/>
        <v>0.91589506172839508</v>
      </c>
      <c r="L28" s="229">
        <v>598</v>
      </c>
      <c r="M28" s="163">
        <v>598</v>
      </c>
      <c r="N28" s="163">
        <v>598</v>
      </c>
      <c r="O28" s="163">
        <v>598</v>
      </c>
      <c r="P28" s="163">
        <v>1296</v>
      </c>
      <c r="Q28" s="163">
        <v>1187</v>
      </c>
      <c r="R28" s="1418">
        <f t="shared" si="4"/>
        <v>0.91589506172839508</v>
      </c>
      <c r="S28" s="229"/>
      <c r="T28" s="163"/>
      <c r="U28" s="163"/>
      <c r="V28" s="163"/>
      <c r="W28" s="163"/>
      <c r="X28" s="163"/>
      <c r="Y28" s="1412"/>
    </row>
    <row r="29" spans="1:25" ht="21.75" customHeight="1">
      <c r="A29" s="110"/>
      <c r="B29" s="111" t="s">
        <v>302</v>
      </c>
      <c r="C29" s="1105" t="s">
        <v>303</v>
      </c>
      <c r="D29" s="1119"/>
      <c r="E29" s="229"/>
      <c r="F29" s="163"/>
      <c r="G29" s="163"/>
      <c r="H29" s="163"/>
      <c r="I29" s="163"/>
      <c r="J29" s="163"/>
      <c r="K29" s="1418"/>
      <c r="L29" s="229"/>
      <c r="M29" s="163"/>
      <c r="N29" s="163"/>
      <c r="O29" s="163"/>
      <c r="P29" s="163"/>
      <c r="Q29" s="163"/>
      <c r="R29" s="1418"/>
      <c r="S29" s="229"/>
      <c r="T29" s="163"/>
      <c r="U29" s="163"/>
      <c r="V29" s="163"/>
      <c r="W29" s="163"/>
      <c r="X29" s="163"/>
      <c r="Y29" s="1412"/>
    </row>
    <row r="30" spans="1:25" ht="21.75" customHeight="1">
      <c r="A30" s="110"/>
      <c r="B30" s="111" t="s">
        <v>304</v>
      </c>
      <c r="C30" s="1105" t="s">
        <v>305</v>
      </c>
      <c r="D30" s="1119"/>
      <c r="E30" s="229"/>
      <c r="F30" s="163"/>
      <c r="G30" s="163">
        <v>5</v>
      </c>
      <c r="H30" s="163">
        <v>5</v>
      </c>
      <c r="I30" s="163">
        <v>5</v>
      </c>
      <c r="J30" s="163">
        <v>5</v>
      </c>
      <c r="K30" s="1418">
        <f t="shared" si="3"/>
        <v>1</v>
      </c>
      <c r="L30" s="229"/>
      <c r="M30" s="163"/>
      <c r="N30" s="163">
        <v>5</v>
      </c>
      <c r="O30" s="163">
        <v>5</v>
      </c>
      <c r="P30" s="163">
        <v>5</v>
      </c>
      <c r="Q30" s="163">
        <v>5</v>
      </c>
      <c r="R30" s="1418">
        <f t="shared" si="4"/>
        <v>1</v>
      </c>
      <c r="S30" s="229"/>
      <c r="T30" s="163"/>
      <c r="U30" s="163"/>
      <c r="V30" s="163"/>
      <c r="W30" s="163"/>
      <c r="X30" s="163"/>
      <c r="Y30" s="1412"/>
    </row>
    <row r="31" spans="1:25" ht="21.75" customHeight="1" thickBot="1">
      <c r="A31" s="110"/>
      <c r="B31" s="111" t="s">
        <v>77</v>
      </c>
      <c r="C31" s="1112" t="s">
        <v>78</v>
      </c>
      <c r="D31" s="1112"/>
      <c r="E31" s="229"/>
      <c r="F31" s="163"/>
      <c r="G31" s="163">
        <v>5</v>
      </c>
      <c r="H31" s="163">
        <f>5+38</f>
        <v>43</v>
      </c>
      <c r="I31" s="163">
        <f>5+38</f>
        <v>43</v>
      </c>
      <c r="J31" s="163">
        <v>38</v>
      </c>
      <c r="K31" s="1420">
        <f t="shared" si="3"/>
        <v>0.88372093023255816</v>
      </c>
      <c r="L31" s="227"/>
      <c r="M31" s="228"/>
      <c r="N31" s="228">
        <v>5</v>
      </c>
      <c r="O31" s="228">
        <f>5+38</f>
        <v>43</v>
      </c>
      <c r="P31" s="228">
        <f>5+38</f>
        <v>43</v>
      </c>
      <c r="Q31" s="228">
        <v>38</v>
      </c>
      <c r="R31" s="1420">
        <f t="shared" si="4"/>
        <v>0.88372093023255816</v>
      </c>
      <c r="S31" s="227"/>
      <c r="T31" s="228"/>
      <c r="U31" s="228"/>
      <c r="V31" s="228"/>
      <c r="W31" s="228"/>
      <c r="X31" s="228"/>
      <c r="Y31" s="1413"/>
    </row>
    <row r="32" spans="1:25" ht="21.75" customHeight="1" thickBot="1">
      <c r="A32" s="113" t="s">
        <v>10</v>
      </c>
      <c r="B32" s="1109" t="s">
        <v>306</v>
      </c>
      <c r="C32" s="1109"/>
      <c r="D32" s="1109"/>
      <c r="E32" s="219">
        <f t="shared" ref="E32:N32" si="7">SUM(E33:E36)</f>
        <v>11662</v>
      </c>
      <c r="F32" s="116">
        <f t="shared" si="7"/>
        <v>11662</v>
      </c>
      <c r="G32" s="116">
        <f>SUM(G33:G36)</f>
        <v>11804</v>
      </c>
      <c r="H32" s="116">
        <f>SUM(H33:H36)</f>
        <v>11946</v>
      </c>
      <c r="I32" s="116">
        <f>SUM(I33:I36)</f>
        <v>12485</v>
      </c>
      <c r="J32" s="116">
        <f t="shared" si="7"/>
        <v>12483</v>
      </c>
      <c r="K32" s="1403">
        <f t="shared" si="3"/>
        <v>0.99983980776932324</v>
      </c>
      <c r="L32" s="219">
        <f t="shared" si="7"/>
        <v>11662</v>
      </c>
      <c r="M32" s="116">
        <f t="shared" si="7"/>
        <v>11662</v>
      </c>
      <c r="N32" s="116">
        <f t="shared" si="7"/>
        <v>11804</v>
      </c>
      <c r="O32" s="116">
        <f t="shared" ref="O32:U32" si="8">SUM(O33:O36)</f>
        <v>11946</v>
      </c>
      <c r="P32" s="116">
        <f t="shared" si="8"/>
        <v>12485</v>
      </c>
      <c r="Q32" s="116">
        <f t="shared" si="8"/>
        <v>12483</v>
      </c>
      <c r="R32" s="1403">
        <f t="shared" si="4"/>
        <v>0.99983980776932324</v>
      </c>
      <c r="S32" s="219">
        <f t="shared" si="8"/>
        <v>0</v>
      </c>
      <c r="T32" s="116">
        <f t="shared" si="8"/>
        <v>0</v>
      </c>
      <c r="U32" s="116">
        <f t="shared" si="8"/>
        <v>0</v>
      </c>
      <c r="V32" s="116"/>
      <c r="W32" s="116"/>
      <c r="X32" s="116"/>
      <c r="Y32" s="1410"/>
    </row>
    <row r="33" spans="1:25" ht="21.75" customHeight="1">
      <c r="A33" s="107"/>
      <c r="B33" s="111" t="s">
        <v>42</v>
      </c>
      <c r="C33" s="1121" t="s">
        <v>307</v>
      </c>
      <c r="D33" s="1122"/>
      <c r="E33" s="463">
        <v>10628</v>
      </c>
      <c r="F33" s="1435">
        <v>10628</v>
      </c>
      <c r="G33" s="1435">
        <f>10628+86+9</f>
        <v>10723</v>
      </c>
      <c r="H33" s="1435">
        <f>10628+86+9+43</f>
        <v>10766</v>
      </c>
      <c r="I33" s="1435">
        <v>10773</v>
      </c>
      <c r="J33" s="1435">
        <v>10773</v>
      </c>
      <c r="K33" s="1416">
        <f t="shared" si="3"/>
        <v>1</v>
      </c>
      <c r="L33" s="868">
        <v>10628</v>
      </c>
      <c r="M33" s="1438">
        <v>10628</v>
      </c>
      <c r="N33" s="1438">
        <f>10628+86</f>
        <v>10714</v>
      </c>
      <c r="O33" s="1438">
        <f>10628+86+9+43</f>
        <v>10766</v>
      </c>
      <c r="P33" s="1438">
        <v>10773</v>
      </c>
      <c r="Q33" s="1438">
        <v>10773</v>
      </c>
      <c r="R33" s="1416">
        <f t="shared" si="4"/>
        <v>1</v>
      </c>
      <c r="S33" s="868"/>
      <c r="T33" s="1438"/>
      <c r="U33" s="1438"/>
      <c r="V33" s="862"/>
      <c r="W33" s="862"/>
      <c r="X33" s="862"/>
      <c r="Y33" s="1411"/>
    </row>
    <row r="34" spans="1:25" ht="21.75" customHeight="1">
      <c r="A34" s="106"/>
      <c r="B34" s="111" t="s">
        <v>43</v>
      </c>
      <c r="C34" s="1105" t="s">
        <v>308</v>
      </c>
      <c r="D34" s="1119"/>
      <c r="E34" s="229">
        <v>0</v>
      </c>
      <c r="F34" s="163">
        <v>0</v>
      </c>
      <c r="G34" s="163">
        <f>56-9</f>
        <v>47</v>
      </c>
      <c r="H34" s="163">
        <f>56-9+142</f>
        <v>189</v>
      </c>
      <c r="I34" s="163">
        <v>395</v>
      </c>
      <c r="J34" s="163">
        <v>395</v>
      </c>
      <c r="K34" s="1418">
        <f t="shared" si="3"/>
        <v>1</v>
      </c>
      <c r="L34" s="229">
        <v>0</v>
      </c>
      <c r="M34" s="163">
        <v>0</v>
      </c>
      <c r="N34" s="163">
        <v>56</v>
      </c>
      <c r="O34" s="163">
        <f>56-9+142</f>
        <v>189</v>
      </c>
      <c r="P34" s="163">
        <v>395</v>
      </c>
      <c r="Q34" s="163">
        <v>395</v>
      </c>
      <c r="R34" s="1418">
        <f t="shared" si="4"/>
        <v>1</v>
      </c>
      <c r="S34" s="229"/>
      <c r="T34" s="163"/>
      <c r="U34" s="163"/>
      <c r="V34" s="446"/>
      <c r="W34" s="446"/>
      <c r="X34" s="446"/>
      <c r="Y34" s="1412"/>
    </row>
    <row r="35" spans="1:25" ht="21.75" customHeight="1">
      <c r="A35" s="106"/>
      <c r="B35" s="111" t="s">
        <v>75</v>
      </c>
      <c r="C35" s="1105" t="s">
        <v>309</v>
      </c>
      <c r="D35" s="1119"/>
      <c r="E35" s="229"/>
      <c r="F35" s="163"/>
      <c r="G35" s="163"/>
      <c r="H35" s="163"/>
      <c r="I35" s="163"/>
      <c r="J35" s="163"/>
      <c r="K35" s="1418"/>
      <c r="L35" s="229"/>
      <c r="M35" s="163"/>
      <c r="N35" s="163"/>
      <c r="O35" s="163"/>
      <c r="P35" s="163"/>
      <c r="Q35" s="163"/>
      <c r="R35" s="1418"/>
      <c r="S35" s="229"/>
      <c r="T35" s="163"/>
      <c r="U35" s="163"/>
      <c r="V35" s="446"/>
      <c r="W35" s="446"/>
      <c r="X35" s="446"/>
      <c r="Y35" s="1412"/>
    </row>
    <row r="36" spans="1:25" ht="21.75" customHeight="1">
      <c r="A36" s="106"/>
      <c r="B36" s="111" t="s">
        <v>76</v>
      </c>
      <c r="C36" s="1105" t="s">
        <v>310</v>
      </c>
      <c r="D36" s="1119"/>
      <c r="E36" s="229">
        <f>SUM(E37:E39)</f>
        <v>1034</v>
      </c>
      <c r="F36" s="163">
        <f>SUM(F37:F39)</f>
        <v>1034</v>
      </c>
      <c r="G36" s="163">
        <f>SUM(G37:G39)</f>
        <v>1034</v>
      </c>
      <c r="H36" s="163">
        <f>SUM(H37:H39)</f>
        <v>991</v>
      </c>
      <c r="I36" s="163">
        <f>SUM(I37:I39)</f>
        <v>1317</v>
      </c>
      <c r="J36" s="163">
        <v>1315</v>
      </c>
      <c r="K36" s="1418">
        <f t="shared" si="3"/>
        <v>0.99848139711465456</v>
      </c>
      <c r="L36" s="229">
        <f>SUM(L37:L39)</f>
        <v>1034</v>
      </c>
      <c r="M36" s="163">
        <f>SUM(M37:M39)</f>
        <v>1034</v>
      </c>
      <c r="N36" s="163">
        <f>SUM(N37:N39)</f>
        <v>1034</v>
      </c>
      <c r="O36" s="163">
        <f>SUM(O37:O39)</f>
        <v>991</v>
      </c>
      <c r="P36" s="163">
        <f>SUM(P37:P39)</f>
        <v>1317</v>
      </c>
      <c r="Q36" s="163">
        <v>1315</v>
      </c>
      <c r="R36" s="1418">
        <f t="shared" si="4"/>
        <v>0.99848139711465456</v>
      </c>
      <c r="S36" s="445"/>
      <c r="T36" s="446"/>
      <c r="U36" s="446"/>
      <c r="V36" s="446"/>
      <c r="W36" s="446"/>
      <c r="X36" s="446"/>
      <c r="Y36" s="1412"/>
    </row>
    <row r="37" spans="1:25" ht="21.75" customHeight="1">
      <c r="A37" s="106"/>
      <c r="B37" s="111"/>
      <c r="C37" s="108" t="s">
        <v>311</v>
      </c>
      <c r="D37" s="444" t="s">
        <v>32</v>
      </c>
      <c r="E37" s="229"/>
      <c r="F37" s="163"/>
      <c r="G37" s="163"/>
      <c r="H37" s="163"/>
      <c r="I37" s="163"/>
      <c r="J37" s="163"/>
      <c r="K37" s="1418"/>
      <c r="L37" s="229"/>
      <c r="M37" s="163"/>
      <c r="N37" s="163"/>
      <c r="O37" s="163"/>
      <c r="P37" s="163"/>
      <c r="Q37" s="163"/>
      <c r="R37" s="1418"/>
      <c r="S37" s="445"/>
      <c r="T37" s="446"/>
      <c r="U37" s="446"/>
      <c r="V37" s="446"/>
      <c r="W37" s="446"/>
      <c r="X37" s="446"/>
      <c r="Y37" s="1412"/>
    </row>
    <row r="38" spans="1:25" ht="21.75" customHeight="1">
      <c r="A38" s="106"/>
      <c r="B38" s="111"/>
      <c r="C38" s="102" t="s">
        <v>312</v>
      </c>
      <c r="D38" s="206" t="s">
        <v>31</v>
      </c>
      <c r="E38" s="229"/>
      <c r="F38" s="163"/>
      <c r="G38" s="163"/>
      <c r="H38" s="163"/>
      <c r="I38" s="163"/>
      <c r="J38" s="163"/>
      <c r="K38" s="1418"/>
      <c r="L38" s="229"/>
      <c r="M38" s="163"/>
      <c r="N38" s="163"/>
      <c r="O38" s="163"/>
      <c r="P38" s="163"/>
      <c r="Q38" s="163"/>
      <c r="R38" s="1418"/>
      <c r="S38" s="445"/>
      <c r="T38" s="446"/>
      <c r="U38" s="446"/>
      <c r="V38" s="446"/>
      <c r="W38" s="446"/>
      <c r="X38" s="446"/>
      <c r="Y38" s="1412"/>
    </row>
    <row r="39" spans="1:25" ht="21.75" customHeight="1" thickBot="1">
      <c r="A39" s="106"/>
      <c r="B39" s="111"/>
      <c r="C39" s="102" t="s">
        <v>313</v>
      </c>
      <c r="D39" s="206" t="s">
        <v>33</v>
      </c>
      <c r="E39" s="331">
        <v>1034</v>
      </c>
      <c r="F39" s="332">
        <v>1034</v>
      </c>
      <c r="G39" s="332">
        <v>1034</v>
      </c>
      <c r="H39" s="332">
        <f>1034-43</f>
        <v>991</v>
      </c>
      <c r="I39" s="332">
        <v>1317</v>
      </c>
      <c r="J39" s="332">
        <v>1315</v>
      </c>
      <c r="K39" s="1420">
        <f t="shared" si="3"/>
        <v>0.99848139711465456</v>
      </c>
      <c r="L39" s="869">
        <v>1034</v>
      </c>
      <c r="M39" s="1439">
        <v>1034</v>
      </c>
      <c r="N39" s="1439">
        <v>1034</v>
      </c>
      <c r="O39" s="1439">
        <f>1034-43</f>
        <v>991</v>
      </c>
      <c r="P39" s="1439">
        <v>1317</v>
      </c>
      <c r="Q39" s="1439">
        <v>1315</v>
      </c>
      <c r="R39" s="1420">
        <f t="shared" si="4"/>
        <v>0.99848139711465456</v>
      </c>
      <c r="S39" s="1441"/>
      <c r="T39" s="807"/>
      <c r="U39" s="807"/>
      <c r="V39" s="807"/>
      <c r="W39" s="807"/>
      <c r="X39" s="807"/>
      <c r="Y39" s="1413"/>
    </row>
    <row r="40" spans="1:25" ht="21.75" customHeight="1" thickBot="1">
      <c r="A40" s="113" t="s">
        <v>11</v>
      </c>
      <c r="B40" s="1120" t="s">
        <v>314</v>
      </c>
      <c r="C40" s="1120"/>
      <c r="D40" s="1120"/>
      <c r="E40" s="219">
        <f t="shared" ref="E40:P40" si="9">SUM(E41:E42)</f>
        <v>0</v>
      </c>
      <c r="F40" s="116">
        <f t="shared" si="9"/>
        <v>0</v>
      </c>
      <c r="G40" s="116">
        <f t="shared" si="9"/>
        <v>0</v>
      </c>
      <c r="H40" s="116">
        <f t="shared" si="9"/>
        <v>7990</v>
      </c>
      <c r="I40" s="116">
        <f t="shared" si="9"/>
        <v>7990</v>
      </c>
      <c r="J40" s="116">
        <f t="shared" si="9"/>
        <v>7990</v>
      </c>
      <c r="K40" s="1403">
        <f t="shared" si="3"/>
        <v>1</v>
      </c>
      <c r="L40" s="219">
        <f t="shared" si="9"/>
        <v>0</v>
      </c>
      <c r="M40" s="116">
        <f t="shared" si="9"/>
        <v>0</v>
      </c>
      <c r="N40" s="116">
        <f t="shared" si="9"/>
        <v>0</v>
      </c>
      <c r="O40" s="116">
        <f t="shared" si="9"/>
        <v>7990</v>
      </c>
      <c r="P40" s="116">
        <f t="shared" si="9"/>
        <v>7990</v>
      </c>
      <c r="Q40" s="116">
        <f>SUM(Q41:Q42)</f>
        <v>7990</v>
      </c>
      <c r="R40" s="1403">
        <f t="shared" si="4"/>
        <v>1</v>
      </c>
      <c r="S40" s="219">
        <f>SUM(S41:S42)</f>
        <v>0</v>
      </c>
      <c r="T40" s="116">
        <f>SUM(T41:T42)</f>
        <v>0</v>
      </c>
      <c r="U40" s="116">
        <f>SUM(U41:U42)</f>
        <v>0</v>
      </c>
      <c r="V40" s="116"/>
      <c r="W40" s="116"/>
      <c r="X40" s="116"/>
      <c r="Y40" s="1410"/>
    </row>
    <row r="41" spans="1:25" ht="21.75" customHeight="1">
      <c r="A41" s="107"/>
      <c r="B41" s="114" t="s">
        <v>315</v>
      </c>
      <c r="C41" s="1114" t="s">
        <v>317</v>
      </c>
      <c r="D41" s="1114"/>
      <c r="E41" s="227"/>
      <c r="F41" s="228"/>
      <c r="G41" s="228"/>
      <c r="H41" s="228"/>
      <c r="I41" s="228"/>
      <c r="J41" s="228"/>
      <c r="K41" s="1404"/>
      <c r="L41" s="870"/>
      <c r="M41" s="238"/>
      <c r="N41" s="238"/>
      <c r="O41" s="238"/>
      <c r="P41" s="238"/>
      <c r="Q41" s="238"/>
      <c r="R41" s="1404"/>
      <c r="S41" s="870"/>
      <c r="T41" s="238"/>
      <c r="U41" s="238"/>
      <c r="V41" s="238"/>
      <c r="W41" s="238"/>
      <c r="X41" s="238"/>
      <c r="Y41" s="1411"/>
    </row>
    <row r="42" spans="1:25" ht="21.75" customHeight="1">
      <c r="A42" s="106"/>
      <c r="B42" s="103" t="s">
        <v>316</v>
      </c>
      <c r="C42" s="1105" t="s">
        <v>318</v>
      </c>
      <c r="D42" s="1105"/>
      <c r="E42" s="229">
        <f t="shared" ref="E42:P42" si="10">SUM(E43:E45)</f>
        <v>0</v>
      </c>
      <c r="F42" s="163">
        <f t="shared" si="10"/>
        <v>0</v>
      </c>
      <c r="G42" s="163">
        <f t="shared" si="10"/>
        <v>0</v>
      </c>
      <c r="H42" s="163">
        <f t="shared" si="10"/>
        <v>7990</v>
      </c>
      <c r="I42" s="163">
        <f t="shared" si="10"/>
        <v>7990</v>
      </c>
      <c r="J42" s="163">
        <v>7990</v>
      </c>
      <c r="K42" s="1418">
        <f t="shared" si="3"/>
        <v>1</v>
      </c>
      <c r="L42" s="229">
        <f t="shared" si="10"/>
        <v>0</v>
      </c>
      <c r="M42" s="163">
        <f t="shared" si="10"/>
        <v>0</v>
      </c>
      <c r="N42" s="163">
        <f t="shared" si="10"/>
        <v>0</v>
      </c>
      <c r="O42" s="163">
        <f t="shared" si="10"/>
        <v>7990</v>
      </c>
      <c r="P42" s="163">
        <f t="shared" si="10"/>
        <v>7990</v>
      </c>
      <c r="Q42" s="163">
        <v>7990</v>
      </c>
      <c r="R42" s="1418">
        <f t="shared" si="4"/>
        <v>1</v>
      </c>
      <c r="S42" s="229">
        <f>SUM(S43:S45)</f>
        <v>0</v>
      </c>
      <c r="T42" s="163">
        <f>SUM(T43:T45)</f>
        <v>0</v>
      </c>
      <c r="U42" s="163">
        <f>SUM(U43:U45)</f>
        <v>0</v>
      </c>
      <c r="V42" s="163"/>
      <c r="W42" s="163"/>
      <c r="X42" s="163"/>
      <c r="Y42" s="1412"/>
    </row>
    <row r="43" spans="1:25" ht="21.75" customHeight="1">
      <c r="A43" s="106"/>
      <c r="B43" s="114"/>
      <c r="C43" s="108" t="s">
        <v>319</v>
      </c>
      <c r="D43" s="444" t="s">
        <v>32</v>
      </c>
      <c r="E43" s="229"/>
      <c r="F43" s="163"/>
      <c r="G43" s="163"/>
      <c r="H43" s="163"/>
      <c r="I43" s="163"/>
      <c r="J43" s="163"/>
      <c r="K43" s="1418"/>
      <c r="L43" s="229"/>
      <c r="M43" s="163"/>
      <c r="N43" s="163"/>
      <c r="O43" s="163"/>
      <c r="P43" s="163"/>
      <c r="Q43" s="163"/>
      <c r="R43" s="1418"/>
      <c r="S43" s="229"/>
      <c r="T43" s="163"/>
      <c r="U43" s="163"/>
      <c r="V43" s="163"/>
      <c r="W43" s="163"/>
      <c r="X43" s="163"/>
      <c r="Y43" s="1412"/>
    </row>
    <row r="44" spans="1:25" ht="21.75" customHeight="1">
      <c r="A44" s="106"/>
      <c r="B44" s="103"/>
      <c r="C44" s="102" t="s">
        <v>320</v>
      </c>
      <c r="D44" s="444" t="s">
        <v>31</v>
      </c>
      <c r="E44" s="229">
        <v>0</v>
      </c>
      <c r="F44" s="163">
        <v>0</v>
      </c>
      <c r="G44" s="163">
        <v>0</v>
      </c>
      <c r="H44" s="163">
        <v>0</v>
      </c>
      <c r="I44" s="163">
        <v>0</v>
      </c>
      <c r="J44" s="163"/>
      <c r="K44" s="1418"/>
      <c r="L44" s="229">
        <v>0</v>
      </c>
      <c r="M44" s="163">
        <v>0</v>
      </c>
      <c r="N44" s="163">
        <v>0</v>
      </c>
      <c r="O44" s="163">
        <v>0</v>
      </c>
      <c r="P44" s="163">
        <v>0</v>
      </c>
      <c r="Q44" s="163"/>
      <c r="R44" s="1418"/>
      <c r="S44" s="229">
        <v>0</v>
      </c>
      <c r="T44" s="163">
        <v>0</v>
      </c>
      <c r="U44" s="163">
        <v>0</v>
      </c>
      <c r="V44" s="163"/>
      <c r="W44" s="163"/>
      <c r="X44" s="163"/>
      <c r="Y44" s="1412"/>
    </row>
    <row r="45" spans="1:25" ht="21.75" customHeight="1" thickBot="1">
      <c r="A45" s="110"/>
      <c r="B45" s="114"/>
      <c r="C45" s="108" t="s">
        <v>321</v>
      </c>
      <c r="D45" s="444" t="s">
        <v>322</v>
      </c>
      <c r="E45" s="229"/>
      <c r="F45" s="163"/>
      <c r="G45" s="163"/>
      <c r="H45" s="163">
        <v>7990</v>
      </c>
      <c r="I45" s="163">
        <v>7990</v>
      </c>
      <c r="J45" s="163">
        <v>7990</v>
      </c>
      <c r="K45" s="1420">
        <f t="shared" si="3"/>
        <v>1</v>
      </c>
      <c r="L45" s="227"/>
      <c r="M45" s="228"/>
      <c r="N45" s="228"/>
      <c r="O45" s="228">
        <v>7990</v>
      </c>
      <c r="P45" s="228">
        <v>7990</v>
      </c>
      <c r="Q45" s="228">
        <v>7990</v>
      </c>
      <c r="R45" s="1420">
        <f t="shared" si="4"/>
        <v>1</v>
      </c>
      <c r="S45" s="870"/>
      <c r="T45" s="238"/>
      <c r="U45" s="238"/>
      <c r="V45" s="238"/>
      <c r="W45" s="238"/>
      <c r="X45" s="238"/>
      <c r="Y45" s="1413"/>
    </row>
    <row r="46" spans="1:25" ht="21.75" hidden="1" customHeight="1">
      <c r="A46" s="237"/>
      <c r="B46" s="103"/>
      <c r="C46" s="1105"/>
      <c r="D46" s="1119"/>
      <c r="E46" s="229"/>
      <c r="F46" s="163"/>
      <c r="G46" s="163"/>
      <c r="H46" s="163"/>
      <c r="I46" s="163"/>
      <c r="J46" s="163"/>
      <c r="K46" s="1403" t="e">
        <f t="shared" si="3"/>
        <v>#DIV/0!</v>
      </c>
      <c r="L46" s="229"/>
      <c r="M46" s="163"/>
      <c r="N46" s="163"/>
      <c r="O46" s="163"/>
      <c r="P46" s="163"/>
      <c r="Q46" s="163"/>
      <c r="R46" s="1403" t="e">
        <f t="shared" si="4"/>
        <v>#DIV/0!</v>
      </c>
      <c r="S46" s="870"/>
      <c r="T46" s="238"/>
      <c r="U46" s="238"/>
      <c r="V46" s="238"/>
      <c r="W46" s="238"/>
      <c r="X46" s="238"/>
      <c r="Y46" s="1410" t="e">
        <f>X46/W46</f>
        <v>#DIV/0!</v>
      </c>
    </row>
    <row r="47" spans="1:25" ht="21.75" hidden="1" customHeight="1" thickBot="1">
      <c r="A47" s="237"/>
      <c r="B47" s="114"/>
      <c r="C47" s="1127"/>
      <c r="D47" s="1128"/>
      <c r="E47" s="331"/>
      <c r="F47" s="332"/>
      <c r="G47" s="332"/>
      <c r="H47" s="332"/>
      <c r="I47" s="332"/>
      <c r="J47" s="332"/>
      <c r="K47" s="1403" t="e">
        <f t="shared" si="3"/>
        <v>#DIV/0!</v>
      </c>
      <c r="L47" s="331"/>
      <c r="M47" s="332"/>
      <c r="N47" s="332"/>
      <c r="O47" s="332"/>
      <c r="P47" s="332"/>
      <c r="Q47" s="332"/>
      <c r="R47" s="1403" t="e">
        <f t="shared" si="4"/>
        <v>#DIV/0!</v>
      </c>
      <c r="S47" s="870"/>
      <c r="T47" s="238"/>
      <c r="U47" s="238"/>
      <c r="V47" s="238"/>
      <c r="W47" s="238"/>
      <c r="X47" s="238"/>
      <c r="Y47" s="1410" t="e">
        <f>X47/W47</f>
        <v>#DIV/0!</v>
      </c>
    </row>
    <row r="48" spans="1:25" ht="21.75" customHeight="1" thickBot="1">
      <c r="A48" s="113" t="s">
        <v>12</v>
      </c>
      <c r="B48" s="1109" t="s">
        <v>80</v>
      </c>
      <c r="C48" s="1109"/>
      <c r="D48" s="1109"/>
      <c r="E48" s="219">
        <f t="shared" ref="E48:P48" si="11">E49+E50</f>
        <v>0</v>
      </c>
      <c r="F48" s="116">
        <f t="shared" si="11"/>
        <v>0</v>
      </c>
      <c r="G48" s="116">
        <f t="shared" si="11"/>
        <v>0</v>
      </c>
      <c r="H48" s="116">
        <f t="shared" si="11"/>
        <v>800</v>
      </c>
      <c r="I48" s="116">
        <f t="shared" si="11"/>
        <v>800</v>
      </c>
      <c r="J48" s="116">
        <f t="shared" si="11"/>
        <v>800</v>
      </c>
      <c r="K48" s="1403">
        <f t="shared" si="3"/>
        <v>1</v>
      </c>
      <c r="L48" s="219">
        <f t="shared" si="11"/>
        <v>0</v>
      </c>
      <c r="M48" s="116">
        <f t="shared" si="11"/>
        <v>0</v>
      </c>
      <c r="N48" s="116">
        <f t="shared" si="11"/>
        <v>0</v>
      </c>
      <c r="O48" s="116">
        <f t="shared" si="11"/>
        <v>800</v>
      </c>
      <c r="P48" s="116">
        <f t="shared" si="11"/>
        <v>800</v>
      </c>
      <c r="Q48" s="116">
        <f>Q49+Q50</f>
        <v>800</v>
      </c>
      <c r="R48" s="1403">
        <f t="shared" si="4"/>
        <v>1</v>
      </c>
      <c r="S48" s="219">
        <f>S49+S50</f>
        <v>0</v>
      </c>
      <c r="T48" s="116">
        <f>T49+T50</f>
        <v>0</v>
      </c>
      <c r="U48" s="116">
        <f>U49+U50</f>
        <v>0</v>
      </c>
      <c r="V48" s="116"/>
      <c r="W48" s="116"/>
      <c r="X48" s="116"/>
      <c r="Y48" s="1410"/>
    </row>
    <row r="49" spans="1:25" s="7" customFormat="1" ht="21.75" customHeight="1">
      <c r="A49" s="115"/>
      <c r="B49" s="114" t="s">
        <v>44</v>
      </c>
      <c r="C49" s="1114" t="s">
        <v>334</v>
      </c>
      <c r="D49" s="1114"/>
      <c r="E49" s="227">
        <v>0</v>
      </c>
      <c r="F49" s="228">
        <v>0</v>
      </c>
      <c r="G49" s="228">
        <v>0</v>
      </c>
      <c r="H49" s="228">
        <v>800</v>
      </c>
      <c r="I49" s="228">
        <v>800</v>
      </c>
      <c r="J49" s="228">
        <v>800</v>
      </c>
      <c r="K49" s="1416">
        <f t="shared" si="3"/>
        <v>1</v>
      </c>
      <c r="L49" s="870">
        <v>0</v>
      </c>
      <c r="M49" s="238">
        <v>0</v>
      </c>
      <c r="N49" s="238">
        <v>0</v>
      </c>
      <c r="O49" s="238">
        <v>800</v>
      </c>
      <c r="P49" s="238">
        <v>800</v>
      </c>
      <c r="Q49" s="238">
        <v>800</v>
      </c>
      <c r="R49" s="1416">
        <f t="shared" si="4"/>
        <v>1</v>
      </c>
      <c r="S49" s="1442"/>
      <c r="T49" s="863"/>
      <c r="U49" s="863"/>
      <c r="V49" s="863"/>
      <c r="W49" s="863"/>
      <c r="X49" s="863"/>
      <c r="Y49" s="1411"/>
    </row>
    <row r="50" spans="1:25" ht="21.75" customHeight="1" thickBot="1">
      <c r="A50" s="106"/>
      <c r="B50" s="102" t="s">
        <v>45</v>
      </c>
      <c r="C50" s="1105" t="s">
        <v>335</v>
      </c>
      <c r="D50" s="1105"/>
      <c r="E50" s="212"/>
      <c r="F50" s="164"/>
      <c r="G50" s="164"/>
      <c r="H50" s="164"/>
      <c r="I50" s="164"/>
      <c r="J50" s="164"/>
      <c r="K50" s="1406"/>
      <c r="L50" s="484"/>
      <c r="M50" s="458"/>
      <c r="N50" s="458"/>
      <c r="O50" s="458"/>
      <c r="P50" s="458"/>
      <c r="Q50" s="458"/>
      <c r="R50" s="1406"/>
      <c r="S50" s="484"/>
      <c r="T50" s="458"/>
      <c r="U50" s="458"/>
      <c r="V50" s="458"/>
      <c r="W50" s="458"/>
      <c r="X50" s="458"/>
      <c r="Y50" s="1414"/>
    </row>
    <row r="51" spans="1:25" ht="21.75" customHeight="1" thickBot="1">
      <c r="A51" s="113" t="s">
        <v>13</v>
      </c>
      <c r="B51" s="1109" t="s">
        <v>323</v>
      </c>
      <c r="C51" s="1109"/>
      <c r="D51" s="1109"/>
      <c r="E51" s="214">
        <f t="shared" ref="E51:P51" si="12">SUM(E52:E53)</f>
        <v>0</v>
      </c>
      <c r="F51" s="166">
        <f t="shared" si="12"/>
        <v>0</v>
      </c>
      <c r="G51" s="166">
        <f t="shared" si="12"/>
        <v>0</v>
      </c>
      <c r="H51" s="166">
        <f t="shared" si="12"/>
        <v>2540</v>
      </c>
      <c r="I51" s="166">
        <f t="shared" si="12"/>
        <v>2000</v>
      </c>
      <c r="J51" s="166">
        <f t="shared" si="12"/>
        <v>2000</v>
      </c>
      <c r="K51" s="1403">
        <f t="shared" si="3"/>
        <v>1</v>
      </c>
      <c r="L51" s="214">
        <f t="shared" si="12"/>
        <v>0</v>
      </c>
      <c r="M51" s="166">
        <f t="shared" si="12"/>
        <v>0</v>
      </c>
      <c r="N51" s="166">
        <f t="shared" si="12"/>
        <v>0</v>
      </c>
      <c r="O51" s="166">
        <f t="shared" si="12"/>
        <v>2540</v>
      </c>
      <c r="P51" s="166">
        <f t="shared" si="12"/>
        <v>2000</v>
      </c>
      <c r="Q51" s="166">
        <f t="shared" ref="Q51:X51" si="13">SUM(Q52:Q53)</f>
        <v>2000</v>
      </c>
      <c r="R51" s="1403">
        <f t="shared" si="4"/>
        <v>1</v>
      </c>
      <c r="S51" s="214">
        <f t="shared" si="13"/>
        <v>0</v>
      </c>
      <c r="T51" s="166">
        <f t="shared" si="13"/>
        <v>0</v>
      </c>
      <c r="U51" s="166">
        <f t="shared" si="13"/>
        <v>0</v>
      </c>
      <c r="V51" s="166">
        <f t="shared" si="13"/>
        <v>0</v>
      </c>
      <c r="W51" s="166">
        <f t="shared" si="13"/>
        <v>0</v>
      </c>
      <c r="X51" s="166">
        <f t="shared" si="13"/>
        <v>0</v>
      </c>
      <c r="Y51" s="1410"/>
    </row>
    <row r="52" spans="1:25" s="7" customFormat="1" ht="21.75" customHeight="1">
      <c r="A52" s="115"/>
      <c r="B52" s="108" t="s">
        <v>46</v>
      </c>
      <c r="C52" s="1114" t="s">
        <v>325</v>
      </c>
      <c r="D52" s="1114"/>
      <c r="E52" s="215">
        <v>0</v>
      </c>
      <c r="F52" s="168">
        <v>0</v>
      </c>
      <c r="G52" s="168">
        <v>0</v>
      </c>
      <c r="H52" s="168">
        <v>2540</v>
      </c>
      <c r="I52" s="168">
        <v>2000</v>
      </c>
      <c r="J52" s="168">
        <v>2000</v>
      </c>
      <c r="K52" s="1416">
        <f t="shared" si="3"/>
        <v>1</v>
      </c>
      <c r="L52" s="839">
        <v>0</v>
      </c>
      <c r="M52" s="840">
        <v>0</v>
      </c>
      <c r="N52" s="840">
        <v>0</v>
      </c>
      <c r="O52" s="840">
        <v>2540</v>
      </c>
      <c r="P52" s="840">
        <v>2000</v>
      </c>
      <c r="Q52" s="840">
        <v>2000</v>
      </c>
      <c r="R52" s="1416">
        <f t="shared" si="4"/>
        <v>1</v>
      </c>
      <c r="S52" s="864"/>
      <c r="T52" s="865"/>
      <c r="U52" s="865"/>
      <c r="V52" s="865"/>
      <c r="W52" s="865"/>
      <c r="X52" s="865"/>
      <c r="Y52" s="1411"/>
    </row>
    <row r="53" spans="1:25" ht="21.75" customHeight="1" thickBot="1">
      <c r="A53" s="110"/>
      <c r="B53" s="111" t="s">
        <v>324</v>
      </c>
      <c r="C53" s="1112" t="s">
        <v>326</v>
      </c>
      <c r="D53" s="1112"/>
      <c r="E53" s="230">
        <v>0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1406"/>
      <c r="L53" s="457">
        <v>0</v>
      </c>
      <c r="M53" s="467">
        <v>0</v>
      </c>
      <c r="N53" s="467">
        <v>0</v>
      </c>
      <c r="O53" s="467">
        <v>0</v>
      </c>
      <c r="P53" s="467">
        <v>0</v>
      </c>
      <c r="Q53" s="467">
        <v>0</v>
      </c>
      <c r="R53" s="1406"/>
      <c r="S53" s="457"/>
      <c r="T53" s="467"/>
      <c r="U53" s="467"/>
      <c r="V53" s="467"/>
      <c r="W53" s="467"/>
      <c r="X53" s="467"/>
      <c r="Y53" s="1414"/>
    </row>
    <row r="54" spans="1:25" ht="21.75" customHeight="1" thickBot="1">
      <c r="A54" s="113" t="s">
        <v>14</v>
      </c>
      <c r="B54" s="1129" t="s">
        <v>82</v>
      </c>
      <c r="C54" s="1129"/>
      <c r="D54" s="1129"/>
      <c r="E54" s="214">
        <f t="shared" ref="E54:O54" si="14">E7+E21+E40+E48+E51+E32</f>
        <v>16503</v>
      </c>
      <c r="F54" s="166">
        <f t="shared" si="14"/>
        <v>16503</v>
      </c>
      <c r="G54" s="166">
        <f t="shared" si="14"/>
        <v>16660</v>
      </c>
      <c r="H54" s="166">
        <f t="shared" si="14"/>
        <v>29820</v>
      </c>
      <c r="I54" s="166">
        <f t="shared" si="14"/>
        <v>31449</v>
      </c>
      <c r="J54" s="166">
        <f t="shared" si="14"/>
        <v>30445</v>
      </c>
      <c r="K54" s="1403">
        <f t="shared" si="3"/>
        <v>0.96807529651181279</v>
      </c>
      <c r="L54" s="214">
        <f t="shared" si="14"/>
        <v>16503</v>
      </c>
      <c r="M54" s="166">
        <f t="shared" si="14"/>
        <v>16503</v>
      </c>
      <c r="N54" s="166">
        <f t="shared" si="14"/>
        <v>16660</v>
      </c>
      <c r="O54" s="166">
        <f t="shared" si="14"/>
        <v>29820</v>
      </c>
      <c r="P54" s="166">
        <f t="shared" ref="P54:W54" si="15">P7+P21+P40+P48+P51+P32</f>
        <v>31024</v>
      </c>
      <c r="Q54" s="166">
        <v>30020</v>
      </c>
      <c r="R54" s="1403">
        <f t="shared" si="4"/>
        <v>0.96763795771015992</v>
      </c>
      <c r="S54" s="214">
        <f t="shared" si="15"/>
        <v>0</v>
      </c>
      <c r="T54" s="166">
        <f t="shared" si="15"/>
        <v>0</v>
      </c>
      <c r="U54" s="166">
        <f t="shared" si="15"/>
        <v>0</v>
      </c>
      <c r="V54" s="166">
        <f t="shared" si="15"/>
        <v>0</v>
      </c>
      <c r="W54" s="166">
        <f t="shared" si="15"/>
        <v>425</v>
      </c>
      <c r="X54" s="166">
        <v>425</v>
      </c>
      <c r="Y54" s="1410">
        <f>X54/W54</f>
        <v>1</v>
      </c>
    </row>
    <row r="55" spans="1:25" ht="24" customHeight="1" thickBot="1">
      <c r="A55" s="109" t="s">
        <v>60</v>
      </c>
      <c r="B55" s="1109" t="s">
        <v>327</v>
      </c>
      <c r="C55" s="1109"/>
      <c r="D55" s="1109"/>
      <c r="E55" s="214">
        <f t="shared" ref="E55:P55" si="16">SUM(E56:E58)</f>
        <v>3624</v>
      </c>
      <c r="F55" s="166">
        <f t="shared" si="16"/>
        <v>3624</v>
      </c>
      <c r="G55" s="166">
        <f t="shared" si="16"/>
        <v>3624</v>
      </c>
      <c r="H55" s="166">
        <f t="shared" si="16"/>
        <v>11774</v>
      </c>
      <c r="I55" s="166">
        <f t="shared" si="16"/>
        <v>12252</v>
      </c>
      <c r="J55" s="166">
        <f t="shared" si="16"/>
        <v>12252</v>
      </c>
      <c r="K55" s="1403">
        <f t="shared" si="3"/>
        <v>1</v>
      </c>
      <c r="L55" s="214">
        <f t="shared" si="16"/>
        <v>2809</v>
      </c>
      <c r="M55" s="166">
        <f t="shared" si="16"/>
        <v>2809</v>
      </c>
      <c r="N55" s="166">
        <f t="shared" si="16"/>
        <v>1949</v>
      </c>
      <c r="O55" s="166">
        <f t="shared" si="16"/>
        <v>10012</v>
      </c>
      <c r="P55" s="166">
        <f t="shared" si="16"/>
        <v>9474</v>
      </c>
      <c r="Q55" s="166">
        <f t="shared" ref="Q55:W55" si="17">SUM(Q56:Q58)</f>
        <v>9474</v>
      </c>
      <c r="R55" s="1403">
        <f t="shared" si="4"/>
        <v>1</v>
      </c>
      <c r="S55" s="214">
        <f t="shared" si="17"/>
        <v>815</v>
      </c>
      <c r="T55" s="166">
        <f t="shared" si="17"/>
        <v>1615</v>
      </c>
      <c r="U55" s="166">
        <f t="shared" si="17"/>
        <v>1675</v>
      </c>
      <c r="V55" s="166">
        <f t="shared" si="17"/>
        <v>1762</v>
      </c>
      <c r="W55" s="166">
        <f t="shared" si="17"/>
        <v>2778</v>
      </c>
      <c r="X55" s="166">
        <v>2778</v>
      </c>
      <c r="Y55" s="1410">
        <f>X55/W55</f>
        <v>1</v>
      </c>
    </row>
    <row r="56" spans="1:25" ht="21.75" customHeight="1">
      <c r="A56" s="107"/>
      <c r="B56" s="108" t="s">
        <v>47</v>
      </c>
      <c r="C56" s="1114" t="s">
        <v>396</v>
      </c>
      <c r="D56" s="1114"/>
      <c r="E56" s="232"/>
      <c r="F56" s="167"/>
      <c r="G56" s="167"/>
      <c r="H56" s="167">
        <v>7990</v>
      </c>
      <c r="I56" s="168">
        <v>7990</v>
      </c>
      <c r="J56" s="168">
        <v>7990</v>
      </c>
      <c r="K56" s="1416">
        <f t="shared" si="3"/>
        <v>1</v>
      </c>
      <c r="L56" s="839"/>
      <c r="M56" s="840"/>
      <c r="N56" s="840"/>
      <c r="O56" s="840">
        <v>7990</v>
      </c>
      <c r="P56" s="840">
        <v>7990</v>
      </c>
      <c r="Q56" s="840">
        <v>7990</v>
      </c>
      <c r="R56" s="1416">
        <f t="shared" si="4"/>
        <v>1</v>
      </c>
      <c r="S56" s="839"/>
      <c r="T56" s="840"/>
      <c r="U56" s="840"/>
      <c r="V56" s="840"/>
      <c r="W56" s="840"/>
      <c r="X56" s="840"/>
      <c r="Y56" s="1417"/>
    </row>
    <row r="57" spans="1:25" ht="21.75" customHeight="1">
      <c r="A57" s="106"/>
      <c r="B57" s="103" t="s">
        <v>48</v>
      </c>
      <c r="C57" s="1114" t="s">
        <v>440</v>
      </c>
      <c r="D57" s="1114"/>
      <c r="E57" s="213"/>
      <c r="F57" s="165"/>
      <c r="G57" s="165"/>
      <c r="H57" s="165"/>
      <c r="I57" s="165">
        <v>478</v>
      </c>
      <c r="J57" s="165">
        <v>478</v>
      </c>
      <c r="K57" s="1418">
        <f t="shared" si="3"/>
        <v>1</v>
      </c>
      <c r="L57" s="213"/>
      <c r="M57" s="165"/>
      <c r="N57" s="165"/>
      <c r="O57" s="165"/>
      <c r="P57" s="165">
        <v>478</v>
      </c>
      <c r="Q57" s="165">
        <v>478</v>
      </c>
      <c r="R57" s="1418">
        <f t="shared" si="4"/>
        <v>1</v>
      </c>
      <c r="S57" s="213"/>
      <c r="T57" s="165"/>
      <c r="U57" s="165"/>
      <c r="V57" s="165"/>
      <c r="W57" s="165"/>
      <c r="X57" s="165"/>
      <c r="Y57" s="1419"/>
    </row>
    <row r="58" spans="1:25" ht="21.75" customHeight="1" thickBot="1">
      <c r="A58" s="106"/>
      <c r="B58" s="103" t="s">
        <v>81</v>
      </c>
      <c r="C58" s="1114" t="s">
        <v>328</v>
      </c>
      <c r="D58" s="1114"/>
      <c r="E58" s="213">
        <v>3624</v>
      </c>
      <c r="F58" s="165">
        <v>3624</v>
      </c>
      <c r="G58" s="165">
        <v>3624</v>
      </c>
      <c r="H58" s="165">
        <f>3624+160</f>
        <v>3784</v>
      </c>
      <c r="I58" s="165">
        <f>3624+160</f>
        <v>3784</v>
      </c>
      <c r="J58" s="165">
        <v>3784</v>
      </c>
      <c r="K58" s="1420">
        <f t="shared" si="3"/>
        <v>1</v>
      </c>
      <c r="L58" s="215">
        <f>3624-815</f>
        <v>2809</v>
      </c>
      <c r="M58" s="168">
        <f>3624-815</f>
        <v>2809</v>
      </c>
      <c r="N58" s="168">
        <f>G58-U58</f>
        <v>1949</v>
      </c>
      <c r="O58" s="168">
        <f>H58-V58</f>
        <v>2022</v>
      </c>
      <c r="P58" s="168">
        <f>I58-W58</f>
        <v>1006</v>
      </c>
      <c r="Q58" s="168">
        <v>1006</v>
      </c>
      <c r="R58" s="1420">
        <f t="shared" si="4"/>
        <v>1</v>
      </c>
      <c r="S58" s="215">
        <v>815</v>
      </c>
      <c r="T58" s="168">
        <v>1615</v>
      </c>
      <c r="U58" s="168">
        <f>815+60+800</f>
        <v>1675</v>
      </c>
      <c r="V58" s="168">
        <v>1762</v>
      </c>
      <c r="W58" s="168">
        <f>3203-425</f>
        <v>2778</v>
      </c>
      <c r="X58" s="168">
        <v>2778</v>
      </c>
      <c r="Y58" s="1421">
        <f>X58/W58</f>
        <v>1</v>
      </c>
    </row>
    <row r="59" spans="1:25" ht="35.25" customHeight="1" thickBot="1">
      <c r="A59" s="113" t="s">
        <v>61</v>
      </c>
      <c r="B59" s="1126" t="s">
        <v>83</v>
      </c>
      <c r="C59" s="1126"/>
      <c r="D59" s="1126"/>
      <c r="E59" s="216">
        <f t="shared" ref="E59:O59" si="18">E54+E55</f>
        <v>20127</v>
      </c>
      <c r="F59" s="65">
        <f t="shared" si="18"/>
        <v>20127</v>
      </c>
      <c r="G59" s="65">
        <f t="shared" si="18"/>
        <v>20284</v>
      </c>
      <c r="H59" s="65">
        <f t="shared" si="18"/>
        <v>41594</v>
      </c>
      <c r="I59" s="65">
        <f t="shared" si="18"/>
        <v>43701</v>
      </c>
      <c r="J59" s="65">
        <f t="shared" si="18"/>
        <v>42697</v>
      </c>
      <c r="K59" s="1403">
        <f t="shared" si="3"/>
        <v>0.97702569735246336</v>
      </c>
      <c r="L59" s="216">
        <f t="shared" si="18"/>
        <v>19312</v>
      </c>
      <c r="M59" s="65">
        <f t="shared" si="18"/>
        <v>19312</v>
      </c>
      <c r="N59" s="65">
        <f t="shared" si="18"/>
        <v>18609</v>
      </c>
      <c r="O59" s="65">
        <f t="shared" si="18"/>
        <v>39832</v>
      </c>
      <c r="P59" s="65">
        <f t="shared" ref="P59:W59" si="19">P54+P55</f>
        <v>40498</v>
      </c>
      <c r="Q59" s="65">
        <f t="shared" si="19"/>
        <v>39494</v>
      </c>
      <c r="R59" s="1403">
        <f t="shared" si="4"/>
        <v>0.9752086522791249</v>
      </c>
      <c r="S59" s="216">
        <f t="shared" si="19"/>
        <v>815</v>
      </c>
      <c r="T59" s="65">
        <f t="shared" si="19"/>
        <v>1615</v>
      </c>
      <c r="U59" s="65">
        <f t="shared" si="19"/>
        <v>1675</v>
      </c>
      <c r="V59" s="65">
        <f t="shared" si="19"/>
        <v>1762</v>
      </c>
      <c r="W59" s="65">
        <f t="shared" si="19"/>
        <v>3203</v>
      </c>
      <c r="X59" s="65">
        <v>3203</v>
      </c>
      <c r="Y59" s="1410">
        <f>X59/W59</f>
        <v>1</v>
      </c>
    </row>
    <row r="60" spans="1:25" ht="21.75" hidden="1" customHeight="1" thickBot="1">
      <c r="A60" s="1123" t="s">
        <v>232</v>
      </c>
      <c r="B60" s="1124"/>
      <c r="C60" s="1124"/>
      <c r="D60" s="1124"/>
      <c r="E60" s="333"/>
      <c r="F60" s="334"/>
      <c r="G60" s="334"/>
      <c r="H60" s="334"/>
      <c r="I60" s="334"/>
      <c r="J60" s="335"/>
      <c r="K60" s="803"/>
      <c r="L60" s="333"/>
      <c r="M60" s="334"/>
      <c r="N60" s="334"/>
      <c r="O60" s="334"/>
      <c r="P60" s="334"/>
      <c r="Q60" s="335"/>
      <c r="R60" s="803"/>
      <c r="S60" s="333"/>
      <c r="T60" s="334"/>
      <c r="U60" s="334"/>
      <c r="V60" s="334"/>
      <c r="W60" s="334"/>
      <c r="X60" s="335"/>
    </row>
    <row r="61" spans="1:25" ht="21.75" hidden="1" customHeight="1" thickBot="1">
      <c r="A61" s="1125" t="s">
        <v>7</v>
      </c>
      <c r="B61" s="1126"/>
      <c r="C61" s="1126"/>
      <c r="D61" s="1126"/>
      <c r="E61" s="271"/>
      <c r="F61" s="272"/>
      <c r="G61" s="272"/>
      <c r="H61" s="272"/>
      <c r="I61" s="272"/>
      <c r="J61" s="273"/>
      <c r="K61" s="804"/>
      <c r="L61" s="271"/>
      <c r="M61" s="272"/>
      <c r="N61" s="272"/>
      <c r="O61" s="272"/>
      <c r="P61" s="272"/>
      <c r="Q61" s="273"/>
      <c r="R61" s="804"/>
      <c r="S61" s="271"/>
      <c r="T61" s="272"/>
      <c r="U61" s="272"/>
      <c r="V61" s="272"/>
      <c r="W61" s="272"/>
      <c r="X61" s="274"/>
    </row>
    <row r="62" spans="1:25" ht="21.75" customHeight="1">
      <c r="A62" s="336"/>
      <c r="B62" s="337"/>
      <c r="C62" s="337"/>
      <c r="D62" s="337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</row>
    <row r="63" spans="1:25" ht="21.75" customHeight="1">
      <c r="A63" s="91"/>
      <c r="B63" s="138"/>
      <c r="C63" s="138"/>
      <c r="D63" s="138"/>
      <c r="E63" s="202"/>
      <c r="F63" s="202"/>
      <c r="G63" s="202"/>
      <c r="H63" s="202"/>
      <c r="I63" s="202"/>
      <c r="J63" s="202"/>
      <c r="K63" s="202"/>
      <c r="L63" s="202"/>
      <c r="N63" s="202"/>
      <c r="T63" s="202"/>
      <c r="U63" s="202"/>
      <c r="V63" s="202"/>
    </row>
    <row r="64" spans="1:25" ht="35.25" customHeight="1">
      <c r="A64" s="91"/>
      <c r="B64" s="138"/>
      <c r="C64" s="138"/>
      <c r="D64" s="138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T64" s="202"/>
      <c r="U64" s="202"/>
      <c r="V64" s="202"/>
    </row>
    <row r="65" spans="1:22" ht="35.25" customHeight="1">
      <c r="A65" s="91"/>
      <c r="B65" s="138"/>
      <c r="C65" s="138"/>
      <c r="D65" s="138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T65" s="202"/>
      <c r="U65" s="202"/>
      <c r="V65" s="202"/>
    </row>
    <row r="66" spans="1:22"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T66" s="202"/>
      <c r="U66" s="202"/>
      <c r="V66" s="202"/>
    </row>
    <row r="67" spans="1:22"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T67" s="202"/>
      <c r="U67" s="202"/>
      <c r="V67" s="202"/>
    </row>
    <row r="68" spans="1:22"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T68" s="202"/>
      <c r="U68" s="202"/>
      <c r="V68" s="202"/>
    </row>
    <row r="69" spans="1:22">
      <c r="D69" s="100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T69" s="202"/>
      <c r="U69" s="202"/>
      <c r="V69" s="202"/>
    </row>
    <row r="70" spans="1:22" ht="48.75" customHeight="1">
      <c r="D70" s="100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T70" s="202"/>
      <c r="U70" s="202"/>
      <c r="V70" s="202"/>
    </row>
    <row r="71" spans="1:22" ht="46.5" customHeight="1">
      <c r="D71" s="100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T71" s="202"/>
      <c r="U71" s="202"/>
      <c r="V71" s="202"/>
    </row>
    <row r="72" spans="1:22" ht="41.25" customHeight="1"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T72" s="202"/>
      <c r="U72" s="202"/>
      <c r="V72" s="202"/>
    </row>
    <row r="73" spans="1:22"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T73" s="202"/>
      <c r="U73" s="202"/>
      <c r="V73" s="202"/>
    </row>
    <row r="74" spans="1:22"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T74" s="202"/>
      <c r="U74" s="202"/>
      <c r="V74" s="202"/>
    </row>
    <row r="75" spans="1:22"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T75" s="202"/>
      <c r="U75" s="202"/>
      <c r="V75" s="202"/>
    </row>
    <row r="76" spans="1:22"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T76" s="202"/>
      <c r="U76" s="202"/>
      <c r="V76" s="202"/>
    </row>
    <row r="77" spans="1:22"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T77" s="202"/>
      <c r="U77" s="202"/>
      <c r="V77" s="202"/>
    </row>
    <row r="78" spans="1:22"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T78" s="202"/>
      <c r="U78" s="202"/>
      <c r="V78" s="202"/>
    </row>
    <row r="79" spans="1:22"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T79" s="202"/>
      <c r="U79" s="202"/>
      <c r="V79" s="202"/>
    </row>
    <row r="80" spans="1:22"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T80" s="202"/>
      <c r="U80" s="202"/>
      <c r="V80" s="202"/>
    </row>
    <row r="81" spans="5:22"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T81" s="202"/>
      <c r="U81" s="202"/>
      <c r="V81" s="202"/>
    </row>
    <row r="82" spans="5:22"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T82" s="202"/>
      <c r="U82" s="202"/>
      <c r="V82" s="202"/>
    </row>
    <row r="83" spans="5:22"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T83" s="202"/>
      <c r="U83" s="202"/>
      <c r="V83" s="202"/>
    </row>
    <row r="84" spans="5:22"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T84" s="202"/>
      <c r="U84" s="202"/>
      <c r="V84" s="202"/>
    </row>
    <row r="85" spans="5:22"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T85" s="202"/>
      <c r="U85" s="202"/>
      <c r="V85" s="202"/>
    </row>
    <row r="86" spans="5:22"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T86" s="202"/>
      <c r="U86" s="202"/>
      <c r="V86" s="202"/>
    </row>
    <row r="87" spans="5:22"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T87" s="202"/>
      <c r="U87" s="202"/>
      <c r="V87" s="202"/>
    </row>
    <row r="88" spans="5:22"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T88" s="202"/>
      <c r="U88" s="202"/>
      <c r="V88" s="202"/>
    </row>
    <row r="89" spans="5:22"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T89" s="202"/>
      <c r="U89" s="202"/>
      <c r="V89" s="202"/>
    </row>
    <row r="90" spans="5:22"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T90" s="202"/>
      <c r="U90" s="202"/>
      <c r="V90" s="202"/>
    </row>
    <row r="91" spans="5:22"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T91" s="202"/>
      <c r="U91" s="202"/>
      <c r="V91" s="202"/>
    </row>
    <row r="92" spans="5:22"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T92" s="202"/>
      <c r="U92" s="202"/>
      <c r="V92" s="202"/>
    </row>
    <row r="93" spans="5:22"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T93" s="202"/>
      <c r="U93" s="202"/>
      <c r="V93" s="202"/>
    </row>
    <row r="94" spans="5:22"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T94" s="202"/>
      <c r="U94" s="202"/>
      <c r="V94" s="202"/>
    </row>
    <row r="95" spans="5:22"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T95" s="202"/>
      <c r="U95" s="202"/>
      <c r="V95" s="202"/>
    </row>
    <row r="96" spans="5:22"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T96" s="202"/>
      <c r="U96" s="202"/>
      <c r="V96" s="202"/>
    </row>
    <row r="97" spans="5:22"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T97" s="202"/>
      <c r="U97" s="202"/>
      <c r="V97" s="202"/>
    </row>
    <row r="98" spans="5:22"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T98" s="202"/>
      <c r="U98" s="202"/>
      <c r="V98" s="202"/>
    </row>
    <row r="99" spans="5:22"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T99" s="202"/>
      <c r="U99" s="202"/>
      <c r="V99" s="202"/>
    </row>
    <row r="100" spans="5:22"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T100" s="202"/>
      <c r="U100" s="202"/>
      <c r="V100" s="202"/>
    </row>
    <row r="101" spans="5:22"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T101" s="202"/>
      <c r="U101" s="202"/>
      <c r="V101" s="202"/>
    </row>
    <row r="102" spans="5:22"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T102" s="202"/>
      <c r="U102" s="202"/>
      <c r="V102" s="202"/>
    </row>
    <row r="103" spans="5:22"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T103" s="202"/>
      <c r="U103" s="202"/>
      <c r="V103" s="202"/>
    </row>
    <row r="104" spans="5:22"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T104" s="202"/>
      <c r="U104" s="202"/>
      <c r="V104" s="202"/>
    </row>
    <row r="105" spans="5:22"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T105" s="202"/>
      <c r="U105" s="202"/>
      <c r="V105" s="202"/>
    </row>
    <row r="106" spans="5:22"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T106" s="202"/>
      <c r="U106" s="202"/>
      <c r="V106" s="202"/>
    </row>
    <row r="107" spans="5:22"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T107" s="202"/>
      <c r="U107" s="202"/>
      <c r="V107" s="202"/>
    </row>
    <row r="108" spans="5:22"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T108" s="202"/>
      <c r="U108" s="202"/>
      <c r="V108" s="202"/>
    </row>
    <row r="109" spans="5:22"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T109" s="202"/>
      <c r="U109" s="202"/>
      <c r="V109" s="202"/>
    </row>
    <row r="110" spans="5:22"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T110" s="202"/>
      <c r="U110" s="202"/>
      <c r="V110" s="202"/>
    </row>
  </sheetData>
  <mergeCells count="44">
    <mergeCell ref="A2:S2"/>
    <mergeCell ref="A4:C4"/>
    <mergeCell ref="B6:D6"/>
    <mergeCell ref="B7:D7"/>
    <mergeCell ref="E4:K4"/>
    <mergeCell ref="L4:R4"/>
    <mergeCell ref="S4:Y4"/>
    <mergeCell ref="A61:D61"/>
    <mergeCell ref="B59:D59"/>
    <mergeCell ref="C57:D57"/>
    <mergeCell ref="C42:D42"/>
    <mergeCell ref="C46:D46"/>
    <mergeCell ref="C58:D58"/>
    <mergeCell ref="B54:D54"/>
    <mergeCell ref="B55:D55"/>
    <mergeCell ref="C56:D56"/>
    <mergeCell ref="A60:D60"/>
    <mergeCell ref="C53:D53"/>
    <mergeCell ref="C47:D47"/>
    <mergeCell ref="C49:D49"/>
    <mergeCell ref="C50:D50"/>
    <mergeCell ref="B48:D48"/>
    <mergeCell ref="B51:D51"/>
    <mergeCell ref="C33:D33"/>
    <mergeCell ref="C34:D34"/>
    <mergeCell ref="C35:D35"/>
    <mergeCell ref="B32:D32"/>
    <mergeCell ref="B40:D40"/>
    <mergeCell ref="C52:D52"/>
    <mergeCell ref="C17:D17"/>
    <mergeCell ref="C20:D20"/>
    <mergeCell ref="C8:D8"/>
    <mergeCell ref="C28:D28"/>
    <mergeCell ref="C24:D24"/>
    <mergeCell ref="C36:D36"/>
    <mergeCell ref="C30:D30"/>
    <mergeCell ref="C31:D31"/>
    <mergeCell ref="C13:D13"/>
    <mergeCell ref="C29:D29"/>
    <mergeCell ref="C16:D16"/>
    <mergeCell ref="B21:D21"/>
    <mergeCell ref="C22:D22"/>
    <mergeCell ref="C23:D23"/>
    <mergeCell ref="C41:D4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9"/>
  <sheetViews>
    <sheetView zoomScale="75" zoomScaleNormal="75" workbookViewId="0">
      <selection activeCell="J32" sqref="J32"/>
    </sheetView>
  </sheetViews>
  <sheetFormatPr defaultRowHeight="15.75"/>
  <cols>
    <col min="1" max="1" width="5.85546875" style="121" customWidth="1"/>
    <col min="2" max="2" width="8.140625" style="128" customWidth="1"/>
    <col min="3" max="3" width="6.85546875" style="128" customWidth="1"/>
    <col min="4" max="4" width="50.140625" style="129" bestFit="1" customWidth="1"/>
    <col min="5" max="5" width="13.7109375" style="1" customWidth="1"/>
    <col min="6" max="7" width="13.140625" style="1" hidden="1" customWidth="1"/>
    <col min="8" max="8" width="12.42578125" style="1" hidden="1" customWidth="1"/>
    <col min="9" max="9" width="11.28515625" style="1" customWidth="1"/>
    <col min="10" max="10" width="10.85546875" style="1" customWidth="1"/>
    <col min="11" max="11" width="14" style="1" customWidth="1"/>
    <col min="12" max="12" width="13.140625" style="67" customWidth="1"/>
    <col min="13" max="14" width="13.140625" style="67" hidden="1" customWidth="1"/>
    <col min="15" max="15" width="11.85546875" style="67" hidden="1" customWidth="1"/>
    <col min="16" max="17" width="10.85546875" style="67" customWidth="1"/>
    <col min="18" max="18" width="14" style="67" customWidth="1"/>
    <col min="19" max="19" width="12.140625" style="67" customWidth="1"/>
    <col min="20" max="20" width="11.42578125" style="67" hidden="1" customWidth="1"/>
    <col min="21" max="21" width="11.42578125" style="1" hidden="1" customWidth="1"/>
    <col min="22" max="22" width="12" style="1" hidden="1" customWidth="1"/>
    <col min="23" max="23" width="11" style="1" customWidth="1"/>
    <col min="24" max="24" width="10.28515625" style="1" customWidth="1"/>
    <col min="25" max="25" width="14.85546875" style="1" customWidth="1"/>
    <col min="26" max="16384" width="9.140625" style="1"/>
  </cols>
  <sheetData>
    <row r="1" spans="1:25">
      <c r="E1" s="1185" t="s">
        <v>58</v>
      </c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  <c r="R1" s="1185"/>
      <c r="S1" s="1185"/>
    </row>
    <row r="2" spans="1:25" ht="37.5" customHeight="1">
      <c r="A2" s="1184" t="s">
        <v>363</v>
      </c>
      <c r="B2" s="1184"/>
      <c r="C2" s="1184"/>
      <c r="D2" s="1184"/>
      <c r="E2" s="1184"/>
      <c r="F2" s="1184"/>
      <c r="G2" s="1184"/>
      <c r="H2" s="1184"/>
      <c r="I2" s="1184"/>
      <c r="J2" s="1184"/>
      <c r="K2" s="1184"/>
      <c r="L2" s="1184"/>
      <c r="M2" s="1184"/>
      <c r="N2" s="1184"/>
      <c r="O2" s="1184"/>
      <c r="P2" s="1184"/>
      <c r="Q2" s="1184"/>
      <c r="R2" s="1184"/>
      <c r="S2" s="1184"/>
      <c r="T2" s="147"/>
    </row>
    <row r="3" spans="1:25" ht="14.25" customHeight="1" thickBot="1">
      <c r="A3" s="91"/>
      <c r="B3" s="120"/>
      <c r="C3" s="120"/>
      <c r="D3" s="130"/>
      <c r="S3" s="136" t="s">
        <v>2</v>
      </c>
    </row>
    <row r="4" spans="1:25" s="2" customFormat="1" ht="48.75" customHeight="1" thickBot="1">
      <c r="A4" s="1189" t="s">
        <v>4</v>
      </c>
      <c r="B4" s="1129"/>
      <c r="C4" s="1129"/>
      <c r="D4" s="1129"/>
      <c r="E4" s="275" t="s">
        <v>5</v>
      </c>
      <c r="F4" s="264"/>
      <c r="G4" s="264"/>
      <c r="H4" s="264"/>
      <c r="I4" s="265"/>
      <c r="J4" s="483"/>
      <c r="K4" s="483"/>
      <c r="L4" s="275" t="s">
        <v>66</v>
      </c>
      <c r="M4" s="264"/>
      <c r="N4" s="264"/>
      <c r="O4" s="264"/>
      <c r="P4" s="265"/>
      <c r="Q4" s="483"/>
      <c r="R4" s="483"/>
      <c r="S4" s="1189" t="s">
        <v>67</v>
      </c>
      <c r="T4" s="1129"/>
      <c r="U4" s="1129"/>
      <c r="V4" s="1129"/>
      <c r="W4" s="1129"/>
      <c r="X4" s="1129"/>
      <c r="Y4" s="1178"/>
    </row>
    <row r="5" spans="1:25" s="2" customFormat="1" ht="16.5" thickBot="1">
      <c r="A5" s="178"/>
      <c r="B5" s="177"/>
      <c r="C5" s="177"/>
      <c r="D5" s="177"/>
      <c r="E5" s="263" t="s">
        <v>72</v>
      </c>
      <c r="F5" s="264" t="s">
        <v>207</v>
      </c>
      <c r="G5" s="264" t="s">
        <v>212</v>
      </c>
      <c r="H5" s="264" t="s">
        <v>215</v>
      </c>
      <c r="I5" s="264" t="s">
        <v>233</v>
      </c>
      <c r="J5" s="852" t="s">
        <v>230</v>
      </c>
      <c r="K5" s="826" t="s">
        <v>459</v>
      </c>
      <c r="L5" s="263" t="s">
        <v>72</v>
      </c>
      <c r="M5" s="264" t="s">
        <v>207</v>
      </c>
      <c r="N5" s="264" t="s">
        <v>212</v>
      </c>
      <c r="O5" s="264" t="s">
        <v>215</v>
      </c>
      <c r="P5" s="264" t="s">
        <v>233</v>
      </c>
      <c r="Q5" s="853" t="s">
        <v>230</v>
      </c>
      <c r="R5" s="825" t="s">
        <v>459</v>
      </c>
      <c r="S5" s="263" t="s">
        <v>72</v>
      </c>
      <c r="T5" s="264" t="s">
        <v>207</v>
      </c>
      <c r="U5" s="264" t="s">
        <v>212</v>
      </c>
      <c r="V5" s="264" t="s">
        <v>215</v>
      </c>
      <c r="W5" s="264" t="s">
        <v>233</v>
      </c>
      <c r="X5" s="827" t="s">
        <v>230</v>
      </c>
      <c r="Y5" s="836" t="s">
        <v>459</v>
      </c>
    </row>
    <row r="6" spans="1:25" s="66" customFormat="1" ht="22.5" customHeight="1" thickBot="1">
      <c r="A6" s="113" t="s">
        <v>27</v>
      </c>
      <c r="B6" s="1181" t="s">
        <v>84</v>
      </c>
      <c r="C6" s="1181"/>
      <c r="D6" s="1181"/>
      <c r="E6" s="214">
        <f t="shared" ref="E6:P6" si="0">SUM(E7:E11)</f>
        <v>18187</v>
      </c>
      <c r="F6" s="166">
        <f t="shared" si="0"/>
        <v>18987</v>
      </c>
      <c r="G6" s="166">
        <f t="shared" si="0"/>
        <v>19144</v>
      </c>
      <c r="H6" s="166">
        <f t="shared" si="0"/>
        <v>19973</v>
      </c>
      <c r="I6" s="166">
        <f t="shared" si="0"/>
        <v>23075</v>
      </c>
      <c r="J6" s="166">
        <f t="shared" si="0"/>
        <v>17149</v>
      </c>
      <c r="K6" s="837">
        <f>J6/I6</f>
        <v>0.7431852654387866</v>
      </c>
      <c r="L6" s="214">
        <f t="shared" si="0"/>
        <v>17372</v>
      </c>
      <c r="M6" s="166">
        <f t="shared" si="0"/>
        <v>17372</v>
      </c>
      <c r="N6" s="166">
        <f t="shared" si="0"/>
        <v>17529</v>
      </c>
      <c r="O6" s="166">
        <f t="shared" si="0"/>
        <v>18271</v>
      </c>
      <c r="P6" s="166">
        <f t="shared" si="0"/>
        <v>20932</v>
      </c>
      <c r="Q6" s="166">
        <f t="shared" ref="Q6:X6" si="1">SUM(Q7:Q11)</f>
        <v>15120</v>
      </c>
      <c r="R6" s="837">
        <f>Q6/P6</f>
        <v>0.72233900248423466</v>
      </c>
      <c r="S6" s="214">
        <f t="shared" si="1"/>
        <v>815</v>
      </c>
      <c r="T6" s="166">
        <f t="shared" si="1"/>
        <v>1615</v>
      </c>
      <c r="U6" s="166">
        <f t="shared" si="1"/>
        <v>1615</v>
      </c>
      <c r="V6" s="166">
        <f t="shared" si="1"/>
        <v>1702</v>
      </c>
      <c r="W6" s="166">
        <f t="shared" si="1"/>
        <v>2143</v>
      </c>
      <c r="X6" s="828">
        <f t="shared" si="1"/>
        <v>2029</v>
      </c>
      <c r="Y6" s="274">
        <f>X6/W6</f>
        <v>0.94680354643023801</v>
      </c>
    </row>
    <row r="7" spans="1:25" s="5" customFormat="1" ht="22.5" customHeight="1">
      <c r="A7" s="112"/>
      <c r="B7" s="117" t="s">
        <v>36</v>
      </c>
      <c r="C7" s="117"/>
      <c r="D7" s="207" t="s">
        <v>0</v>
      </c>
      <c r="E7" s="215">
        <v>4427</v>
      </c>
      <c r="F7" s="168">
        <v>4427</v>
      </c>
      <c r="G7" s="168">
        <f>4427+112</f>
        <v>4539</v>
      </c>
      <c r="H7" s="168">
        <f>4427+112+112</f>
        <v>4651</v>
      </c>
      <c r="I7" s="168">
        <v>4667</v>
      </c>
      <c r="J7" s="168">
        <v>4456</v>
      </c>
      <c r="K7" s="1429">
        <f t="shared" ref="K7:K36" si="2">J7/I7</f>
        <v>0.95478894364688238</v>
      </c>
      <c r="L7" s="839">
        <f t="shared" ref="L7:M9" si="3">E7-S7</f>
        <v>4427</v>
      </c>
      <c r="M7" s="840">
        <f t="shared" si="3"/>
        <v>4427</v>
      </c>
      <c r="N7" s="840">
        <f>4427+112</f>
        <v>4539</v>
      </c>
      <c r="O7" s="840">
        <f t="shared" ref="O7:P9" si="4">H7</f>
        <v>4651</v>
      </c>
      <c r="P7" s="840">
        <f t="shared" si="4"/>
        <v>4667</v>
      </c>
      <c r="Q7" s="840">
        <v>4456</v>
      </c>
      <c r="R7" s="1429">
        <f t="shared" ref="R7:R38" si="5">Q7/P7</f>
        <v>0.95478894364688238</v>
      </c>
      <c r="S7" s="839"/>
      <c r="T7" s="840"/>
      <c r="U7" s="840"/>
      <c r="V7" s="840"/>
      <c r="W7" s="840"/>
      <c r="X7" s="841"/>
      <c r="Y7" s="1430"/>
    </row>
    <row r="8" spans="1:25" s="5" customFormat="1" ht="22.5" customHeight="1">
      <c r="A8" s="95"/>
      <c r="B8" s="104" t="s">
        <v>37</v>
      </c>
      <c r="C8" s="104"/>
      <c r="D8" s="208" t="s">
        <v>85</v>
      </c>
      <c r="E8" s="266">
        <v>1137</v>
      </c>
      <c r="F8" s="267">
        <v>1137</v>
      </c>
      <c r="G8" s="267">
        <f>1137+30</f>
        <v>1167</v>
      </c>
      <c r="H8" s="267">
        <f>1137+30+30</f>
        <v>1197</v>
      </c>
      <c r="I8" s="267">
        <v>1202</v>
      </c>
      <c r="J8" s="267">
        <v>1028</v>
      </c>
      <c r="K8" s="1431">
        <f t="shared" si="2"/>
        <v>0.85524126455906824</v>
      </c>
      <c r="L8" s="213">
        <f t="shared" si="3"/>
        <v>1137</v>
      </c>
      <c r="M8" s="165">
        <f t="shared" si="3"/>
        <v>1137</v>
      </c>
      <c r="N8" s="267">
        <f>1137+30</f>
        <v>1167</v>
      </c>
      <c r="O8" s="165">
        <f t="shared" si="4"/>
        <v>1197</v>
      </c>
      <c r="P8" s="165">
        <f t="shared" si="4"/>
        <v>1202</v>
      </c>
      <c r="Q8" s="165">
        <v>1028</v>
      </c>
      <c r="R8" s="1431">
        <f t="shared" si="5"/>
        <v>0.85524126455906824</v>
      </c>
      <c r="S8" s="266"/>
      <c r="T8" s="267"/>
      <c r="U8" s="267"/>
      <c r="V8" s="267"/>
      <c r="W8" s="267"/>
      <c r="X8" s="830"/>
      <c r="Y8" s="1425"/>
    </row>
    <row r="9" spans="1:25" s="5" customFormat="1" ht="22.5" customHeight="1">
      <c r="A9" s="95"/>
      <c r="B9" s="104" t="s">
        <v>38</v>
      </c>
      <c r="C9" s="104"/>
      <c r="D9" s="208" t="s">
        <v>86</v>
      </c>
      <c r="E9" s="266">
        <v>11623</v>
      </c>
      <c r="F9" s="267">
        <v>11623</v>
      </c>
      <c r="G9" s="267">
        <v>11623</v>
      </c>
      <c r="H9" s="267">
        <f>11623+600</f>
        <v>12223</v>
      </c>
      <c r="I9" s="267">
        <v>14684</v>
      </c>
      <c r="J9" s="267">
        <v>9300</v>
      </c>
      <c r="K9" s="1431">
        <f t="shared" si="2"/>
        <v>0.63334241351130482</v>
      </c>
      <c r="L9" s="213">
        <f t="shared" si="3"/>
        <v>11623</v>
      </c>
      <c r="M9" s="165">
        <f t="shared" si="3"/>
        <v>11623</v>
      </c>
      <c r="N9" s="267">
        <v>11623</v>
      </c>
      <c r="O9" s="165">
        <f t="shared" si="4"/>
        <v>12223</v>
      </c>
      <c r="P9" s="165">
        <f t="shared" si="4"/>
        <v>14684</v>
      </c>
      <c r="Q9" s="165">
        <v>9300</v>
      </c>
      <c r="R9" s="1431">
        <f t="shared" si="5"/>
        <v>0.63334241351130482</v>
      </c>
      <c r="S9" s="266"/>
      <c r="T9" s="267"/>
      <c r="U9" s="267"/>
      <c r="V9" s="267"/>
      <c r="W9" s="267"/>
      <c r="X9" s="830"/>
      <c r="Y9" s="1425"/>
    </row>
    <row r="10" spans="1:25" s="5" customFormat="1" ht="22.5" customHeight="1">
      <c r="A10" s="95"/>
      <c r="B10" s="104" t="s">
        <v>51</v>
      </c>
      <c r="C10" s="104"/>
      <c r="D10" s="208" t="s">
        <v>87</v>
      </c>
      <c r="E10" s="213">
        <v>478</v>
      </c>
      <c r="F10" s="165">
        <v>478</v>
      </c>
      <c r="G10" s="165">
        <f>478+120</f>
        <v>598</v>
      </c>
      <c r="H10" s="165">
        <f>478+120-144+87</f>
        <v>541</v>
      </c>
      <c r="I10" s="165">
        <v>1111</v>
      </c>
      <c r="J10" s="165">
        <v>1017</v>
      </c>
      <c r="K10" s="1431">
        <f t="shared" si="2"/>
        <v>0.91539153915391536</v>
      </c>
      <c r="L10" s="213">
        <f>'7.sz.m.szociális kiadások'!C32</f>
        <v>144</v>
      </c>
      <c r="M10" s="165">
        <f>'7.sz.m.szociális kiadások'!D32</f>
        <v>144</v>
      </c>
      <c r="N10" s="165">
        <f>G10-U10</f>
        <v>144</v>
      </c>
      <c r="O10" s="165">
        <f>'7.sz.m.szociális kiadások'!F27</f>
        <v>0</v>
      </c>
      <c r="P10" s="165">
        <v>152</v>
      </c>
      <c r="Q10" s="165">
        <v>152</v>
      </c>
      <c r="R10" s="1431">
        <f t="shared" si="5"/>
        <v>1</v>
      </c>
      <c r="S10" s="213">
        <f>'7.sz.m.szociális kiadások'!C17</f>
        <v>334</v>
      </c>
      <c r="T10" s="165">
        <f>'7.sz.m.szociális kiadások'!D17</f>
        <v>334</v>
      </c>
      <c r="U10" s="165">
        <f>'7.sz.m.szociális kiadások'!E17</f>
        <v>454</v>
      </c>
      <c r="V10" s="165">
        <f>'7.sz.m.szociális kiadások'!F17</f>
        <v>541</v>
      </c>
      <c r="W10" s="165">
        <f>'7.sz.m.szociális kiadások'!G17-152</f>
        <v>959</v>
      </c>
      <c r="X10" s="833">
        <v>865</v>
      </c>
      <c r="Y10" s="1425">
        <f>X10/W10</f>
        <v>0.90198123044838374</v>
      </c>
    </row>
    <row r="11" spans="1:25" s="5" customFormat="1" ht="22.5" customHeight="1">
      <c r="A11" s="95"/>
      <c r="B11" s="104" t="s">
        <v>52</v>
      </c>
      <c r="C11" s="104"/>
      <c r="D11" s="209" t="s">
        <v>89</v>
      </c>
      <c r="E11" s="266">
        <f>SUM(E12:E16)</f>
        <v>522</v>
      </c>
      <c r="F11" s="267">
        <f>SUM(F12:F16)</f>
        <v>1322</v>
      </c>
      <c r="G11" s="267">
        <f>SUM(G12:G16)</f>
        <v>1217</v>
      </c>
      <c r="H11" s="267">
        <f>SUM(H12:H16)</f>
        <v>1361</v>
      </c>
      <c r="I11" s="267">
        <f>SUM(I12:I16)</f>
        <v>1411</v>
      </c>
      <c r="J11" s="267">
        <v>1348</v>
      </c>
      <c r="K11" s="1431">
        <f t="shared" si="2"/>
        <v>0.95535081502480512</v>
      </c>
      <c r="L11" s="266">
        <f t="shared" ref="L11:M14" si="6">E11-S11</f>
        <v>41</v>
      </c>
      <c r="M11" s="267">
        <f t="shared" si="6"/>
        <v>41</v>
      </c>
      <c r="N11" s="267">
        <f>SUM(N12:N16)</f>
        <v>56</v>
      </c>
      <c r="O11" s="267">
        <f>H11-V11</f>
        <v>200</v>
      </c>
      <c r="P11" s="267">
        <f>I11-W11</f>
        <v>227</v>
      </c>
      <c r="Q11" s="165">
        <v>184</v>
      </c>
      <c r="R11" s="1431">
        <f t="shared" si="5"/>
        <v>0.81057268722466957</v>
      </c>
      <c r="S11" s="266">
        <f>SUM(S12:S16)</f>
        <v>481</v>
      </c>
      <c r="T11" s="267">
        <f>SUM(T12:T16)</f>
        <v>1281</v>
      </c>
      <c r="U11" s="267">
        <f>SUM(U12:U16)</f>
        <v>1161</v>
      </c>
      <c r="V11" s="267">
        <f>SUM(V12:V16)</f>
        <v>1161</v>
      </c>
      <c r="W11" s="267">
        <f>SUM(W12:W16)</f>
        <v>1184</v>
      </c>
      <c r="X11" s="830">
        <v>1164</v>
      </c>
      <c r="Y11" s="1425">
        <f>X11/W11</f>
        <v>0.98310810810810811</v>
      </c>
    </row>
    <row r="12" spans="1:25" s="5" customFormat="1" ht="22.5" customHeight="1">
      <c r="A12" s="95"/>
      <c r="B12" s="127"/>
      <c r="C12" s="104" t="s">
        <v>88</v>
      </c>
      <c r="D12" s="210" t="s">
        <v>271</v>
      </c>
      <c r="E12" s="213"/>
      <c r="F12" s="165"/>
      <c r="G12" s="165">
        <v>15</v>
      </c>
      <c r="H12" s="165">
        <v>15</v>
      </c>
      <c r="I12" s="165">
        <v>15</v>
      </c>
      <c r="J12" s="165">
        <v>15</v>
      </c>
      <c r="K12" s="1431">
        <f t="shared" si="2"/>
        <v>1</v>
      </c>
      <c r="L12" s="266">
        <f t="shared" si="6"/>
        <v>0</v>
      </c>
      <c r="M12" s="267">
        <f t="shared" si="6"/>
        <v>0</v>
      </c>
      <c r="N12" s="165">
        <v>15</v>
      </c>
      <c r="O12" s="165">
        <f>H12</f>
        <v>15</v>
      </c>
      <c r="P12" s="165">
        <f>I12</f>
        <v>15</v>
      </c>
      <c r="Q12" s="165">
        <v>15</v>
      </c>
      <c r="R12" s="1431">
        <f t="shared" si="5"/>
        <v>1</v>
      </c>
      <c r="S12" s="213"/>
      <c r="T12" s="165"/>
      <c r="U12" s="165"/>
      <c r="V12" s="165"/>
      <c r="W12" s="165"/>
      <c r="X12" s="833"/>
      <c r="Y12" s="1425"/>
    </row>
    <row r="13" spans="1:25" s="5" customFormat="1" ht="31.5" customHeight="1">
      <c r="A13" s="95"/>
      <c r="B13" s="104"/>
      <c r="C13" s="104" t="s">
        <v>90</v>
      </c>
      <c r="D13" s="208" t="s">
        <v>272</v>
      </c>
      <c r="E13" s="213">
        <v>370</v>
      </c>
      <c r="F13" s="165">
        <v>1170</v>
      </c>
      <c r="G13" s="165">
        <v>1050</v>
      </c>
      <c r="H13" s="165">
        <v>1050</v>
      </c>
      <c r="I13" s="165">
        <v>1133</v>
      </c>
      <c r="J13" s="165">
        <v>1133</v>
      </c>
      <c r="K13" s="1431">
        <f t="shared" si="2"/>
        <v>1</v>
      </c>
      <c r="L13" s="266">
        <f t="shared" si="6"/>
        <v>0</v>
      </c>
      <c r="M13" s="267">
        <f t="shared" si="6"/>
        <v>0</v>
      </c>
      <c r="N13" s="165">
        <f>G13-U13</f>
        <v>0</v>
      </c>
      <c r="O13" s="165"/>
      <c r="P13" s="165"/>
      <c r="Q13" s="165"/>
      <c r="R13" s="1431"/>
      <c r="S13" s="213">
        <v>370</v>
      </c>
      <c r="T13" s="165">
        <f>1050+120</f>
        <v>1170</v>
      </c>
      <c r="U13" s="165">
        <v>1050</v>
      </c>
      <c r="V13" s="165">
        <f>'8.sz.m.átadott pe'!L25</f>
        <v>1050</v>
      </c>
      <c r="W13" s="165">
        <f>'8.sz.m.átadott pe'!M25</f>
        <v>1133</v>
      </c>
      <c r="X13" s="833">
        <v>1133</v>
      </c>
      <c r="Y13" s="1425">
        <f t="shared" ref="Y13:Y18" si="7">X13/W13</f>
        <v>1</v>
      </c>
    </row>
    <row r="14" spans="1:25" s="5" customFormat="1" ht="36.75" customHeight="1" thickBot="1">
      <c r="A14" s="123"/>
      <c r="B14" s="124"/>
      <c r="C14" s="104" t="s">
        <v>91</v>
      </c>
      <c r="D14" s="208" t="s">
        <v>273</v>
      </c>
      <c r="E14" s="213">
        <v>152</v>
      </c>
      <c r="F14" s="165">
        <v>152</v>
      </c>
      <c r="G14" s="165">
        <v>152</v>
      </c>
      <c r="H14" s="165">
        <f>152+144</f>
        <v>296</v>
      </c>
      <c r="I14" s="165">
        <v>263</v>
      </c>
      <c r="J14" s="165">
        <v>200</v>
      </c>
      <c r="K14" s="1432">
        <f t="shared" si="2"/>
        <v>0.76045627376425851</v>
      </c>
      <c r="L14" s="844">
        <f t="shared" si="6"/>
        <v>41</v>
      </c>
      <c r="M14" s="845">
        <f t="shared" si="6"/>
        <v>41</v>
      </c>
      <c r="N14" s="168">
        <f>G14-U14</f>
        <v>41</v>
      </c>
      <c r="O14" s="168">
        <f>'8.sz.m.átadott pe'!E53</f>
        <v>185</v>
      </c>
      <c r="P14" s="168">
        <f>'8.sz.m.átadott pe'!F53</f>
        <v>212</v>
      </c>
      <c r="Q14" s="168">
        <v>169</v>
      </c>
      <c r="R14" s="1432">
        <f t="shared" si="5"/>
        <v>0.79716981132075471</v>
      </c>
      <c r="S14" s="215">
        <v>111</v>
      </c>
      <c r="T14" s="168">
        <v>111</v>
      </c>
      <c r="U14" s="168">
        <v>111</v>
      </c>
      <c r="V14" s="168">
        <f>'8.sz.m.átadott pe'!L53</f>
        <v>111</v>
      </c>
      <c r="W14" s="168">
        <f>'8.sz.m.átadott pe'!M53</f>
        <v>51</v>
      </c>
      <c r="X14" s="846">
        <v>31</v>
      </c>
      <c r="Y14" s="1433">
        <f t="shared" si="7"/>
        <v>0.60784313725490191</v>
      </c>
    </row>
    <row r="15" spans="1:25" s="5" customFormat="1" ht="22.5" hidden="1" customHeight="1">
      <c r="A15" s="95"/>
      <c r="B15" s="104"/>
      <c r="C15" s="104" t="s">
        <v>94</v>
      </c>
      <c r="D15" s="208" t="s">
        <v>96</v>
      </c>
      <c r="E15" s="266"/>
      <c r="F15" s="267"/>
      <c r="G15" s="267"/>
      <c r="H15" s="267"/>
      <c r="I15" s="267"/>
      <c r="J15" s="267"/>
      <c r="K15" s="837" t="e">
        <f t="shared" si="2"/>
        <v>#DIV/0!</v>
      </c>
      <c r="L15" s="266"/>
      <c r="M15" s="267"/>
      <c r="N15" s="267"/>
      <c r="O15" s="267"/>
      <c r="P15" s="267"/>
      <c r="Q15" s="168"/>
      <c r="R15" s="837" t="e">
        <f t="shared" si="5"/>
        <v>#DIV/0!</v>
      </c>
      <c r="S15" s="266"/>
      <c r="T15" s="267"/>
      <c r="U15" s="267"/>
      <c r="V15" s="267"/>
      <c r="W15" s="267"/>
      <c r="X15" s="829"/>
      <c r="Y15" s="274" t="e">
        <f t="shared" si="7"/>
        <v>#DIV/0!</v>
      </c>
    </row>
    <row r="16" spans="1:25" s="5" customFormat="1" ht="22.5" hidden="1" customHeight="1" thickBot="1">
      <c r="A16" s="131"/>
      <c r="B16" s="118"/>
      <c r="C16" s="118" t="s">
        <v>95</v>
      </c>
      <c r="D16" s="211" t="s">
        <v>97</v>
      </c>
      <c r="E16" s="220"/>
      <c r="F16" s="134"/>
      <c r="G16" s="134"/>
      <c r="H16" s="134"/>
      <c r="I16" s="134"/>
      <c r="J16" s="134"/>
      <c r="K16" s="837" t="e">
        <f t="shared" si="2"/>
        <v>#DIV/0!</v>
      </c>
      <c r="L16" s="220"/>
      <c r="M16" s="134"/>
      <c r="N16" s="134"/>
      <c r="O16" s="134"/>
      <c r="P16" s="134"/>
      <c r="Q16" s="168"/>
      <c r="R16" s="837" t="e">
        <f t="shared" si="5"/>
        <v>#DIV/0!</v>
      </c>
      <c r="S16" s="220"/>
      <c r="T16" s="134"/>
      <c r="U16" s="134"/>
      <c r="V16" s="134"/>
      <c r="W16" s="134"/>
      <c r="X16" s="831"/>
      <c r="Y16" s="274" t="e">
        <f t="shared" si="7"/>
        <v>#DIV/0!</v>
      </c>
    </row>
    <row r="17" spans="1:25" s="5" customFormat="1" ht="22.5" customHeight="1" thickBot="1">
      <c r="A17" s="113" t="s">
        <v>28</v>
      </c>
      <c r="B17" s="1181" t="s">
        <v>98</v>
      </c>
      <c r="C17" s="1181"/>
      <c r="D17" s="1181"/>
      <c r="E17" s="216">
        <f t="shared" ref="E17:P17" si="8">SUM(E18:E20)</f>
        <v>384</v>
      </c>
      <c r="F17" s="65">
        <f t="shared" si="8"/>
        <v>384</v>
      </c>
      <c r="G17" s="65">
        <f t="shared" si="8"/>
        <v>384</v>
      </c>
      <c r="H17" s="65">
        <f t="shared" si="8"/>
        <v>10914</v>
      </c>
      <c r="I17" s="65">
        <f t="shared" si="8"/>
        <v>12216</v>
      </c>
      <c r="J17" s="65">
        <f t="shared" si="8"/>
        <v>11411</v>
      </c>
      <c r="K17" s="837">
        <f t="shared" si="2"/>
        <v>0.93410281597904388</v>
      </c>
      <c r="L17" s="216">
        <f t="shared" si="8"/>
        <v>384</v>
      </c>
      <c r="M17" s="65">
        <f t="shared" si="8"/>
        <v>384</v>
      </c>
      <c r="N17" s="65">
        <f t="shared" si="8"/>
        <v>324</v>
      </c>
      <c r="O17" s="65">
        <f t="shared" si="8"/>
        <v>10854</v>
      </c>
      <c r="P17" s="65">
        <f t="shared" si="8"/>
        <v>11156</v>
      </c>
      <c r="Q17" s="65">
        <f t="shared" ref="Q17:X17" si="9">SUM(Q18:Q20)</f>
        <v>10351</v>
      </c>
      <c r="R17" s="837">
        <f t="shared" si="5"/>
        <v>0.92784152025815703</v>
      </c>
      <c r="S17" s="216">
        <f t="shared" si="9"/>
        <v>0</v>
      </c>
      <c r="T17" s="65">
        <f t="shared" si="9"/>
        <v>0</v>
      </c>
      <c r="U17" s="65">
        <f t="shared" si="9"/>
        <v>60</v>
      </c>
      <c r="V17" s="65">
        <f t="shared" si="9"/>
        <v>60</v>
      </c>
      <c r="W17" s="65">
        <f t="shared" si="9"/>
        <v>1060</v>
      </c>
      <c r="X17" s="832">
        <f t="shared" si="9"/>
        <v>1060</v>
      </c>
      <c r="Y17" s="274">
        <f t="shared" si="7"/>
        <v>1</v>
      </c>
    </row>
    <row r="18" spans="1:25" s="5" customFormat="1" ht="22.5" customHeight="1">
      <c r="A18" s="112"/>
      <c r="B18" s="117" t="s">
        <v>39</v>
      </c>
      <c r="C18" s="1180" t="s">
        <v>99</v>
      </c>
      <c r="D18" s="1180"/>
      <c r="E18" s="215">
        <v>384</v>
      </c>
      <c r="F18" s="168">
        <v>384</v>
      </c>
      <c r="G18" s="168">
        <v>384</v>
      </c>
      <c r="H18" s="168">
        <f>384+7990+2134+320+86</f>
        <v>10914</v>
      </c>
      <c r="I18" s="168">
        <v>11216</v>
      </c>
      <c r="J18" s="168">
        <v>10411</v>
      </c>
      <c r="K18" s="1429">
        <f t="shared" si="2"/>
        <v>0.92822753209700426</v>
      </c>
      <c r="L18" s="839">
        <v>384</v>
      </c>
      <c r="M18" s="840">
        <v>384</v>
      </c>
      <c r="N18" s="840">
        <f>'5.sz.m.fejlesztés '!F5+'5.sz.m.fejlesztés '!F6+'5.sz.m.fejlesztés '!F7</f>
        <v>324</v>
      </c>
      <c r="O18" s="840">
        <f>'5.sz.m.fejlesztés '!G5+'5.sz.m.fejlesztés '!G6+'5.sz.m.fejlesztés '!G7+'5.sz.m.fejlesztés '!G9+'5.sz.m.fejlesztés '!G10</f>
        <v>10854</v>
      </c>
      <c r="P18" s="840">
        <f>'5.sz.m.fejlesztés '!H5+'5.sz.m.fejlesztés '!H6+'5.sz.m.fejlesztés '!H7+'5.sz.m.fejlesztés '!H9+'5.sz.m.fejlesztés '!H10+'5.sz.m.fejlesztés '!H11</f>
        <v>11156</v>
      </c>
      <c r="Q18" s="840">
        <v>10351</v>
      </c>
      <c r="R18" s="1429">
        <f t="shared" si="5"/>
        <v>0.92784152025815703</v>
      </c>
      <c r="S18" s="839">
        <v>0</v>
      </c>
      <c r="T18" s="840">
        <v>0</v>
      </c>
      <c r="U18" s="840">
        <f>'5.sz.m.fejlesztés '!F8</f>
        <v>60</v>
      </c>
      <c r="V18" s="840">
        <f>'5.sz.m.fejlesztés '!G8</f>
        <v>60</v>
      </c>
      <c r="W18" s="840">
        <f>'5.sz.m.fejlesztés '!H8</f>
        <v>60</v>
      </c>
      <c r="X18" s="841">
        <v>60</v>
      </c>
      <c r="Y18" s="1430">
        <f t="shared" si="7"/>
        <v>1</v>
      </c>
    </row>
    <row r="19" spans="1:25" s="5" customFormat="1" ht="22.5" customHeight="1">
      <c r="A19" s="95"/>
      <c r="B19" s="104" t="s">
        <v>40</v>
      </c>
      <c r="C19" s="1182" t="s">
        <v>100</v>
      </c>
      <c r="D19" s="1182"/>
      <c r="E19" s="213"/>
      <c r="F19" s="165"/>
      <c r="G19" s="165"/>
      <c r="H19" s="165"/>
      <c r="I19" s="165"/>
      <c r="J19" s="165"/>
      <c r="K19" s="1431"/>
      <c r="L19" s="213">
        <f t="shared" ref="L19:M21" si="10">E19-S19</f>
        <v>0</v>
      </c>
      <c r="M19" s="165">
        <f t="shared" si="10"/>
        <v>0</v>
      </c>
      <c r="N19" s="165"/>
      <c r="O19" s="165"/>
      <c r="P19" s="165"/>
      <c r="Q19" s="165"/>
      <c r="R19" s="1431"/>
      <c r="S19" s="213"/>
      <c r="T19" s="165"/>
      <c r="U19" s="165"/>
      <c r="V19" s="165"/>
      <c r="W19" s="165"/>
      <c r="X19" s="833"/>
      <c r="Y19" s="1425"/>
    </row>
    <row r="20" spans="1:25" s="5" customFormat="1" ht="22.5" customHeight="1">
      <c r="A20" s="125"/>
      <c r="B20" s="104" t="s">
        <v>41</v>
      </c>
      <c r="C20" s="1183" t="s">
        <v>101</v>
      </c>
      <c r="D20" s="1183"/>
      <c r="E20" s="266">
        <f>SUM(E21:E24)</f>
        <v>0</v>
      </c>
      <c r="F20" s="267">
        <f>SUM(F21:F24)</f>
        <v>0</v>
      </c>
      <c r="G20" s="267">
        <f>SUM(G21:G24)</f>
        <v>0</v>
      </c>
      <c r="H20" s="267">
        <f>SUM(H21:H24)</f>
        <v>0</v>
      </c>
      <c r="I20" s="267">
        <f>SUM(I21:I24)</f>
        <v>1000</v>
      </c>
      <c r="J20" s="267">
        <v>1000</v>
      </c>
      <c r="K20" s="1431">
        <f t="shared" si="2"/>
        <v>1</v>
      </c>
      <c r="L20" s="213">
        <f t="shared" si="10"/>
        <v>0</v>
      </c>
      <c r="M20" s="165">
        <f t="shared" si="10"/>
        <v>0</v>
      </c>
      <c r="N20" s="267">
        <f>SUM(N21:N24)</f>
        <v>0</v>
      </c>
      <c r="O20" s="267">
        <f>SUM(O21:O24)</f>
        <v>0</v>
      </c>
      <c r="P20" s="267">
        <f>SUM(P21:P24)</f>
        <v>0</v>
      </c>
      <c r="Q20" s="267"/>
      <c r="R20" s="1431"/>
      <c r="S20" s="266">
        <f>SUM(S21:S24)</f>
        <v>0</v>
      </c>
      <c r="T20" s="267">
        <f>SUM(T21:T24)</f>
        <v>0</v>
      </c>
      <c r="U20" s="267">
        <f>SUM(U21:U24)</f>
        <v>0</v>
      </c>
      <c r="V20" s="267">
        <f>SUM(V21:V24)</f>
        <v>0</v>
      </c>
      <c r="W20" s="267">
        <f>SUM(W21:W24)</f>
        <v>1000</v>
      </c>
      <c r="X20" s="830">
        <v>1000</v>
      </c>
      <c r="Y20" s="1425">
        <f>X20/W20</f>
        <v>1</v>
      </c>
    </row>
    <row r="21" spans="1:25" s="5" customFormat="1" ht="22.5" customHeight="1">
      <c r="A21" s="101"/>
      <c r="B21" s="105"/>
      <c r="C21" s="105" t="s">
        <v>102</v>
      </c>
      <c r="D21" s="150" t="s">
        <v>92</v>
      </c>
      <c r="E21" s="213"/>
      <c r="F21" s="165"/>
      <c r="G21" s="165"/>
      <c r="H21" s="165"/>
      <c r="I21" s="165">
        <v>1000</v>
      </c>
      <c r="J21" s="165">
        <v>1000</v>
      </c>
      <c r="K21" s="1431">
        <f t="shared" si="2"/>
        <v>1</v>
      </c>
      <c r="L21" s="213">
        <f t="shared" si="10"/>
        <v>0</v>
      </c>
      <c r="M21" s="165">
        <f t="shared" si="10"/>
        <v>0</v>
      </c>
      <c r="N21" s="165"/>
      <c r="O21" s="165"/>
      <c r="P21" s="165"/>
      <c r="Q21" s="165"/>
      <c r="R21" s="1431"/>
      <c r="S21" s="213"/>
      <c r="T21" s="165"/>
      <c r="U21" s="165"/>
      <c r="V21" s="165"/>
      <c r="W21" s="165">
        <v>1000</v>
      </c>
      <c r="X21" s="833">
        <v>1000</v>
      </c>
      <c r="Y21" s="1425">
        <f>X21/W21</f>
        <v>1</v>
      </c>
    </row>
    <row r="22" spans="1:25" s="5" customFormat="1" ht="22.5" customHeight="1">
      <c r="A22" s="101"/>
      <c r="B22" s="105"/>
      <c r="C22" s="105" t="s">
        <v>103</v>
      </c>
      <c r="D22" s="150" t="s">
        <v>93</v>
      </c>
      <c r="E22" s="213">
        <v>0</v>
      </c>
      <c r="F22" s="165">
        <v>0</v>
      </c>
      <c r="G22" s="165">
        <v>0</v>
      </c>
      <c r="H22" s="165">
        <v>0</v>
      </c>
      <c r="I22" s="165">
        <v>0</v>
      </c>
      <c r="J22" s="165">
        <v>0</v>
      </c>
      <c r="K22" s="1431"/>
      <c r="L22" s="213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431"/>
      <c r="S22" s="213">
        <v>0</v>
      </c>
      <c r="T22" s="165">
        <v>0</v>
      </c>
      <c r="U22" s="165">
        <v>0</v>
      </c>
      <c r="V22" s="165">
        <v>0</v>
      </c>
      <c r="W22" s="165">
        <v>0</v>
      </c>
      <c r="X22" s="833">
        <v>0</v>
      </c>
      <c r="Y22" s="1425"/>
    </row>
    <row r="23" spans="1:25" s="5" customFormat="1" ht="22.5" customHeight="1">
      <c r="A23" s="125"/>
      <c r="B23" s="150"/>
      <c r="C23" s="105" t="s">
        <v>104</v>
      </c>
      <c r="D23" s="150" t="s">
        <v>96</v>
      </c>
      <c r="E23" s="266">
        <v>0</v>
      </c>
      <c r="F23" s="267">
        <v>0</v>
      </c>
      <c r="G23" s="267">
        <v>0</v>
      </c>
      <c r="H23" s="267">
        <v>0</v>
      </c>
      <c r="I23" s="267">
        <v>0</v>
      </c>
      <c r="J23" s="267">
        <v>0</v>
      </c>
      <c r="K23" s="1431"/>
      <c r="L23" s="266">
        <v>0</v>
      </c>
      <c r="M23" s="267">
        <v>0</v>
      </c>
      <c r="N23" s="267">
        <v>0</v>
      </c>
      <c r="O23" s="267">
        <v>0</v>
      </c>
      <c r="P23" s="267">
        <v>0</v>
      </c>
      <c r="Q23" s="267">
        <v>0</v>
      </c>
      <c r="R23" s="1431"/>
      <c r="S23" s="266">
        <v>0</v>
      </c>
      <c r="T23" s="267">
        <v>0</v>
      </c>
      <c r="U23" s="267">
        <v>0</v>
      </c>
      <c r="V23" s="267">
        <v>0</v>
      </c>
      <c r="W23" s="267">
        <v>0</v>
      </c>
      <c r="X23" s="830">
        <v>0</v>
      </c>
      <c r="Y23" s="1425"/>
    </row>
    <row r="24" spans="1:25" s="5" customFormat="1" ht="22.5" customHeight="1" thickBot="1">
      <c r="A24" s="158"/>
      <c r="B24" s="159"/>
      <c r="C24" s="160" t="s">
        <v>183</v>
      </c>
      <c r="D24" s="159" t="s">
        <v>184</v>
      </c>
      <c r="E24" s="269">
        <v>0</v>
      </c>
      <c r="F24" s="268">
        <v>0</v>
      </c>
      <c r="G24" s="268">
        <v>0</v>
      </c>
      <c r="H24" s="268">
        <v>0</v>
      </c>
      <c r="I24" s="268">
        <v>0</v>
      </c>
      <c r="J24" s="268">
        <v>0</v>
      </c>
      <c r="K24" s="843"/>
      <c r="L24" s="269">
        <v>0</v>
      </c>
      <c r="M24" s="268">
        <v>0</v>
      </c>
      <c r="N24" s="268">
        <v>0</v>
      </c>
      <c r="O24" s="268">
        <v>0</v>
      </c>
      <c r="P24" s="268">
        <v>0</v>
      </c>
      <c r="Q24" s="268">
        <v>0</v>
      </c>
      <c r="R24" s="843"/>
      <c r="S24" s="269">
        <v>0</v>
      </c>
      <c r="T24" s="268">
        <v>0</v>
      </c>
      <c r="U24" s="268">
        <v>0</v>
      </c>
      <c r="V24" s="268">
        <v>0</v>
      </c>
      <c r="W24" s="268">
        <v>0</v>
      </c>
      <c r="X24" s="831">
        <v>0</v>
      </c>
      <c r="Y24" s="847"/>
    </row>
    <row r="25" spans="1:25" s="5" customFormat="1" ht="22.5" customHeight="1" thickBot="1">
      <c r="A25" s="113" t="s">
        <v>10</v>
      </c>
      <c r="B25" s="1181" t="s">
        <v>105</v>
      </c>
      <c r="C25" s="1181"/>
      <c r="D25" s="1181"/>
      <c r="E25" s="216">
        <f t="shared" ref="E25:P25" si="11">SUM(E26:E28)</f>
        <v>1556</v>
      </c>
      <c r="F25" s="65">
        <f t="shared" si="11"/>
        <v>336</v>
      </c>
      <c r="G25" s="65">
        <f t="shared" si="11"/>
        <v>336</v>
      </c>
      <c r="H25" s="65">
        <f t="shared" si="11"/>
        <v>2297</v>
      </c>
      <c r="I25" s="65">
        <f t="shared" si="11"/>
        <v>0</v>
      </c>
      <c r="J25" s="65">
        <f t="shared" si="11"/>
        <v>0</v>
      </c>
      <c r="K25" s="837"/>
      <c r="L25" s="216">
        <f t="shared" si="11"/>
        <v>1556</v>
      </c>
      <c r="M25" s="65">
        <f t="shared" si="11"/>
        <v>336</v>
      </c>
      <c r="N25" s="65">
        <f t="shared" si="11"/>
        <v>336</v>
      </c>
      <c r="O25" s="65">
        <f t="shared" si="11"/>
        <v>2297</v>
      </c>
      <c r="P25" s="65">
        <f t="shared" si="11"/>
        <v>0</v>
      </c>
      <c r="Q25" s="65">
        <f t="shared" ref="Q25:X25" si="12">SUM(Q26:Q28)</f>
        <v>0</v>
      </c>
      <c r="R25" s="837"/>
      <c r="S25" s="216">
        <f t="shared" si="12"/>
        <v>0</v>
      </c>
      <c r="T25" s="65">
        <f t="shared" si="12"/>
        <v>0</v>
      </c>
      <c r="U25" s="65">
        <f t="shared" si="12"/>
        <v>0</v>
      </c>
      <c r="V25" s="65">
        <f t="shared" si="12"/>
        <v>0</v>
      </c>
      <c r="W25" s="65">
        <f t="shared" si="12"/>
        <v>0</v>
      </c>
      <c r="X25" s="832">
        <f t="shared" si="12"/>
        <v>0</v>
      </c>
      <c r="Y25" s="274"/>
    </row>
    <row r="26" spans="1:25" s="5" customFormat="1" ht="22.5" customHeight="1">
      <c r="A26" s="112"/>
      <c r="B26" s="117" t="s">
        <v>42</v>
      </c>
      <c r="C26" s="1180" t="s">
        <v>3</v>
      </c>
      <c r="D26" s="1180"/>
      <c r="E26" s="215">
        <v>1556</v>
      </c>
      <c r="F26" s="168">
        <v>336</v>
      </c>
      <c r="G26" s="168">
        <v>336</v>
      </c>
      <c r="H26" s="168">
        <f>336+1961</f>
        <v>2297</v>
      </c>
      <c r="I26" s="168">
        <v>0</v>
      </c>
      <c r="J26" s="168"/>
      <c r="K26" s="838"/>
      <c r="L26" s="839">
        <f>E26-S26</f>
        <v>1556</v>
      </c>
      <c r="M26" s="840">
        <f>F26-T26</f>
        <v>336</v>
      </c>
      <c r="N26" s="840">
        <f>G26</f>
        <v>336</v>
      </c>
      <c r="O26" s="840">
        <f>H26</f>
        <v>2297</v>
      </c>
      <c r="P26" s="840">
        <f>I26</f>
        <v>0</v>
      </c>
      <c r="Q26" s="840"/>
      <c r="R26" s="838"/>
      <c r="S26" s="839">
        <v>0</v>
      </c>
      <c r="T26" s="840">
        <v>0</v>
      </c>
      <c r="U26" s="840">
        <v>0</v>
      </c>
      <c r="V26" s="840">
        <v>0</v>
      </c>
      <c r="W26" s="840">
        <v>0</v>
      </c>
      <c r="X26" s="841">
        <v>0</v>
      </c>
      <c r="Y26" s="842"/>
    </row>
    <row r="27" spans="1:25" s="8" customFormat="1" ht="22.5" customHeight="1">
      <c r="A27" s="126"/>
      <c r="B27" s="104" t="s">
        <v>43</v>
      </c>
      <c r="C27" s="1186" t="s">
        <v>274</v>
      </c>
      <c r="D27" s="1186"/>
      <c r="E27" s="213">
        <v>0</v>
      </c>
      <c r="F27" s="165">
        <v>0</v>
      </c>
      <c r="G27" s="165">
        <v>0</v>
      </c>
      <c r="H27" s="165">
        <v>0</v>
      </c>
      <c r="I27" s="165">
        <v>0</v>
      </c>
      <c r="J27" s="165">
        <v>0</v>
      </c>
      <c r="K27" s="848"/>
      <c r="L27" s="213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848"/>
      <c r="S27" s="213">
        <v>0</v>
      </c>
      <c r="T27" s="165">
        <v>0</v>
      </c>
      <c r="U27" s="165">
        <v>0</v>
      </c>
      <c r="V27" s="165">
        <v>0</v>
      </c>
      <c r="W27" s="165">
        <v>0</v>
      </c>
      <c r="X27" s="833">
        <v>0</v>
      </c>
      <c r="Y27" s="849"/>
    </row>
    <row r="28" spans="1:25" s="8" customFormat="1" ht="22.5" customHeight="1" thickBot="1">
      <c r="A28" s="132"/>
      <c r="B28" s="118" t="s">
        <v>75</v>
      </c>
      <c r="C28" s="133" t="s">
        <v>106</v>
      </c>
      <c r="D28" s="133"/>
      <c r="E28" s="230">
        <v>0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843"/>
      <c r="L28" s="839">
        <v>0</v>
      </c>
      <c r="M28" s="840">
        <v>0</v>
      </c>
      <c r="N28" s="840">
        <v>0</v>
      </c>
      <c r="O28" s="840">
        <v>0</v>
      </c>
      <c r="P28" s="840">
        <v>0</v>
      </c>
      <c r="Q28" s="840">
        <v>0</v>
      </c>
      <c r="R28" s="843"/>
      <c r="S28" s="839">
        <v>0</v>
      </c>
      <c r="T28" s="840">
        <v>0</v>
      </c>
      <c r="U28" s="840">
        <v>0</v>
      </c>
      <c r="V28" s="840">
        <v>0</v>
      </c>
      <c r="W28" s="840">
        <v>0</v>
      </c>
      <c r="X28" s="841">
        <v>0</v>
      </c>
      <c r="Y28" s="847"/>
    </row>
    <row r="29" spans="1:25" s="66" customFormat="1" ht="22.5" hidden="1" customHeight="1" thickBot="1">
      <c r="A29" s="92" t="s">
        <v>11</v>
      </c>
      <c r="B29" s="119" t="s">
        <v>107</v>
      </c>
      <c r="C29" s="119"/>
      <c r="D29" s="119"/>
      <c r="E29" s="217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837" t="e">
        <f t="shared" si="2"/>
        <v>#DIV/0!</v>
      </c>
      <c r="L29" s="217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837" t="e">
        <f t="shared" si="5"/>
        <v>#DIV/0!</v>
      </c>
      <c r="S29" s="217">
        <v>0</v>
      </c>
      <c r="T29" s="218">
        <v>0</v>
      </c>
      <c r="U29" s="218">
        <v>0</v>
      </c>
      <c r="V29" s="218">
        <v>0</v>
      </c>
      <c r="W29" s="218">
        <v>0</v>
      </c>
      <c r="X29" s="834">
        <v>0</v>
      </c>
      <c r="Y29" s="274" t="e">
        <f>X29/W29</f>
        <v>#DIV/0!</v>
      </c>
    </row>
    <row r="30" spans="1:25" s="66" customFormat="1" ht="22.5" hidden="1" customHeight="1" thickBot="1">
      <c r="A30" s="113"/>
      <c r="B30" s="1181"/>
      <c r="C30" s="1181"/>
      <c r="D30" s="1181"/>
      <c r="E30" s="465"/>
      <c r="F30" s="466"/>
      <c r="G30" s="466"/>
      <c r="H30" s="466"/>
      <c r="I30" s="466"/>
      <c r="J30" s="466"/>
      <c r="K30" s="837" t="e">
        <f t="shared" si="2"/>
        <v>#DIV/0!</v>
      </c>
      <c r="L30" s="465"/>
      <c r="M30" s="466"/>
      <c r="N30" s="466"/>
      <c r="O30" s="466"/>
      <c r="P30" s="466"/>
      <c r="Q30" s="466"/>
      <c r="R30" s="837" t="e">
        <f t="shared" si="5"/>
        <v>#DIV/0!</v>
      </c>
      <c r="S30" s="465"/>
      <c r="T30" s="466"/>
      <c r="U30" s="466"/>
      <c r="V30" s="466"/>
      <c r="W30" s="466"/>
      <c r="X30" s="828">
        <v>0</v>
      </c>
      <c r="Y30" s="274" t="e">
        <f>X30/W30</f>
        <v>#DIV/0!</v>
      </c>
    </row>
    <row r="31" spans="1:25" s="66" customFormat="1" ht="22.5" customHeight="1" thickBot="1">
      <c r="A31" s="113" t="s">
        <v>11</v>
      </c>
      <c r="B31" s="1126" t="s">
        <v>108</v>
      </c>
      <c r="C31" s="1126"/>
      <c r="D31" s="1126"/>
      <c r="E31" s="214">
        <f t="shared" ref="E31:J31" si="13">E6+E17+E25+E29</f>
        <v>20127</v>
      </c>
      <c r="F31" s="166">
        <f t="shared" si="13"/>
        <v>19707</v>
      </c>
      <c r="G31" s="166">
        <f t="shared" si="13"/>
        <v>19864</v>
      </c>
      <c r="H31" s="166">
        <f t="shared" si="13"/>
        <v>33184</v>
      </c>
      <c r="I31" s="166">
        <f t="shared" si="13"/>
        <v>35291</v>
      </c>
      <c r="J31" s="166">
        <f t="shared" si="13"/>
        <v>28560</v>
      </c>
      <c r="K31" s="837">
        <f t="shared" si="2"/>
        <v>0.80927148564789886</v>
      </c>
      <c r="L31" s="214">
        <f>L6+L17+L25</f>
        <v>19312</v>
      </c>
      <c r="M31" s="166">
        <f>M6+M17+M25</f>
        <v>18092</v>
      </c>
      <c r="N31" s="166">
        <f>N6+N17+N25+N29</f>
        <v>18189</v>
      </c>
      <c r="O31" s="166">
        <f>O6+O17+O25+O29</f>
        <v>31422</v>
      </c>
      <c r="P31" s="166">
        <f>P6+P17+P25+P29</f>
        <v>32088</v>
      </c>
      <c r="Q31" s="166">
        <f>Q6+Q17+Q25+Q29</f>
        <v>25471</v>
      </c>
      <c r="R31" s="837">
        <f t="shared" si="5"/>
        <v>0.793785838942907</v>
      </c>
      <c r="S31" s="214">
        <f>S6+S17+S25+S29+S35</f>
        <v>815</v>
      </c>
      <c r="T31" s="166">
        <f>T6+T17+T25+T29+T35</f>
        <v>1615</v>
      </c>
      <c r="U31" s="166">
        <f>U6+U17+U25+U29+U35</f>
        <v>1675</v>
      </c>
      <c r="V31" s="166">
        <f>V6+V17+V25+V29+V35</f>
        <v>1762</v>
      </c>
      <c r="W31" s="166">
        <f>W6+W17+W25+W29+W35</f>
        <v>3203</v>
      </c>
      <c r="X31" s="828">
        <f>X6+X17+X25+X29+X30</f>
        <v>3089</v>
      </c>
      <c r="Y31" s="274">
        <f>X31/W31</f>
        <v>0.96440836715579148</v>
      </c>
    </row>
    <row r="32" spans="1:25" s="66" customFormat="1" ht="22.5" customHeight="1" thickBot="1">
      <c r="A32" s="90">
        <v>5</v>
      </c>
      <c r="B32" s="1187" t="s">
        <v>109</v>
      </c>
      <c r="C32" s="1187"/>
      <c r="D32" s="1187"/>
      <c r="E32" s="219">
        <f t="shared" ref="E32:J32" si="14">SUM(E33:E35)</f>
        <v>0</v>
      </c>
      <c r="F32" s="116">
        <f t="shared" si="14"/>
        <v>420</v>
      </c>
      <c r="G32" s="116">
        <f t="shared" si="14"/>
        <v>420</v>
      </c>
      <c r="H32" s="116">
        <f t="shared" si="14"/>
        <v>8410</v>
      </c>
      <c r="I32" s="116">
        <f t="shared" si="14"/>
        <v>8410</v>
      </c>
      <c r="J32" s="116">
        <f t="shared" si="14"/>
        <v>8410</v>
      </c>
      <c r="K32" s="837">
        <f t="shared" si="2"/>
        <v>1</v>
      </c>
      <c r="L32" s="219">
        <f t="shared" ref="L32:Q32" si="15">SUM(L33:L35)</f>
        <v>0</v>
      </c>
      <c r="M32" s="116">
        <f t="shared" si="15"/>
        <v>420</v>
      </c>
      <c r="N32" s="116">
        <f t="shared" si="15"/>
        <v>420</v>
      </c>
      <c r="O32" s="116">
        <f t="shared" si="15"/>
        <v>8410</v>
      </c>
      <c r="P32" s="116">
        <f t="shared" si="15"/>
        <v>8410</v>
      </c>
      <c r="Q32" s="116">
        <f t="shared" si="15"/>
        <v>8410</v>
      </c>
      <c r="R32" s="837">
        <f t="shared" si="5"/>
        <v>1</v>
      </c>
      <c r="S32" s="219">
        <f>SUM(S33:S35)</f>
        <v>0</v>
      </c>
      <c r="T32" s="116">
        <f>SUM(T33:T35)</f>
        <v>0</v>
      </c>
      <c r="U32" s="116">
        <f>SUM(U33:U35)</f>
        <v>0</v>
      </c>
      <c r="V32" s="116">
        <f>SUM(V33:V35)</f>
        <v>0</v>
      </c>
      <c r="W32" s="116">
        <f>SUM(W33:W35)</f>
        <v>0</v>
      </c>
      <c r="X32" s="835"/>
      <c r="Y32" s="274"/>
    </row>
    <row r="33" spans="1:25" s="5" customFormat="1" ht="22.5" customHeight="1">
      <c r="A33" s="135"/>
      <c r="B33" s="117" t="s">
        <v>44</v>
      </c>
      <c r="C33" s="1188" t="s">
        <v>395</v>
      </c>
      <c r="D33" s="1188"/>
      <c r="E33" s="215"/>
      <c r="F33" s="168"/>
      <c r="G33" s="168"/>
      <c r="H33" s="168">
        <v>7990</v>
      </c>
      <c r="I33" s="168">
        <v>7990</v>
      </c>
      <c r="J33" s="168">
        <v>7990</v>
      </c>
      <c r="K33" s="1429">
        <f t="shared" si="2"/>
        <v>1</v>
      </c>
      <c r="L33" s="839"/>
      <c r="M33" s="840"/>
      <c r="N33" s="840"/>
      <c r="O33" s="840">
        <f>H33</f>
        <v>7990</v>
      </c>
      <c r="P33" s="840">
        <f>I33</f>
        <v>7990</v>
      </c>
      <c r="Q33" s="840">
        <v>7990</v>
      </c>
      <c r="R33" s="1429">
        <f t="shared" si="5"/>
        <v>1</v>
      </c>
      <c r="S33" s="839"/>
      <c r="T33" s="840"/>
      <c r="U33" s="840"/>
      <c r="V33" s="840"/>
      <c r="W33" s="840"/>
      <c r="X33" s="841"/>
      <c r="Y33" s="842"/>
    </row>
    <row r="34" spans="1:25" s="5" customFormat="1" ht="22.5" customHeight="1">
      <c r="A34" s="95"/>
      <c r="B34" s="104" t="s">
        <v>45</v>
      </c>
      <c r="C34" s="1182" t="s">
        <v>275</v>
      </c>
      <c r="D34" s="1182"/>
      <c r="E34" s="266"/>
      <c r="F34" s="267"/>
      <c r="G34" s="267"/>
      <c r="H34" s="267"/>
      <c r="I34" s="267"/>
      <c r="J34" s="267"/>
      <c r="K34" s="1431"/>
      <c r="L34" s="266"/>
      <c r="M34" s="267"/>
      <c r="N34" s="267"/>
      <c r="O34" s="267"/>
      <c r="P34" s="267"/>
      <c r="Q34" s="267"/>
      <c r="R34" s="1431"/>
      <c r="S34" s="266"/>
      <c r="T34" s="267"/>
      <c r="U34" s="267"/>
      <c r="V34" s="267"/>
      <c r="W34" s="267"/>
      <c r="X34" s="830"/>
      <c r="Y34" s="849"/>
    </row>
    <row r="35" spans="1:25" s="5" customFormat="1" ht="22.5" customHeight="1" thickBot="1">
      <c r="A35" s="454"/>
      <c r="B35" s="455" t="s">
        <v>79</v>
      </c>
      <c r="C35" s="456" t="s">
        <v>379</v>
      </c>
      <c r="D35" s="456"/>
      <c r="E35" s="457"/>
      <c r="F35" s="467">
        <v>420</v>
      </c>
      <c r="G35" s="467">
        <v>420</v>
      </c>
      <c r="H35" s="467">
        <v>420</v>
      </c>
      <c r="I35" s="467">
        <v>420</v>
      </c>
      <c r="J35" s="467">
        <v>420</v>
      </c>
      <c r="K35" s="1432">
        <f t="shared" si="2"/>
        <v>1</v>
      </c>
      <c r="L35" s="850">
        <f>E35-S35</f>
        <v>0</v>
      </c>
      <c r="M35" s="851">
        <f>F35-T35</f>
        <v>420</v>
      </c>
      <c r="N35" s="851">
        <v>420</v>
      </c>
      <c r="O35" s="851">
        <f>H35</f>
        <v>420</v>
      </c>
      <c r="P35" s="851">
        <f>I35</f>
        <v>420</v>
      </c>
      <c r="Q35" s="851">
        <v>420</v>
      </c>
      <c r="R35" s="1432">
        <f t="shared" si="5"/>
        <v>1</v>
      </c>
      <c r="S35" s="850">
        <v>0</v>
      </c>
      <c r="T35" s="851">
        <v>0</v>
      </c>
      <c r="U35" s="851">
        <v>0</v>
      </c>
      <c r="V35" s="851">
        <v>0</v>
      </c>
      <c r="W35" s="851">
        <v>0</v>
      </c>
      <c r="X35" s="831"/>
      <c r="Y35" s="847"/>
    </row>
    <row r="36" spans="1:25" s="5" customFormat="1" ht="22.5" customHeight="1" thickBot="1">
      <c r="A36" s="113" t="s">
        <v>13</v>
      </c>
      <c r="B36" s="1126" t="s">
        <v>220</v>
      </c>
      <c r="C36" s="1126"/>
      <c r="D36" s="1126"/>
      <c r="E36" s="216">
        <f t="shared" ref="E36:O36" si="16">E31+E32</f>
        <v>20127</v>
      </c>
      <c r="F36" s="65">
        <f t="shared" si="16"/>
        <v>20127</v>
      </c>
      <c r="G36" s="65">
        <f t="shared" si="16"/>
        <v>20284</v>
      </c>
      <c r="H36" s="65">
        <f t="shared" si="16"/>
        <v>41594</v>
      </c>
      <c r="I36" s="65">
        <f t="shared" si="16"/>
        <v>43701</v>
      </c>
      <c r="J36" s="65">
        <f t="shared" si="16"/>
        <v>36970</v>
      </c>
      <c r="K36" s="837">
        <f t="shared" si="2"/>
        <v>0.84597606462094688</v>
      </c>
      <c r="L36" s="216">
        <f t="shared" si="16"/>
        <v>19312</v>
      </c>
      <c r="M36" s="65">
        <f t="shared" si="16"/>
        <v>18512</v>
      </c>
      <c r="N36" s="65">
        <f t="shared" si="16"/>
        <v>18609</v>
      </c>
      <c r="O36" s="65">
        <f t="shared" si="16"/>
        <v>39832</v>
      </c>
      <c r="P36" s="65">
        <f t="shared" ref="P36:X36" si="17">P31+P32</f>
        <v>40498</v>
      </c>
      <c r="Q36" s="65">
        <f t="shared" si="17"/>
        <v>33881</v>
      </c>
      <c r="R36" s="837">
        <f t="shared" si="5"/>
        <v>0.83660921526988985</v>
      </c>
      <c r="S36" s="216">
        <f t="shared" si="17"/>
        <v>815</v>
      </c>
      <c r="T36" s="65">
        <f t="shared" si="17"/>
        <v>1615</v>
      </c>
      <c r="U36" s="65">
        <f t="shared" si="17"/>
        <v>1675</v>
      </c>
      <c r="V36" s="65">
        <f t="shared" si="17"/>
        <v>1762</v>
      </c>
      <c r="W36" s="65">
        <f t="shared" si="17"/>
        <v>3203</v>
      </c>
      <c r="X36" s="832">
        <f t="shared" si="17"/>
        <v>3089</v>
      </c>
      <c r="Y36" s="274">
        <f>X36/W36</f>
        <v>0.96440836715579148</v>
      </c>
    </row>
    <row r="37" spans="1:25" s="5" customFormat="1" ht="20.100000000000001" hidden="1" customHeight="1" thickBot="1">
      <c r="A37" s="1123" t="s">
        <v>221</v>
      </c>
      <c r="B37" s="1124"/>
      <c r="C37" s="1124"/>
      <c r="D37" s="1124"/>
      <c r="E37" s="333"/>
      <c r="F37" s="334"/>
      <c r="G37" s="334"/>
      <c r="H37" s="334"/>
      <c r="I37" s="334"/>
      <c r="J37" s="335"/>
      <c r="K37" s="803"/>
      <c r="L37" s="333"/>
      <c r="M37" s="334"/>
      <c r="N37" s="334"/>
      <c r="O37" s="334"/>
      <c r="P37" s="334"/>
      <c r="Q37" s="335"/>
      <c r="R37" s="837" t="e">
        <f t="shared" si="5"/>
        <v>#DIV/0!</v>
      </c>
      <c r="S37" s="333"/>
      <c r="T37" s="334"/>
      <c r="U37" s="334"/>
      <c r="V37" s="334"/>
      <c r="W37" s="334"/>
      <c r="X37" s="339"/>
    </row>
    <row r="38" spans="1:25" s="5" customFormat="1" ht="20.100000000000001" hidden="1" customHeight="1" thickBot="1">
      <c r="A38" s="1125" t="s">
        <v>8</v>
      </c>
      <c r="B38" s="1126"/>
      <c r="C38" s="1126"/>
      <c r="D38" s="1126"/>
      <c r="E38" s="271">
        <f>SUM(E36:E37)</f>
        <v>20127</v>
      </c>
      <c r="F38" s="272">
        <f>SUM(F36:F37)</f>
        <v>20127</v>
      </c>
      <c r="G38" s="272">
        <f>SUM(G36:G37)</f>
        <v>20284</v>
      </c>
      <c r="H38" s="272">
        <f>SUM(H36:H37)</f>
        <v>41594</v>
      </c>
      <c r="I38" s="272">
        <f>SUM(I36:I37)</f>
        <v>43701</v>
      </c>
      <c r="J38" s="273"/>
      <c r="K38" s="804"/>
      <c r="L38" s="271">
        <f>SUM(L36:L37)</f>
        <v>19312</v>
      </c>
      <c r="M38" s="272">
        <f>SUM(M36:M37)</f>
        <v>18512</v>
      </c>
      <c r="N38" s="272">
        <f>SUM(N36:N37)</f>
        <v>18609</v>
      </c>
      <c r="O38" s="272">
        <f>SUM(O36:O37)</f>
        <v>39832</v>
      </c>
      <c r="P38" s="272">
        <f>SUM(P36:P37)</f>
        <v>40498</v>
      </c>
      <c r="Q38" s="273"/>
      <c r="R38" s="837">
        <f t="shared" si="5"/>
        <v>0</v>
      </c>
      <c r="S38" s="271">
        <f>SUM(S36:S37)</f>
        <v>815</v>
      </c>
      <c r="T38" s="272">
        <f>SUM(T36:T37)</f>
        <v>1615</v>
      </c>
      <c r="U38" s="272">
        <f>SUM(U36:U37)</f>
        <v>1675</v>
      </c>
      <c r="V38" s="272">
        <f>SUM(V36:V37)</f>
        <v>1762</v>
      </c>
      <c r="W38" s="272">
        <f>SUM(W36:W37)</f>
        <v>3203</v>
      </c>
      <c r="X38" s="274"/>
    </row>
    <row r="39" spans="1:25" s="5" customFormat="1" ht="20.100000000000001" customHeight="1">
      <c r="A39" s="286"/>
      <c r="B39" s="340"/>
      <c r="C39" s="286"/>
      <c r="D39" s="286"/>
      <c r="E39" s="341"/>
      <c r="F39" s="341"/>
      <c r="G39" s="341"/>
      <c r="H39" s="341"/>
      <c r="I39" s="341"/>
      <c r="J39" s="341"/>
      <c r="K39" s="341"/>
      <c r="L39" s="342"/>
      <c r="M39" s="342"/>
      <c r="N39" s="342"/>
      <c r="O39" s="342"/>
      <c r="P39" s="342"/>
      <c r="Q39" s="342"/>
      <c r="R39" s="342"/>
      <c r="S39" s="342"/>
      <c r="T39" s="342"/>
      <c r="U39" s="343"/>
      <c r="V39" s="343"/>
      <c r="W39" s="343"/>
      <c r="X39" s="343"/>
    </row>
    <row r="40" spans="1:25" s="5" customFormat="1" ht="20.100000000000001" customHeight="1">
      <c r="A40" s="49"/>
      <c r="B40" s="50"/>
      <c r="C40" s="50"/>
      <c r="D40" s="25"/>
      <c r="E40" s="6"/>
      <c r="F40" s="6"/>
      <c r="G40" s="6"/>
      <c r="H40" s="6"/>
      <c r="I40" s="6"/>
      <c r="J40" s="6"/>
      <c r="K40" s="6"/>
      <c r="L40" s="137"/>
      <c r="M40" s="137"/>
      <c r="N40" s="137"/>
      <c r="O40" s="137"/>
      <c r="P40" s="137"/>
      <c r="Q40" s="137" t="e">
        <f>Q36+#REF!</f>
        <v>#REF!</v>
      </c>
      <c r="R40" s="137"/>
      <c r="S40" s="137"/>
      <c r="T40" s="137"/>
    </row>
    <row r="41" spans="1:25">
      <c r="A41" s="122"/>
      <c r="B41" s="48"/>
      <c r="C41" s="48"/>
      <c r="D41" s="25"/>
      <c r="E41" s="4"/>
      <c r="F41" s="4"/>
      <c r="G41" s="4"/>
      <c r="H41" s="4"/>
      <c r="I41" s="4"/>
      <c r="J41" s="4"/>
      <c r="K41" s="4"/>
    </row>
    <row r="42" spans="1:25">
      <c r="A42" s="122"/>
      <c r="B42" s="48"/>
      <c r="C42" s="48"/>
      <c r="D42" s="25"/>
      <c r="E42" s="4"/>
      <c r="F42" s="4"/>
      <c r="G42" s="4"/>
      <c r="H42" s="4"/>
      <c r="I42" s="4"/>
      <c r="J42" s="4"/>
      <c r="K42" s="4"/>
    </row>
    <row r="43" spans="1:25">
      <c r="A43" s="122"/>
      <c r="B43" s="1"/>
      <c r="C43" s="1"/>
      <c r="D43" s="1"/>
      <c r="L43" s="1"/>
      <c r="M43" s="1"/>
      <c r="N43" s="1"/>
      <c r="O43" s="1"/>
      <c r="P43" s="1"/>
      <c r="Q43" s="1"/>
      <c r="R43" s="1"/>
      <c r="S43" s="1"/>
      <c r="T43" s="1"/>
    </row>
    <row r="44" spans="1:25">
      <c r="A44" s="122"/>
      <c r="B44" s="1"/>
      <c r="C44" s="1"/>
      <c r="D44" s="1"/>
      <c r="L44" s="1"/>
      <c r="M44" s="1"/>
      <c r="N44" s="1"/>
      <c r="O44" s="1"/>
      <c r="P44" s="1"/>
      <c r="Q44" s="1"/>
      <c r="R44" s="1"/>
      <c r="S44" s="1"/>
      <c r="T44" s="1"/>
    </row>
    <row r="45" spans="1:25">
      <c r="A45" s="122"/>
      <c r="B45" s="1"/>
      <c r="C45" s="1"/>
      <c r="D45" s="1"/>
      <c r="L45" s="1"/>
      <c r="M45" s="1"/>
      <c r="N45" s="1"/>
      <c r="O45" s="1"/>
      <c r="P45" s="1"/>
      <c r="Q45" s="1"/>
      <c r="R45" s="1"/>
      <c r="S45" s="1"/>
      <c r="T45" s="1"/>
    </row>
    <row r="46" spans="1:25">
      <c r="A46" s="122"/>
      <c r="B46" s="1"/>
      <c r="C46" s="1"/>
      <c r="D46" s="1"/>
      <c r="L46" s="1"/>
      <c r="M46" s="1"/>
      <c r="N46" s="1"/>
      <c r="O46" s="1"/>
      <c r="P46" s="1"/>
      <c r="Q46" s="1"/>
      <c r="R46" s="1"/>
      <c r="S46" s="1"/>
      <c r="T46" s="1"/>
    </row>
    <row r="47" spans="1:25">
      <c r="A47" s="122"/>
      <c r="B47" s="1"/>
      <c r="C47" s="1"/>
      <c r="D47" s="1"/>
      <c r="L47" s="1"/>
      <c r="M47" s="1"/>
      <c r="N47" s="1"/>
      <c r="O47" s="1"/>
      <c r="P47" s="1"/>
      <c r="Q47" s="1"/>
      <c r="R47" s="1"/>
      <c r="S47" s="1"/>
      <c r="T47" s="1"/>
    </row>
    <row r="48" spans="1:25">
      <c r="A48" s="122"/>
      <c r="B48" s="1"/>
      <c r="C48" s="1"/>
      <c r="D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22"/>
      <c r="B49" s="1"/>
      <c r="C49" s="1"/>
      <c r="D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22"/>
      <c r="B50" s="48"/>
      <c r="C50" s="48"/>
      <c r="D50" s="25"/>
      <c r="E50" s="3"/>
      <c r="F50" s="3"/>
      <c r="G50" s="3"/>
      <c r="H50" s="3"/>
      <c r="I50" s="3"/>
      <c r="J50" s="3"/>
      <c r="K50" s="3"/>
    </row>
    <row r="51" spans="1:20">
      <c r="A51" s="122"/>
      <c r="B51" s="48"/>
      <c r="C51" s="48"/>
      <c r="D51" s="25"/>
      <c r="E51" s="3"/>
      <c r="F51" s="3"/>
      <c r="G51" s="3"/>
      <c r="H51" s="3"/>
      <c r="I51" s="3"/>
      <c r="J51" s="3"/>
      <c r="K51" s="3"/>
    </row>
    <row r="52" spans="1:20">
      <c r="A52" s="122"/>
      <c r="B52" s="48"/>
      <c r="C52" s="48"/>
      <c r="D52" s="25"/>
      <c r="E52" s="3"/>
      <c r="F52" s="3"/>
      <c r="G52" s="3"/>
      <c r="H52" s="3"/>
      <c r="I52" s="3"/>
      <c r="J52" s="3"/>
      <c r="K52" s="3"/>
    </row>
    <row r="53" spans="1:20">
      <c r="A53" s="122"/>
      <c r="B53" s="48"/>
      <c r="C53" s="48"/>
      <c r="D53" s="25"/>
      <c r="E53" s="3"/>
      <c r="F53" s="3"/>
      <c r="G53" s="3"/>
      <c r="H53" s="3"/>
      <c r="I53" s="3"/>
      <c r="J53" s="3"/>
      <c r="K53" s="3"/>
    </row>
    <row r="54" spans="1:20">
      <c r="A54" s="122"/>
      <c r="B54" s="48"/>
      <c r="C54" s="48"/>
      <c r="D54" s="25"/>
      <c r="E54" s="3"/>
      <c r="F54" s="3"/>
      <c r="G54" s="3"/>
      <c r="H54" s="3"/>
      <c r="I54" s="3"/>
      <c r="J54" s="3"/>
      <c r="K54" s="3"/>
    </row>
    <row r="55" spans="1:20">
      <c r="A55" s="122"/>
      <c r="B55" s="48"/>
      <c r="C55" s="48"/>
      <c r="D55" s="25"/>
      <c r="E55" s="3"/>
      <c r="F55" s="3"/>
      <c r="G55" s="3"/>
      <c r="H55" s="3"/>
      <c r="I55" s="3"/>
      <c r="J55" s="3"/>
      <c r="K55" s="3"/>
    </row>
    <row r="56" spans="1:20">
      <c r="A56" s="122"/>
      <c r="B56" s="48"/>
      <c r="C56" s="48"/>
      <c r="D56" s="25"/>
      <c r="E56" s="3"/>
      <c r="F56" s="3"/>
      <c r="G56" s="3"/>
      <c r="H56" s="3"/>
      <c r="I56" s="3"/>
      <c r="J56" s="3"/>
      <c r="K56" s="3"/>
    </row>
    <row r="57" spans="1:20">
      <c r="A57" s="122"/>
      <c r="B57" s="48"/>
      <c r="C57" s="48"/>
      <c r="D57" s="25"/>
      <c r="E57" s="3"/>
      <c r="F57" s="3"/>
      <c r="G57" s="3"/>
      <c r="H57" s="3"/>
      <c r="I57" s="3"/>
      <c r="J57" s="3"/>
      <c r="K57" s="3"/>
    </row>
    <row r="58" spans="1:20">
      <c r="A58" s="122"/>
      <c r="B58" s="48"/>
      <c r="C58" s="48"/>
      <c r="D58" s="25"/>
      <c r="E58" s="3"/>
      <c r="F58" s="3"/>
      <c r="G58" s="3"/>
      <c r="H58" s="3"/>
      <c r="I58" s="3"/>
      <c r="J58" s="3"/>
      <c r="K58" s="3"/>
    </row>
    <row r="59" spans="1:20">
      <c r="A59" s="122"/>
      <c r="B59" s="48"/>
      <c r="C59" s="48"/>
      <c r="D59" s="25"/>
      <c r="E59" s="3"/>
      <c r="F59" s="3"/>
      <c r="G59" s="3"/>
      <c r="H59" s="3"/>
      <c r="I59" s="3"/>
      <c r="J59" s="3"/>
      <c r="K59" s="3"/>
    </row>
  </sheetData>
  <mergeCells count="20">
    <mergeCell ref="A2:S2"/>
    <mergeCell ref="E1:S1"/>
    <mergeCell ref="B36:D36"/>
    <mergeCell ref="C27:D27"/>
    <mergeCell ref="B30:D30"/>
    <mergeCell ref="B31:D31"/>
    <mergeCell ref="B32:D32"/>
    <mergeCell ref="C33:D33"/>
    <mergeCell ref="C34:D34"/>
    <mergeCell ref="C18:D18"/>
    <mergeCell ref="S4:Y4"/>
    <mergeCell ref="B17:D17"/>
    <mergeCell ref="B6:D6"/>
    <mergeCell ref="A4:D4"/>
    <mergeCell ref="A37:D37"/>
    <mergeCell ref="A38:D38"/>
    <mergeCell ref="C26:D26"/>
    <mergeCell ref="B25:D25"/>
    <mergeCell ref="C19:D19"/>
    <mergeCell ref="C20:D20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1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3"/>
  <sheetViews>
    <sheetView topLeftCell="C1" zoomScaleNormal="100" workbookViewId="0">
      <selection activeCell="Z6" sqref="Z6"/>
    </sheetView>
  </sheetViews>
  <sheetFormatPr defaultRowHeight="12.75"/>
  <cols>
    <col min="1" max="1" width="8.28515625" style="27" customWidth="1"/>
    <col min="2" max="2" width="47.5703125" style="27" customWidth="1"/>
    <col min="3" max="3" width="5.5703125" style="61" customWidth="1"/>
    <col min="4" max="4" width="11.140625" style="64" customWidth="1"/>
    <col min="5" max="5" width="10" style="64" hidden="1" customWidth="1"/>
    <col min="6" max="6" width="11.140625" style="64" hidden="1" customWidth="1"/>
    <col min="7" max="7" width="10.7109375" style="64" hidden="1" customWidth="1"/>
    <col min="8" max="9" width="10.7109375" style="64" customWidth="1"/>
    <col min="10" max="10" width="15.28515625" style="64" customWidth="1"/>
    <col min="11" max="11" width="10.140625" style="27" customWidth="1"/>
    <col min="12" max="12" width="9" style="27" hidden="1" customWidth="1"/>
    <col min="13" max="14" width="8.7109375" style="27" hidden="1" customWidth="1"/>
    <col min="15" max="16" width="9.42578125" style="27" customWidth="1"/>
    <col min="17" max="17" width="11.140625" style="27" customWidth="1"/>
    <col min="18" max="18" width="10.42578125" style="27" customWidth="1"/>
    <col min="19" max="19" width="9" style="27" hidden="1" customWidth="1"/>
    <col min="20" max="21" width="7.85546875" style="27" hidden="1" customWidth="1"/>
    <col min="22" max="22" width="8.5703125" style="27" customWidth="1"/>
    <col min="23" max="23" width="9.28515625" style="27" bestFit="1" customWidth="1"/>
    <col min="24" max="24" width="14.42578125" style="27" bestFit="1" customWidth="1"/>
    <col min="25" max="16384" width="9.140625" style="27"/>
  </cols>
  <sheetData>
    <row r="1" spans="1:24" ht="15.75">
      <c r="A1" s="1198" t="s">
        <v>63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45"/>
      <c r="V1" s="27" t="s">
        <v>577</v>
      </c>
    </row>
    <row r="2" spans="1:24" ht="16.5" thickBot="1">
      <c r="A2" s="53"/>
      <c r="B2" s="45"/>
      <c r="C2" s="45"/>
      <c r="D2" s="54"/>
      <c r="E2" s="54"/>
      <c r="F2" s="54"/>
      <c r="G2" s="54"/>
      <c r="H2" s="54"/>
      <c r="I2" s="54"/>
      <c r="J2" s="54"/>
      <c r="K2" s="45"/>
      <c r="L2" s="45"/>
      <c r="M2" s="45"/>
      <c r="N2" s="45"/>
      <c r="O2" s="45"/>
      <c r="P2" s="45"/>
      <c r="Q2" s="45"/>
      <c r="R2" s="1201" t="s">
        <v>584</v>
      </c>
      <c r="S2" s="1201"/>
      <c r="T2" s="1201"/>
      <c r="U2" s="1201"/>
      <c r="V2" s="1201"/>
      <c r="W2" s="1201"/>
      <c r="X2" s="1201"/>
    </row>
    <row r="3" spans="1:24" s="55" customFormat="1" ht="31.5" customHeight="1" thickBot="1">
      <c r="A3" s="20" t="s">
        <v>6</v>
      </c>
      <c r="B3" s="21" t="s">
        <v>35</v>
      </c>
      <c r="C3" s="285" t="s">
        <v>255</v>
      </c>
      <c r="D3" s="1190" t="s">
        <v>5</v>
      </c>
      <c r="E3" s="1191"/>
      <c r="F3" s="1191"/>
      <c r="G3" s="1191"/>
      <c r="H3" s="1191"/>
      <c r="I3" s="1196"/>
      <c r="J3" s="1197"/>
      <c r="K3" s="1194" t="s">
        <v>256</v>
      </c>
      <c r="L3" s="1195"/>
      <c r="M3" s="1195"/>
      <c r="N3" s="1195"/>
      <c r="O3" s="1195"/>
      <c r="P3" s="1196"/>
      <c r="Q3" s="1197"/>
      <c r="R3" s="1190" t="s">
        <v>26</v>
      </c>
      <c r="S3" s="1191"/>
      <c r="T3" s="1191"/>
      <c r="U3" s="1191"/>
      <c r="V3" s="1191"/>
      <c r="W3" s="1192"/>
      <c r="X3" s="1193"/>
    </row>
    <row r="4" spans="1:24" s="55" customFormat="1" ht="31.5" customHeight="1">
      <c r="A4" s="183"/>
      <c r="B4" s="184"/>
      <c r="C4" s="291"/>
      <c r="D4" s="310" t="s">
        <v>72</v>
      </c>
      <c r="E4" s="311" t="s">
        <v>207</v>
      </c>
      <c r="F4" s="311" t="s">
        <v>212</v>
      </c>
      <c r="G4" s="302" t="s">
        <v>215</v>
      </c>
      <c r="H4" s="302" t="s">
        <v>233</v>
      </c>
      <c r="I4" s="302" t="s">
        <v>230</v>
      </c>
      <c r="J4" s="302" t="s">
        <v>459</v>
      </c>
      <c r="K4" s="310" t="s">
        <v>72</v>
      </c>
      <c r="L4" s="311" t="s">
        <v>207</v>
      </c>
      <c r="M4" s="311" t="s">
        <v>212</v>
      </c>
      <c r="N4" s="302" t="s">
        <v>215</v>
      </c>
      <c r="O4" s="721" t="s">
        <v>233</v>
      </c>
      <c r="P4" s="958" t="s">
        <v>230</v>
      </c>
      <c r="Q4" s="302" t="s">
        <v>459</v>
      </c>
      <c r="R4" s="310" t="s">
        <v>72</v>
      </c>
      <c r="S4" s="311" t="s">
        <v>207</v>
      </c>
      <c r="T4" s="311" t="s">
        <v>212</v>
      </c>
      <c r="U4" s="302" t="s">
        <v>215</v>
      </c>
      <c r="V4" s="302" t="s">
        <v>233</v>
      </c>
      <c r="W4" s="769" t="s">
        <v>230</v>
      </c>
      <c r="X4" s="871" t="s">
        <v>459</v>
      </c>
    </row>
    <row r="5" spans="1:24" ht="29.25" customHeight="1">
      <c r="A5" s="44">
        <v>1</v>
      </c>
      <c r="B5" s="83" t="s">
        <v>365</v>
      </c>
      <c r="C5" s="292" t="s">
        <v>182</v>
      </c>
      <c r="D5" s="312">
        <v>384</v>
      </c>
      <c r="E5" s="312">
        <v>384</v>
      </c>
      <c r="F5" s="303"/>
      <c r="G5" s="303"/>
      <c r="H5" s="303"/>
      <c r="I5" s="303"/>
      <c r="J5" s="303"/>
      <c r="K5" s="312"/>
      <c r="L5" s="57"/>
      <c r="M5" s="57"/>
      <c r="N5" s="318"/>
      <c r="O5" s="296"/>
      <c r="P5" s="959"/>
      <c r="Q5" s="723"/>
      <c r="R5" s="312">
        <v>384</v>
      </c>
      <c r="S5" s="312">
        <v>384</v>
      </c>
      <c r="T5" s="303"/>
      <c r="U5" s="303"/>
      <c r="V5" s="303"/>
      <c r="W5" s="768"/>
      <c r="X5" s="872"/>
    </row>
    <row r="6" spans="1:24" ht="29.25" customHeight="1">
      <c r="A6" s="44">
        <v>2</v>
      </c>
      <c r="B6" s="83" t="s">
        <v>384</v>
      </c>
      <c r="C6" s="292" t="s">
        <v>182</v>
      </c>
      <c r="D6" s="313"/>
      <c r="E6" s="313"/>
      <c r="F6" s="304">
        <v>97</v>
      </c>
      <c r="G6" s="304">
        <v>97</v>
      </c>
      <c r="H6" s="304">
        <v>97</v>
      </c>
      <c r="I6" s="304"/>
      <c r="J6" s="873">
        <f>I6/H6</f>
        <v>0</v>
      </c>
      <c r="K6" s="319"/>
      <c r="L6" s="56"/>
      <c r="M6" s="56"/>
      <c r="N6" s="318"/>
      <c r="O6" s="296"/>
      <c r="P6" s="959"/>
      <c r="Q6" s="723"/>
      <c r="R6" s="313"/>
      <c r="S6" s="313"/>
      <c r="T6" s="304">
        <v>97</v>
      </c>
      <c r="U6" s="304">
        <v>97</v>
      </c>
      <c r="V6" s="304">
        <v>97</v>
      </c>
      <c r="W6" s="770"/>
      <c r="X6" s="873">
        <f>W6/V6</f>
        <v>0</v>
      </c>
    </row>
    <row r="7" spans="1:24" ht="29.25" customHeight="1">
      <c r="A7" s="44">
        <v>3</v>
      </c>
      <c r="B7" s="83" t="s">
        <v>385</v>
      </c>
      <c r="C7" s="293" t="s">
        <v>182</v>
      </c>
      <c r="D7" s="314"/>
      <c r="E7" s="314"/>
      <c r="F7" s="305">
        <v>227</v>
      </c>
      <c r="G7" s="305">
        <v>227</v>
      </c>
      <c r="H7" s="305">
        <v>227</v>
      </c>
      <c r="I7" s="305">
        <v>227</v>
      </c>
      <c r="J7" s="873">
        <f>I7/H7</f>
        <v>1</v>
      </c>
      <c r="K7" s="320"/>
      <c r="L7" s="58"/>
      <c r="M7" s="58"/>
      <c r="N7" s="318"/>
      <c r="O7" s="296"/>
      <c r="P7" s="959"/>
      <c r="Q7" s="723"/>
      <c r="R7" s="314"/>
      <c r="S7" s="314"/>
      <c r="T7" s="305">
        <v>227</v>
      </c>
      <c r="U7" s="305">
        <v>227</v>
      </c>
      <c r="V7" s="305">
        <v>227</v>
      </c>
      <c r="W7" s="770">
        <v>227</v>
      </c>
      <c r="X7" s="873">
        <f>W7/V7</f>
        <v>1</v>
      </c>
    </row>
    <row r="8" spans="1:24" ht="29.25" customHeight="1">
      <c r="A8" s="44">
        <v>4</v>
      </c>
      <c r="B8" s="83" t="s">
        <v>386</v>
      </c>
      <c r="C8" s="293" t="s">
        <v>180</v>
      </c>
      <c r="D8" s="315"/>
      <c r="E8" s="315"/>
      <c r="F8" s="306">
        <v>60</v>
      </c>
      <c r="G8" s="306">
        <v>60</v>
      </c>
      <c r="H8" s="306">
        <v>60</v>
      </c>
      <c r="I8" s="306">
        <v>60</v>
      </c>
      <c r="J8" s="873">
        <f t="shared" ref="J8:J15" si="0">I8/H8</f>
        <v>1</v>
      </c>
      <c r="K8" s="320"/>
      <c r="L8" s="59"/>
      <c r="M8" s="59"/>
      <c r="N8" s="318"/>
      <c r="O8" s="296"/>
      <c r="P8" s="959"/>
      <c r="Q8" s="723"/>
      <c r="R8" s="315"/>
      <c r="S8" s="315"/>
      <c r="T8" s="306">
        <v>60</v>
      </c>
      <c r="U8" s="306">
        <v>60</v>
      </c>
      <c r="V8" s="306">
        <v>60</v>
      </c>
      <c r="W8" s="770">
        <v>60</v>
      </c>
      <c r="X8" s="873">
        <f t="shared" ref="X8:X15" si="1">W8/V8</f>
        <v>1</v>
      </c>
    </row>
    <row r="9" spans="1:24" ht="29.25" customHeight="1">
      <c r="A9" s="44">
        <v>5</v>
      </c>
      <c r="B9" s="1031" t="s">
        <v>581</v>
      </c>
      <c r="C9" s="293" t="s">
        <v>182</v>
      </c>
      <c r="D9" s="315"/>
      <c r="E9" s="315"/>
      <c r="F9" s="306"/>
      <c r="G9" s="306">
        <v>10124</v>
      </c>
      <c r="H9" s="306">
        <v>10124</v>
      </c>
      <c r="I9" s="306">
        <v>10124</v>
      </c>
      <c r="J9" s="873">
        <f t="shared" si="0"/>
        <v>1</v>
      </c>
      <c r="K9" s="320"/>
      <c r="L9" s="59"/>
      <c r="M9" s="59"/>
      <c r="N9" s="306">
        <v>7990</v>
      </c>
      <c r="O9" s="477">
        <v>7990</v>
      </c>
      <c r="P9" s="59">
        <v>7990</v>
      </c>
      <c r="Q9" s="874">
        <f>P9/O9</f>
        <v>1</v>
      </c>
      <c r="R9" s="315"/>
      <c r="S9" s="315"/>
      <c r="T9" s="306"/>
      <c r="U9" s="306">
        <f>G9-N9</f>
        <v>2134</v>
      </c>
      <c r="V9" s="306">
        <f>H9-O9</f>
        <v>2134</v>
      </c>
      <c r="W9" s="770">
        <v>2134</v>
      </c>
      <c r="X9" s="873">
        <f t="shared" si="1"/>
        <v>1</v>
      </c>
    </row>
    <row r="10" spans="1:24" ht="29.25" customHeight="1">
      <c r="A10" s="44">
        <v>6</v>
      </c>
      <c r="B10" s="83" t="s">
        <v>397</v>
      </c>
      <c r="C10" s="293" t="s">
        <v>182</v>
      </c>
      <c r="D10" s="315"/>
      <c r="E10" s="315"/>
      <c r="F10" s="306"/>
      <c r="G10" s="306">
        <v>406</v>
      </c>
      <c r="H10" s="306">
        <v>406</v>
      </c>
      <c r="I10" s="306"/>
      <c r="J10" s="873">
        <f t="shared" si="0"/>
        <v>0</v>
      </c>
      <c r="K10" s="320"/>
      <c r="L10" s="59"/>
      <c r="M10" s="59"/>
      <c r="N10" s="318"/>
      <c r="O10" s="296"/>
      <c r="P10" s="959"/>
      <c r="Q10" s="874"/>
      <c r="R10" s="315"/>
      <c r="S10" s="315"/>
      <c r="T10" s="306"/>
      <c r="U10" s="306">
        <v>406</v>
      </c>
      <c r="V10" s="306">
        <v>406</v>
      </c>
      <c r="W10" s="770"/>
      <c r="X10" s="873">
        <f t="shared" si="1"/>
        <v>0</v>
      </c>
    </row>
    <row r="11" spans="1:24" ht="29.25" customHeight="1" thickBot="1">
      <c r="A11" s="44">
        <v>7</v>
      </c>
      <c r="B11" s="86" t="s">
        <v>443</v>
      </c>
      <c r="C11" s="293" t="s">
        <v>182</v>
      </c>
      <c r="D11" s="315"/>
      <c r="E11" s="315"/>
      <c r="F11" s="306"/>
      <c r="G11" s="306"/>
      <c r="H11" s="306">
        <v>302</v>
      </c>
      <c r="I11" s="306"/>
      <c r="J11" s="873">
        <f t="shared" si="0"/>
        <v>0</v>
      </c>
      <c r="K11" s="320"/>
      <c r="L11" s="59"/>
      <c r="M11" s="59"/>
      <c r="N11" s="318"/>
      <c r="O11" s="296"/>
      <c r="P11" s="959"/>
      <c r="Q11" s="874"/>
      <c r="R11" s="315"/>
      <c r="S11" s="315"/>
      <c r="T11" s="306"/>
      <c r="U11" s="306"/>
      <c r="V11" s="306">
        <v>302</v>
      </c>
      <c r="W11" s="770"/>
      <c r="X11" s="873">
        <f t="shared" si="1"/>
        <v>0</v>
      </c>
    </row>
    <row r="12" spans="1:24" ht="29.25" hidden="1" customHeight="1">
      <c r="A12" s="44">
        <v>8</v>
      </c>
      <c r="B12" s="83"/>
      <c r="C12" s="293"/>
      <c r="D12" s="315"/>
      <c r="E12" s="315"/>
      <c r="F12" s="306"/>
      <c r="G12" s="306"/>
      <c r="H12" s="306"/>
      <c r="I12" s="306"/>
      <c r="J12" s="873" t="e">
        <f t="shared" si="0"/>
        <v>#DIV/0!</v>
      </c>
      <c r="K12" s="320"/>
      <c r="L12" s="59"/>
      <c r="M12" s="59"/>
      <c r="N12" s="318"/>
      <c r="O12" s="296"/>
      <c r="P12" s="959"/>
      <c r="Q12" s="874" t="e">
        <f>P12/O12</f>
        <v>#DIV/0!</v>
      </c>
      <c r="R12" s="315"/>
      <c r="S12" s="315"/>
      <c r="T12" s="306"/>
      <c r="U12" s="306"/>
      <c r="V12" s="306"/>
      <c r="W12" s="770"/>
      <c r="X12" s="873" t="e">
        <f t="shared" si="1"/>
        <v>#DIV/0!</v>
      </c>
    </row>
    <row r="13" spans="1:24" ht="29.25" hidden="1" customHeight="1">
      <c r="A13" s="44">
        <v>9</v>
      </c>
      <c r="B13" s="85"/>
      <c r="C13" s="293"/>
      <c r="D13" s="315"/>
      <c r="E13" s="315"/>
      <c r="F13" s="306"/>
      <c r="G13" s="306"/>
      <c r="H13" s="306"/>
      <c r="I13" s="306"/>
      <c r="J13" s="873" t="e">
        <f t="shared" si="0"/>
        <v>#DIV/0!</v>
      </c>
      <c r="K13" s="320"/>
      <c r="L13" s="59"/>
      <c r="M13" s="59"/>
      <c r="N13" s="318"/>
      <c r="O13" s="296"/>
      <c r="P13" s="959"/>
      <c r="Q13" s="874" t="e">
        <f>P13/O13</f>
        <v>#DIV/0!</v>
      </c>
      <c r="R13" s="315"/>
      <c r="S13" s="315"/>
      <c r="T13" s="306"/>
      <c r="U13" s="306"/>
      <c r="V13" s="306"/>
      <c r="W13" s="770"/>
      <c r="X13" s="873" t="e">
        <f t="shared" si="1"/>
        <v>#DIV/0!</v>
      </c>
    </row>
    <row r="14" spans="1:24" ht="29.25" hidden="1" customHeight="1" thickBot="1">
      <c r="A14" s="44">
        <v>10</v>
      </c>
      <c r="B14" s="85"/>
      <c r="C14" s="293"/>
      <c r="D14" s="315"/>
      <c r="E14" s="315"/>
      <c r="F14" s="306"/>
      <c r="G14" s="306"/>
      <c r="H14" s="306"/>
      <c r="I14" s="306"/>
      <c r="J14" s="875" t="e">
        <f t="shared" si="0"/>
        <v>#DIV/0!</v>
      </c>
      <c r="K14" s="876"/>
      <c r="L14" s="877"/>
      <c r="M14" s="877"/>
      <c r="N14" s="878"/>
      <c r="O14" s="956"/>
      <c r="P14" s="960"/>
      <c r="Q14" s="879" t="e">
        <f>P14/O14</f>
        <v>#DIV/0!</v>
      </c>
      <c r="R14" s="880"/>
      <c r="S14" s="880"/>
      <c r="T14" s="881"/>
      <c r="U14" s="881"/>
      <c r="V14" s="881"/>
      <c r="W14" s="771"/>
      <c r="X14" s="875" t="e">
        <f t="shared" si="1"/>
        <v>#DIV/0!</v>
      </c>
    </row>
    <row r="15" spans="1:24" ht="31.5" customHeight="1" thickBot="1">
      <c r="A15" s="1199" t="s">
        <v>1</v>
      </c>
      <c r="B15" s="1200"/>
      <c r="C15" s="294"/>
      <c r="D15" s="316">
        <f>SUM(D5:D9)</f>
        <v>384</v>
      </c>
      <c r="E15" s="316">
        <f>SUM(E5:E9)</f>
        <v>384</v>
      </c>
      <c r="F15" s="316">
        <f>SUM(F5:F9)</f>
        <v>384</v>
      </c>
      <c r="G15" s="316">
        <f>SUM(G5:G10)</f>
        <v>10914</v>
      </c>
      <c r="H15" s="316">
        <f>SUM(H5:H11)</f>
        <v>11216</v>
      </c>
      <c r="I15" s="316">
        <v>10411</v>
      </c>
      <c r="J15" s="1443">
        <f t="shared" si="0"/>
        <v>0.92822753209700426</v>
      </c>
      <c r="K15" s="316">
        <f>SUM(K5:K14)</f>
        <v>0</v>
      </c>
      <c r="L15" s="316">
        <f>SUM(L5:L14)</f>
        <v>0</v>
      </c>
      <c r="M15" s="316">
        <f>SUM(M5:M14)</f>
        <v>0</v>
      </c>
      <c r="N15" s="316">
        <f>SUM(N5:N14)</f>
        <v>7990</v>
      </c>
      <c r="O15" s="957">
        <f>SUM(O5:O14)</f>
        <v>7990</v>
      </c>
      <c r="P15" s="961">
        <v>7990</v>
      </c>
      <c r="Q15" s="1444">
        <f>P15/O15</f>
        <v>1</v>
      </c>
      <c r="R15" s="316">
        <f>SUM(R5:R9)</f>
        <v>384</v>
      </c>
      <c r="S15" s="316">
        <f>SUM(S5:S9)</f>
        <v>384</v>
      </c>
      <c r="T15" s="316">
        <f>SUM(T5:T9)</f>
        <v>384</v>
      </c>
      <c r="U15" s="316">
        <f>SUM(U5:U10)</f>
        <v>2924</v>
      </c>
      <c r="V15" s="316">
        <f>SUM(V5:V11)</f>
        <v>3226</v>
      </c>
      <c r="W15" s="772">
        <v>2421</v>
      </c>
      <c r="X15" s="1443">
        <f t="shared" si="1"/>
        <v>0.75046497210167395</v>
      </c>
    </row>
    <row r="16" spans="1:24" ht="15.75">
      <c r="A16" s="45"/>
      <c r="B16" s="45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20" ht="14.25" hidden="1">
      <c r="A17" s="1198" t="s">
        <v>64</v>
      </c>
      <c r="B17" s="1198"/>
      <c r="C17" s="1198"/>
      <c r="D17" s="1198"/>
      <c r="E17" s="1198"/>
      <c r="F17" s="1198"/>
      <c r="G17" s="1198"/>
      <c r="H17" s="1198"/>
      <c r="I17" s="1198"/>
      <c r="J17" s="1198"/>
      <c r="K17" s="1198"/>
      <c r="L17" s="1198"/>
      <c r="M17" s="1198"/>
      <c r="N17" s="1198"/>
      <c r="O17" s="1198"/>
      <c r="P17" s="1198"/>
      <c r="Q17" s="1198"/>
      <c r="R17" s="1198"/>
    </row>
    <row r="18" spans="1:20" ht="13.5" hidden="1" thickBot="1">
      <c r="A18" s="61"/>
      <c r="B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20" ht="29.25" hidden="1" customHeight="1" thickBot="1">
      <c r="A19" s="20" t="s">
        <v>6</v>
      </c>
      <c r="B19" s="21" t="s">
        <v>30</v>
      </c>
      <c r="C19" s="285" t="s">
        <v>255</v>
      </c>
      <c r="D19" s="1203" t="s">
        <v>5</v>
      </c>
      <c r="E19" s="1204"/>
      <c r="F19" s="473"/>
      <c r="G19" s="1191"/>
      <c r="H19" s="1191"/>
      <c r="I19" s="473"/>
      <c r="J19" s="473"/>
      <c r="K19" s="1206" t="s">
        <v>256</v>
      </c>
      <c r="L19" s="1207"/>
      <c r="M19" s="1207"/>
      <c r="N19" s="1208"/>
      <c r="O19" s="557"/>
      <c r="P19" s="557"/>
      <c r="Q19" s="557"/>
      <c r="R19" s="1205" t="s">
        <v>26</v>
      </c>
      <c r="S19" s="1205"/>
      <c r="T19" s="392"/>
    </row>
    <row r="20" spans="1:20" ht="28.5" hidden="1" customHeight="1" thickBot="1">
      <c r="A20" s="186"/>
      <c r="B20" s="187"/>
      <c r="C20" s="298"/>
      <c r="D20" s="310" t="s">
        <v>72</v>
      </c>
      <c r="E20" s="311" t="s">
        <v>237</v>
      </c>
      <c r="F20" s="474"/>
      <c r="G20" s="302" t="s">
        <v>217</v>
      </c>
      <c r="H20" s="295" t="s">
        <v>218</v>
      </c>
      <c r="I20" s="721"/>
      <c r="J20" s="721"/>
      <c r="K20" s="310" t="s">
        <v>72</v>
      </c>
      <c r="L20" s="311" t="s">
        <v>237</v>
      </c>
      <c r="M20" s="185" t="s">
        <v>217</v>
      </c>
      <c r="N20" s="317" t="s">
        <v>218</v>
      </c>
      <c r="O20" s="558"/>
      <c r="P20" s="558"/>
      <c r="Q20" s="558"/>
      <c r="R20" s="393" t="s">
        <v>72</v>
      </c>
      <c r="S20" s="394" t="s">
        <v>237</v>
      </c>
      <c r="T20" s="392"/>
    </row>
    <row r="21" spans="1:20" ht="29.25" hidden="1" customHeight="1">
      <c r="A21" s="62">
        <v>1</v>
      </c>
      <c r="B21" s="87"/>
      <c r="C21" s="299" t="s">
        <v>182</v>
      </c>
      <c r="D21" s="321"/>
      <c r="E21" s="322"/>
      <c r="F21" s="475"/>
      <c r="G21" s="307"/>
      <c r="H21" s="296"/>
      <c r="I21" s="722"/>
      <c r="J21" s="722"/>
      <c r="K21" s="326"/>
      <c r="L21" s="71"/>
      <c r="M21" s="63"/>
      <c r="N21" s="318"/>
      <c r="O21" s="559"/>
      <c r="P21" s="559"/>
      <c r="Q21" s="559"/>
      <c r="R21" s="395"/>
      <c r="S21" s="395"/>
      <c r="T21" s="390"/>
    </row>
    <row r="22" spans="1:20" ht="29.25" hidden="1" customHeight="1">
      <c r="A22" s="43">
        <v>2</v>
      </c>
      <c r="B22" s="88"/>
      <c r="C22" s="300" t="s">
        <v>180</v>
      </c>
      <c r="D22" s="323"/>
      <c r="E22" s="324"/>
      <c r="F22" s="476"/>
      <c r="G22" s="308"/>
      <c r="H22" s="296"/>
      <c r="I22" s="723"/>
      <c r="J22" s="723"/>
      <c r="K22" s="327"/>
      <c r="L22" s="63"/>
      <c r="M22" s="63"/>
      <c r="N22" s="318"/>
      <c r="O22" s="560"/>
      <c r="P22" s="560"/>
      <c r="Q22" s="560"/>
      <c r="R22" s="391"/>
      <c r="S22" s="391"/>
      <c r="T22" s="390"/>
    </row>
    <row r="23" spans="1:20" ht="29.25" hidden="1" customHeight="1">
      <c r="A23" s="43">
        <v>3</v>
      </c>
      <c r="B23" s="84"/>
      <c r="C23" s="293" t="s">
        <v>182</v>
      </c>
      <c r="D23" s="315"/>
      <c r="E23" s="60"/>
      <c r="F23" s="477"/>
      <c r="G23" s="306"/>
      <c r="H23" s="296"/>
      <c r="I23" s="723"/>
      <c r="J23" s="723"/>
      <c r="K23" s="320"/>
      <c r="L23" s="59"/>
      <c r="M23" s="59"/>
      <c r="N23" s="318"/>
      <c r="O23" s="560"/>
      <c r="P23" s="560"/>
      <c r="Q23" s="560"/>
      <c r="R23" s="391"/>
      <c r="S23" s="391"/>
      <c r="T23" s="390"/>
    </row>
    <row r="24" spans="1:20" ht="29.25" hidden="1" customHeight="1">
      <c r="A24" s="43">
        <v>4</v>
      </c>
      <c r="B24" s="83"/>
      <c r="C24" s="292" t="s">
        <v>180</v>
      </c>
      <c r="D24" s="313"/>
      <c r="E24" s="188"/>
      <c r="F24" s="478"/>
      <c r="G24" s="304"/>
      <c r="H24" s="296"/>
      <c r="I24" s="723"/>
      <c r="J24" s="723"/>
      <c r="K24" s="320"/>
      <c r="L24" s="56"/>
      <c r="M24" s="56"/>
      <c r="N24" s="318"/>
      <c r="O24" s="559"/>
      <c r="P24" s="559"/>
      <c r="Q24" s="559"/>
      <c r="R24" s="395"/>
      <c r="S24" s="395"/>
      <c r="T24" s="390"/>
    </row>
    <row r="25" spans="1:20" ht="29.25" hidden="1" customHeight="1">
      <c r="A25" s="43">
        <v>5</v>
      </c>
      <c r="B25" s="83"/>
      <c r="C25" s="292" t="s">
        <v>180</v>
      </c>
      <c r="D25" s="313"/>
      <c r="E25" s="188"/>
      <c r="F25" s="478"/>
      <c r="G25" s="304"/>
      <c r="H25" s="296"/>
      <c r="I25" s="723"/>
      <c r="J25" s="723"/>
      <c r="K25" s="320"/>
      <c r="L25" s="56"/>
      <c r="M25" s="56"/>
      <c r="N25" s="318"/>
      <c r="O25" s="559"/>
      <c r="P25" s="559"/>
      <c r="Q25" s="559"/>
      <c r="R25" s="395"/>
      <c r="S25" s="395"/>
      <c r="T25" s="390"/>
    </row>
    <row r="26" spans="1:20" ht="29.25" hidden="1" customHeight="1">
      <c r="A26" s="43">
        <v>6</v>
      </c>
      <c r="B26" s="83"/>
      <c r="C26" s="301" t="s">
        <v>180</v>
      </c>
      <c r="D26" s="313"/>
      <c r="E26" s="188"/>
      <c r="F26" s="478"/>
      <c r="G26" s="304"/>
      <c r="H26" s="296"/>
      <c r="I26" s="723"/>
      <c r="J26" s="723"/>
      <c r="K26" s="319"/>
      <c r="L26" s="56"/>
      <c r="M26" s="63"/>
      <c r="N26" s="318"/>
      <c r="O26" s="559"/>
      <c r="P26" s="559"/>
      <c r="Q26" s="559"/>
      <c r="R26" s="395"/>
      <c r="S26" s="395"/>
      <c r="T26" s="392"/>
    </row>
    <row r="27" spans="1:20" ht="29.25" hidden="1" customHeight="1">
      <c r="A27" s="43">
        <v>7</v>
      </c>
      <c r="B27" s="83"/>
      <c r="C27" s="301" t="s">
        <v>182</v>
      </c>
      <c r="D27" s="313"/>
      <c r="E27" s="188"/>
      <c r="F27" s="478"/>
      <c r="G27" s="304"/>
      <c r="H27" s="296"/>
      <c r="I27" s="723"/>
      <c r="J27" s="723"/>
      <c r="K27" s="319"/>
      <c r="L27" s="56"/>
      <c r="M27" s="63"/>
      <c r="N27" s="318"/>
      <c r="O27" s="559"/>
      <c r="P27" s="559"/>
      <c r="Q27" s="559"/>
      <c r="R27" s="395"/>
      <c r="S27" s="395"/>
      <c r="T27" s="392"/>
    </row>
    <row r="28" spans="1:20" ht="29.25" hidden="1" customHeight="1">
      <c r="A28" s="43">
        <v>8</v>
      </c>
      <c r="B28" s="83"/>
      <c r="C28" s="301"/>
      <c r="D28" s="313"/>
      <c r="E28" s="188"/>
      <c r="F28" s="478"/>
      <c r="G28" s="304"/>
      <c r="H28" s="296" t="e">
        <f>G28/E28</f>
        <v>#DIV/0!</v>
      </c>
      <c r="I28" s="723"/>
      <c r="J28" s="723"/>
      <c r="K28" s="319"/>
      <c r="L28" s="56"/>
      <c r="M28" s="63"/>
      <c r="N28" s="318" t="e">
        <f>M28/L28</f>
        <v>#DIV/0!</v>
      </c>
      <c r="O28" s="559"/>
      <c r="P28" s="559"/>
      <c r="Q28" s="559"/>
      <c r="R28" s="395"/>
      <c r="S28" s="395"/>
      <c r="T28" s="392"/>
    </row>
    <row r="29" spans="1:20" ht="29.25" hidden="1" customHeight="1">
      <c r="A29" s="43">
        <v>9</v>
      </c>
      <c r="B29" s="83"/>
      <c r="C29" s="301"/>
      <c r="D29" s="313"/>
      <c r="E29" s="188"/>
      <c r="F29" s="478"/>
      <c r="G29" s="304"/>
      <c r="H29" s="296" t="e">
        <f>G29/E29</f>
        <v>#DIV/0!</v>
      </c>
      <c r="I29" s="723"/>
      <c r="J29" s="723"/>
      <c r="K29" s="319"/>
      <c r="L29" s="56"/>
      <c r="M29" s="56"/>
      <c r="N29" s="318" t="e">
        <f>M29/L29</f>
        <v>#DIV/0!</v>
      </c>
      <c r="O29" s="560"/>
      <c r="P29" s="560"/>
      <c r="Q29" s="560"/>
      <c r="R29" s="396"/>
      <c r="S29" s="396"/>
      <c r="T29" s="392"/>
    </row>
    <row r="30" spans="1:20" ht="29.25" hidden="1" customHeight="1" thickBot="1">
      <c r="A30" s="43">
        <v>10</v>
      </c>
      <c r="B30" s="89"/>
      <c r="C30" s="292"/>
      <c r="D30" s="313"/>
      <c r="E30" s="188"/>
      <c r="F30" s="478"/>
      <c r="G30" s="304"/>
      <c r="H30" s="296" t="e">
        <f>G30/E30</f>
        <v>#DIV/0!</v>
      </c>
      <c r="I30" s="723"/>
      <c r="J30" s="723"/>
      <c r="K30" s="319"/>
      <c r="L30" s="56"/>
      <c r="M30" s="56"/>
      <c r="N30" s="318" t="e">
        <f>M30/L30</f>
        <v>#DIV/0!</v>
      </c>
      <c r="O30" s="560"/>
      <c r="P30" s="560"/>
      <c r="Q30" s="560"/>
      <c r="R30" s="396"/>
      <c r="S30" s="396"/>
      <c r="T30" s="392"/>
    </row>
    <row r="31" spans="1:20" ht="29.25" hidden="1" customHeight="1" thickBot="1">
      <c r="A31" s="1199" t="s">
        <v>1</v>
      </c>
      <c r="B31" s="1202"/>
      <c r="C31" s="294"/>
      <c r="D31" s="325">
        <f>SUM(D21:D30)</f>
        <v>0</v>
      </c>
      <c r="E31" s="176">
        <f>SUM(E21:E30)</f>
        <v>0</v>
      </c>
      <c r="F31" s="479"/>
      <c r="G31" s="309">
        <f>SUM(G21:G30)</f>
        <v>0</v>
      </c>
      <c r="H31" s="297" t="e">
        <f>G31/E31</f>
        <v>#DIV/0!</v>
      </c>
      <c r="I31" s="724"/>
      <c r="J31" s="724"/>
      <c r="K31" s="325">
        <f>SUM(K21:K30)</f>
        <v>0</v>
      </c>
      <c r="L31" s="325">
        <f>SUM(L21:L30)</f>
        <v>0</v>
      </c>
      <c r="M31" s="325">
        <f>SUM(M21:M30)</f>
        <v>0</v>
      </c>
      <c r="N31" s="325" t="e">
        <f>SUM(N21:N30)</f>
        <v>#DIV/0!</v>
      </c>
      <c r="O31" s="325"/>
      <c r="P31" s="325"/>
      <c r="Q31" s="325"/>
      <c r="R31" s="325">
        <f>SUM(R21:R30)</f>
        <v>0</v>
      </c>
      <c r="S31" s="397"/>
      <c r="T31" s="392"/>
    </row>
    <row r="32" spans="1:20" hidden="1">
      <c r="D32" s="64">
        <v>72226</v>
      </c>
    </row>
    <row r="33" spans="11:18">
      <c r="K33" s="64"/>
      <c r="L33" s="64"/>
      <c r="M33" s="64"/>
      <c r="N33" s="64"/>
      <c r="O33" s="64"/>
      <c r="P33" s="64"/>
      <c r="Q33" s="64"/>
      <c r="R33" s="64"/>
    </row>
  </sheetData>
  <mergeCells count="12">
    <mergeCell ref="A31:B31"/>
    <mergeCell ref="A17:R17"/>
    <mergeCell ref="D19:E19"/>
    <mergeCell ref="R19:S19"/>
    <mergeCell ref="G19:H19"/>
    <mergeCell ref="K19:N19"/>
    <mergeCell ref="R3:X3"/>
    <mergeCell ref="K3:Q3"/>
    <mergeCell ref="D3:J3"/>
    <mergeCell ref="A1:R1"/>
    <mergeCell ref="A15:B15"/>
    <mergeCell ref="R2:X2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70" orientation="landscape" horizontalDpi="300" verticalDpi="300" r:id="rId1"/>
  <headerFooter alignWithMargins="0">
    <oddHeader xml:space="preserve">&amp;CÖNKORMÁNYZATI BERUHÁZÁSOK ÉS FELÚJÍTÁSOK
2015.
&amp;R&amp;"Arial CE,Félkövér dőlt"6. számú melléklet&amp;"Arial CE,Normál"
</oddHeader>
  </headerFooter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0"/>
  <sheetViews>
    <sheetView topLeftCell="A4" zoomScaleNormal="100" workbookViewId="0">
      <selection activeCell="R6" sqref="R6:Z6"/>
    </sheetView>
  </sheetViews>
  <sheetFormatPr defaultRowHeight="12.75"/>
  <cols>
    <col min="1" max="1" width="9.140625" style="9"/>
    <col min="2" max="2" width="12" style="9" customWidth="1"/>
    <col min="3" max="3" width="24.42578125" style="9" customWidth="1"/>
    <col min="4" max="4" width="9.42578125" style="29" customWidth="1"/>
    <col min="5" max="5" width="8.42578125" style="29" hidden="1" customWidth="1"/>
    <col min="6" max="6" width="9" style="29" hidden="1" customWidth="1"/>
    <col min="7" max="7" width="8.5703125" style="29" hidden="1" customWidth="1"/>
    <col min="8" max="8" width="8.7109375" style="29" customWidth="1"/>
    <col min="9" max="10" width="9.7109375" style="29" customWidth="1"/>
    <col min="11" max="11" width="10.28515625" style="69" customWidth="1"/>
    <col min="12" max="12" width="11.5703125" style="69" hidden="1" customWidth="1"/>
    <col min="13" max="13" width="9" style="69" hidden="1" customWidth="1"/>
    <col min="14" max="14" width="8.85546875" style="69" hidden="1" customWidth="1"/>
    <col min="15" max="15" width="10.42578125" style="69" customWidth="1"/>
    <col min="16" max="17" width="9.7109375" style="69" customWidth="1"/>
    <col min="18" max="18" width="8.28515625" style="69" customWidth="1"/>
    <col min="19" max="19" width="8.140625" style="69" hidden="1" customWidth="1"/>
    <col min="20" max="20" width="7.140625" style="9" hidden="1" customWidth="1"/>
    <col min="21" max="21" width="8" style="9" hidden="1" customWidth="1"/>
    <col min="22" max="22" width="9.28515625" style="9" hidden="1" customWidth="1"/>
    <col min="23" max="23" width="9.42578125" style="9" hidden="1" customWidth="1"/>
    <col min="24" max="24" width="8.42578125" style="9" customWidth="1"/>
    <col min="25" max="16384" width="9.140625" style="9"/>
  </cols>
  <sheetData>
    <row r="1" spans="1:26">
      <c r="D1" s="93"/>
      <c r="E1" s="93"/>
      <c r="F1" s="93"/>
      <c r="G1" s="93"/>
      <c r="H1" s="93"/>
      <c r="I1" s="93"/>
      <c r="J1" s="93"/>
      <c r="K1" s="1209" t="s">
        <v>578</v>
      </c>
      <c r="L1" s="1209"/>
      <c r="M1" s="1209"/>
      <c r="N1" s="1209"/>
      <c r="O1" s="1209"/>
      <c r="P1" s="1209"/>
      <c r="Q1" s="1209"/>
      <c r="R1" s="1209"/>
      <c r="S1" s="198"/>
    </row>
    <row r="2" spans="1:26" ht="16.5" customHeight="1">
      <c r="A2" s="1211" t="s">
        <v>34</v>
      </c>
      <c r="B2" s="1211"/>
      <c r="C2" s="1211"/>
      <c r="D2" s="1211"/>
      <c r="E2" s="1211"/>
      <c r="F2" s="1211"/>
      <c r="G2" s="1211"/>
      <c r="H2" s="1211"/>
      <c r="I2" s="1211"/>
      <c r="J2" s="1211"/>
      <c r="K2" s="1211"/>
      <c r="L2" s="1211"/>
      <c r="M2" s="1211"/>
      <c r="N2" s="1211"/>
      <c r="O2" s="1211"/>
      <c r="P2" s="1211"/>
      <c r="Q2" s="1211"/>
      <c r="R2" s="1211"/>
      <c r="S2" s="196"/>
    </row>
    <row r="3" spans="1:26" ht="15" customHeight="1">
      <c r="A3" s="1212" t="s">
        <v>366</v>
      </c>
      <c r="B3" s="1212"/>
      <c r="C3" s="1212"/>
      <c r="D3" s="1212"/>
      <c r="E3" s="1212"/>
      <c r="F3" s="1212"/>
      <c r="G3" s="1212"/>
      <c r="H3" s="1212"/>
      <c r="I3" s="1212"/>
      <c r="J3" s="1212"/>
      <c r="K3" s="1212"/>
      <c r="L3" s="1212"/>
      <c r="M3" s="1212"/>
      <c r="N3" s="1212"/>
      <c r="O3" s="1212"/>
      <c r="P3" s="1212"/>
      <c r="Q3" s="1212"/>
      <c r="R3" s="1212"/>
      <c r="S3" s="197"/>
    </row>
    <row r="4" spans="1:26" ht="15" customHeight="1">
      <c r="A4" s="1210" t="s">
        <v>160</v>
      </c>
      <c r="B4" s="1210"/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  <c r="O4" s="1210"/>
      <c r="P4" s="1210"/>
      <c r="Q4" s="1210"/>
      <c r="R4" s="1210"/>
      <c r="S4" s="199"/>
    </row>
    <row r="5" spans="1:26" ht="13.5" thickBot="1">
      <c r="B5" s="11"/>
      <c r="C5" s="11"/>
      <c r="R5" s="1222" t="s">
        <v>583</v>
      </c>
      <c r="S5" s="1222"/>
      <c r="T5" s="1222"/>
      <c r="U5" s="1222"/>
      <c r="V5" s="1222"/>
      <c r="W5" s="1222"/>
      <c r="X5" s="1222"/>
      <c r="Y5" s="1222"/>
      <c r="Z5" s="1222"/>
    </row>
    <row r="6" spans="1:26" s="140" customFormat="1" ht="41.25" customHeight="1" thickBot="1">
      <c r="A6" s="886" t="s">
        <v>6</v>
      </c>
      <c r="B6" s="1221" t="s">
        <v>4</v>
      </c>
      <c r="C6" s="1221"/>
      <c r="D6" s="1216" t="s">
        <v>5</v>
      </c>
      <c r="E6" s="1217"/>
      <c r="F6" s="1217"/>
      <c r="G6" s="1217"/>
      <c r="H6" s="1217"/>
      <c r="I6" s="1217"/>
      <c r="J6" s="1178"/>
      <c r="K6" s="1218" t="s">
        <v>68</v>
      </c>
      <c r="L6" s="1217"/>
      <c r="M6" s="1217"/>
      <c r="N6" s="1217"/>
      <c r="O6" s="1217"/>
      <c r="P6" s="1217"/>
      <c r="Q6" s="1178"/>
      <c r="R6" s="1219" t="s">
        <v>69</v>
      </c>
      <c r="S6" s="1220"/>
      <c r="T6" s="1220"/>
      <c r="U6" s="1220"/>
      <c r="V6" s="1220"/>
      <c r="W6" s="1220"/>
      <c r="X6" s="1220"/>
      <c r="Y6" s="1192"/>
      <c r="Z6" s="1193"/>
    </row>
    <row r="7" spans="1:26" s="140" customFormat="1" ht="41.25" customHeight="1" thickBot="1">
      <c r="A7" s="139"/>
      <c r="B7" s="1214"/>
      <c r="C7" s="1215"/>
      <c r="D7" s="765" t="s">
        <v>72</v>
      </c>
      <c r="E7" s="765" t="s">
        <v>207</v>
      </c>
      <c r="F7" s="765" t="s">
        <v>212</v>
      </c>
      <c r="G7" s="765" t="s">
        <v>215</v>
      </c>
      <c r="H7" s="765" t="s">
        <v>233</v>
      </c>
      <c r="I7" s="766" t="s">
        <v>230</v>
      </c>
      <c r="J7" s="882" t="s">
        <v>459</v>
      </c>
      <c r="K7" s="767" t="s">
        <v>72</v>
      </c>
      <c r="L7" s="765" t="s">
        <v>207</v>
      </c>
      <c r="M7" s="765" t="s">
        <v>212</v>
      </c>
      <c r="N7" s="765" t="s">
        <v>215</v>
      </c>
      <c r="O7" s="765" t="s">
        <v>233</v>
      </c>
      <c r="P7" s="766" t="s">
        <v>230</v>
      </c>
      <c r="Q7" s="894" t="s">
        <v>459</v>
      </c>
      <c r="R7" s="894" t="s">
        <v>72</v>
      </c>
      <c r="S7" s="895" t="s">
        <v>207</v>
      </c>
      <c r="T7" s="895" t="s">
        <v>212</v>
      </c>
      <c r="U7" s="765" t="s">
        <v>215</v>
      </c>
      <c r="V7" s="765" t="s">
        <v>215</v>
      </c>
      <c r="W7" s="765" t="s">
        <v>215</v>
      </c>
      <c r="X7" s="765" t="s">
        <v>233</v>
      </c>
      <c r="Y7" s="781" t="s">
        <v>453</v>
      </c>
      <c r="Z7" s="896" t="s">
        <v>459</v>
      </c>
    </row>
    <row r="8" spans="1:26" ht="27.95" customHeight="1">
      <c r="A8" s="43">
        <v>1</v>
      </c>
      <c r="B8" s="1224" t="s">
        <v>367</v>
      </c>
      <c r="C8" s="1224"/>
      <c r="D8" s="887">
        <v>29</v>
      </c>
      <c r="E8" s="887">
        <v>29</v>
      </c>
      <c r="F8" s="887">
        <v>29</v>
      </c>
      <c r="G8" s="887">
        <v>29</v>
      </c>
      <c r="H8" s="887">
        <v>29</v>
      </c>
      <c r="I8" s="888"/>
      <c r="J8" s="883"/>
      <c r="K8" s="889">
        <v>29</v>
      </c>
      <c r="L8" s="887">
        <v>29</v>
      </c>
      <c r="M8" s="887">
        <v>29</v>
      </c>
      <c r="N8" s="887">
        <v>29</v>
      </c>
      <c r="O8" s="887">
        <v>29</v>
      </c>
      <c r="P8" s="890"/>
      <c r="Q8" s="891"/>
      <c r="R8" s="892"/>
      <c r="S8" s="893"/>
      <c r="T8" s="893"/>
      <c r="U8" s="893"/>
      <c r="V8" s="893"/>
      <c r="W8" s="893"/>
      <c r="X8" s="893"/>
      <c r="Y8" s="779"/>
      <c r="Z8" s="897"/>
    </row>
    <row r="9" spans="1:26" ht="27.95" customHeight="1">
      <c r="A9" s="44">
        <v>2</v>
      </c>
      <c r="B9" s="1213" t="s">
        <v>352</v>
      </c>
      <c r="C9" s="1213"/>
      <c r="D9" s="280">
        <v>40</v>
      </c>
      <c r="E9" s="280">
        <v>40</v>
      </c>
      <c r="F9" s="280">
        <v>40</v>
      </c>
      <c r="G9" s="280">
        <v>40</v>
      </c>
      <c r="H9" s="280">
        <v>40</v>
      </c>
      <c r="I9" s="773"/>
      <c r="J9" s="884"/>
      <c r="K9" s="730">
        <v>40</v>
      </c>
      <c r="L9" s="280">
        <v>40</v>
      </c>
      <c r="M9" s="280">
        <v>40</v>
      </c>
      <c r="N9" s="280">
        <v>40</v>
      </c>
      <c r="O9" s="280">
        <v>40</v>
      </c>
      <c r="P9" s="725"/>
      <c r="Q9" s="885"/>
      <c r="R9" s="726"/>
      <c r="S9" s="469"/>
      <c r="T9" s="469"/>
      <c r="U9" s="469"/>
      <c r="V9" s="469"/>
      <c r="W9" s="469"/>
      <c r="X9" s="469"/>
      <c r="Y9" s="778"/>
      <c r="Z9" s="898"/>
    </row>
    <row r="10" spans="1:26" ht="27.95" customHeight="1">
      <c r="A10" s="44">
        <v>3</v>
      </c>
      <c r="B10" s="1213" t="s">
        <v>337</v>
      </c>
      <c r="C10" s="1213"/>
      <c r="D10" s="280">
        <v>815</v>
      </c>
      <c r="E10" s="280">
        <v>815</v>
      </c>
      <c r="F10" s="280">
        <v>815</v>
      </c>
      <c r="G10" s="280">
        <v>815</v>
      </c>
      <c r="H10" s="280">
        <v>815</v>
      </c>
      <c r="I10" s="773"/>
      <c r="J10" s="884"/>
      <c r="K10" s="730">
        <v>815</v>
      </c>
      <c r="L10" s="280">
        <v>815</v>
      </c>
      <c r="M10" s="280">
        <v>815</v>
      </c>
      <c r="N10" s="280">
        <v>815</v>
      </c>
      <c r="O10" s="280">
        <v>815</v>
      </c>
      <c r="P10" s="725"/>
      <c r="Q10" s="885"/>
      <c r="R10" s="726"/>
      <c r="S10" s="469"/>
      <c r="T10" s="469"/>
      <c r="U10" s="469"/>
      <c r="V10" s="469"/>
      <c r="W10" s="469"/>
      <c r="X10" s="469"/>
      <c r="Y10" s="778"/>
      <c r="Z10" s="898"/>
    </row>
    <row r="11" spans="1:26" ht="27.95" customHeight="1">
      <c r="A11" s="44">
        <v>4</v>
      </c>
      <c r="B11" s="1213" t="s">
        <v>350</v>
      </c>
      <c r="C11" s="1213"/>
      <c r="D11" s="280">
        <v>2459</v>
      </c>
      <c r="E11" s="280">
        <v>2459</v>
      </c>
      <c r="F11" s="280">
        <v>2459</v>
      </c>
      <c r="G11" s="280">
        <f>2459+100</f>
        <v>2559</v>
      </c>
      <c r="H11" s="280">
        <f>2459+100+798</f>
        <v>3357</v>
      </c>
      <c r="I11" s="773">
        <v>2866</v>
      </c>
      <c r="J11" s="899">
        <f>I11/H11</f>
        <v>0.85373845695561512</v>
      </c>
      <c r="K11" s="730">
        <v>2459</v>
      </c>
      <c r="L11" s="280">
        <v>2459</v>
      </c>
      <c r="M11" s="280">
        <v>2459</v>
      </c>
      <c r="N11" s="280">
        <f>2459+100</f>
        <v>2559</v>
      </c>
      <c r="O11" s="280">
        <f>2459+100+798</f>
        <v>3357</v>
      </c>
      <c r="P11" s="773">
        <v>2866</v>
      </c>
      <c r="Q11" s="885">
        <f>P11/O11</f>
        <v>0.85373845695561512</v>
      </c>
      <c r="R11" s="726"/>
      <c r="S11" s="469"/>
      <c r="T11" s="469"/>
      <c r="U11" s="469"/>
      <c r="V11" s="469"/>
      <c r="W11" s="469"/>
      <c r="X11" s="469"/>
      <c r="Y11" s="778"/>
      <c r="Z11" s="898"/>
    </row>
    <row r="12" spans="1:26" ht="27.95" customHeight="1">
      <c r="A12" s="44">
        <v>5</v>
      </c>
      <c r="B12" s="1213" t="s">
        <v>15</v>
      </c>
      <c r="C12" s="1213"/>
      <c r="D12" s="280">
        <v>762</v>
      </c>
      <c r="E12" s="280">
        <v>762</v>
      </c>
      <c r="F12" s="280">
        <v>762</v>
      </c>
      <c r="G12" s="280">
        <v>762</v>
      </c>
      <c r="H12" s="280">
        <v>762</v>
      </c>
      <c r="I12" s="773">
        <v>636</v>
      </c>
      <c r="J12" s="899">
        <f t="shared" ref="J12:J23" si="0">I12/H12</f>
        <v>0.83464566929133854</v>
      </c>
      <c r="K12" s="730">
        <v>762</v>
      </c>
      <c r="L12" s="280">
        <v>762</v>
      </c>
      <c r="M12" s="280">
        <v>762</v>
      </c>
      <c r="N12" s="280">
        <v>762</v>
      </c>
      <c r="O12" s="280">
        <v>762</v>
      </c>
      <c r="P12" s="773">
        <v>636</v>
      </c>
      <c r="Q12" s="885">
        <f t="shared" ref="Q12:Q23" si="1">P12/O12</f>
        <v>0.83464566929133854</v>
      </c>
      <c r="R12" s="726"/>
      <c r="S12" s="469"/>
      <c r="T12" s="469"/>
      <c r="U12" s="469"/>
      <c r="V12" s="469"/>
      <c r="W12" s="469"/>
      <c r="X12" s="469"/>
      <c r="Y12" s="778"/>
      <c r="Z12" s="898"/>
    </row>
    <row r="13" spans="1:26" ht="27.95" customHeight="1">
      <c r="A13" s="44">
        <v>6</v>
      </c>
      <c r="B13" s="1213" t="s">
        <v>189</v>
      </c>
      <c r="C13" s="1213"/>
      <c r="D13" s="280">
        <v>4851</v>
      </c>
      <c r="E13" s="280">
        <v>4851</v>
      </c>
      <c r="F13" s="280">
        <v>4851</v>
      </c>
      <c r="G13" s="280">
        <f>4851+500</f>
        <v>5351</v>
      </c>
      <c r="H13" s="280">
        <f>4851+500+572+951</f>
        <v>6874</v>
      </c>
      <c r="I13" s="773">
        <v>4299</v>
      </c>
      <c r="J13" s="899">
        <f t="shared" si="0"/>
        <v>0.62540005819028222</v>
      </c>
      <c r="K13" s="730">
        <v>4851</v>
      </c>
      <c r="L13" s="280">
        <v>4851</v>
      </c>
      <c r="M13" s="280">
        <v>4851</v>
      </c>
      <c r="N13" s="280">
        <f>4851+500</f>
        <v>5351</v>
      </c>
      <c r="O13" s="280">
        <f>4851+500+572+951</f>
        <v>6874</v>
      </c>
      <c r="P13" s="773">
        <v>4299</v>
      </c>
      <c r="Q13" s="885">
        <f t="shared" si="1"/>
        <v>0.62540005819028222</v>
      </c>
      <c r="R13" s="726"/>
      <c r="S13" s="469"/>
      <c r="T13" s="469"/>
      <c r="U13" s="469"/>
      <c r="V13" s="469"/>
      <c r="W13" s="469"/>
      <c r="X13" s="469"/>
      <c r="Y13" s="778"/>
      <c r="Z13" s="898"/>
    </row>
    <row r="14" spans="1:26" ht="27.95" customHeight="1">
      <c r="A14" s="44">
        <v>7</v>
      </c>
      <c r="B14" s="468" t="s">
        <v>338</v>
      </c>
      <c r="C14" s="468"/>
      <c r="D14" s="280">
        <v>30</v>
      </c>
      <c r="E14" s="280">
        <v>30</v>
      </c>
      <c r="F14" s="280">
        <v>30</v>
      </c>
      <c r="G14" s="280">
        <v>30</v>
      </c>
      <c r="H14" s="280">
        <v>30</v>
      </c>
      <c r="I14" s="773"/>
      <c r="J14" s="899">
        <f t="shared" si="0"/>
        <v>0</v>
      </c>
      <c r="K14" s="730">
        <v>30</v>
      </c>
      <c r="L14" s="280">
        <v>30</v>
      </c>
      <c r="M14" s="280">
        <v>30</v>
      </c>
      <c r="N14" s="280">
        <v>30</v>
      </c>
      <c r="O14" s="280">
        <v>30</v>
      </c>
      <c r="P14" s="773"/>
      <c r="Q14" s="885">
        <f t="shared" si="1"/>
        <v>0</v>
      </c>
      <c r="R14" s="726"/>
      <c r="S14" s="469"/>
      <c r="T14" s="469"/>
      <c r="U14" s="469"/>
      <c r="V14" s="469"/>
      <c r="W14" s="469"/>
      <c r="X14" s="469"/>
      <c r="Y14" s="778"/>
      <c r="Z14" s="898"/>
    </row>
    <row r="15" spans="1:26" ht="27.95" customHeight="1">
      <c r="A15" s="44">
        <v>8</v>
      </c>
      <c r="B15" s="1213" t="s">
        <v>349</v>
      </c>
      <c r="C15" s="1213"/>
      <c r="D15" s="280">
        <v>26</v>
      </c>
      <c r="E15" s="280">
        <v>26</v>
      </c>
      <c r="F15" s="280">
        <v>26</v>
      </c>
      <c r="G15" s="280">
        <v>26</v>
      </c>
      <c r="H15" s="280">
        <v>26</v>
      </c>
      <c r="I15" s="773"/>
      <c r="J15" s="899">
        <f t="shared" si="0"/>
        <v>0</v>
      </c>
      <c r="K15" s="730">
        <v>26</v>
      </c>
      <c r="L15" s="280">
        <v>26</v>
      </c>
      <c r="M15" s="280">
        <v>26</v>
      </c>
      <c r="N15" s="280">
        <v>26</v>
      </c>
      <c r="O15" s="280">
        <v>26</v>
      </c>
      <c r="P15" s="773"/>
      <c r="Q15" s="885">
        <f t="shared" si="1"/>
        <v>0</v>
      </c>
      <c r="R15" s="726"/>
      <c r="S15" s="469"/>
      <c r="T15" s="469"/>
      <c r="U15" s="469"/>
      <c r="V15" s="469"/>
      <c r="W15" s="469"/>
      <c r="X15" s="469"/>
      <c r="Y15" s="778"/>
      <c r="Z15" s="898"/>
    </row>
    <row r="16" spans="1:26" ht="27.95" customHeight="1">
      <c r="A16" s="44">
        <v>9</v>
      </c>
      <c r="B16" s="1229" t="s">
        <v>454</v>
      </c>
      <c r="C16" s="1230"/>
      <c r="D16" s="280"/>
      <c r="E16" s="280"/>
      <c r="F16" s="280"/>
      <c r="G16" s="280"/>
      <c r="H16" s="280"/>
      <c r="I16" s="773">
        <v>129</v>
      </c>
      <c r="J16" s="899"/>
      <c r="K16" s="730"/>
      <c r="L16" s="280"/>
      <c r="M16" s="280"/>
      <c r="N16" s="280"/>
      <c r="O16" s="280"/>
      <c r="P16" s="773">
        <v>129</v>
      </c>
      <c r="Q16" s="885"/>
      <c r="R16" s="726"/>
      <c r="S16" s="469"/>
      <c r="T16" s="469"/>
      <c r="U16" s="469"/>
      <c r="V16" s="469"/>
      <c r="W16" s="469"/>
      <c r="X16" s="469"/>
      <c r="Y16" s="778"/>
      <c r="Z16" s="898"/>
    </row>
    <row r="17" spans="1:26" ht="27.95" customHeight="1">
      <c r="A17" s="44">
        <v>10</v>
      </c>
      <c r="B17" s="1213" t="s">
        <v>351</v>
      </c>
      <c r="C17" s="1213"/>
      <c r="D17" s="280">
        <v>2114</v>
      </c>
      <c r="E17" s="280">
        <v>2114</v>
      </c>
      <c r="F17" s="280">
        <v>2114</v>
      </c>
      <c r="G17" s="280">
        <v>2114</v>
      </c>
      <c r="H17" s="280">
        <v>2114</v>
      </c>
      <c r="I17" s="773">
        <v>656</v>
      </c>
      <c r="J17" s="899">
        <f t="shared" si="0"/>
        <v>0.31031220435193946</v>
      </c>
      <c r="K17" s="730">
        <v>2114</v>
      </c>
      <c r="L17" s="280">
        <v>2114</v>
      </c>
      <c r="M17" s="280">
        <v>2114</v>
      </c>
      <c r="N17" s="280">
        <v>2114</v>
      </c>
      <c r="O17" s="280">
        <v>2114</v>
      </c>
      <c r="P17" s="773">
        <v>656</v>
      </c>
      <c r="Q17" s="885">
        <f t="shared" si="1"/>
        <v>0.31031220435193946</v>
      </c>
      <c r="R17" s="726"/>
      <c r="S17" s="469"/>
      <c r="T17" s="469"/>
      <c r="U17" s="469"/>
      <c r="V17" s="469"/>
      <c r="W17" s="469"/>
      <c r="X17" s="469"/>
      <c r="Y17" s="778"/>
      <c r="Z17" s="898"/>
    </row>
    <row r="18" spans="1:26" ht="36" hidden="1" customHeight="1">
      <c r="A18" s="44">
        <v>10</v>
      </c>
      <c r="B18" s="1223" t="s">
        <v>339</v>
      </c>
      <c r="C18" s="1223"/>
      <c r="D18" s="280"/>
      <c r="E18" s="280"/>
      <c r="F18" s="280"/>
      <c r="G18" s="280"/>
      <c r="H18" s="280"/>
      <c r="I18" s="773"/>
      <c r="J18" s="899" t="e">
        <f t="shared" si="0"/>
        <v>#DIV/0!</v>
      </c>
      <c r="K18" s="730"/>
      <c r="L18" s="280"/>
      <c r="M18" s="280"/>
      <c r="N18" s="280"/>
      <c r="O18" s="280"/>
      <c r="P18" s="773"/>
      <c r="Q18" s="885" t="e">
        <f t="shared" si="1"/>
        <v>#DIV/0!</v>
      </c>
      <c r="R18" s="726"/>
      <c r="S18" s="469"/>
      <c r="T18" s="469"/>
      <c r="U18" s="469"/>
      <c r="V18" s="469"/>
      <c r="W18" s="469"/>
      <c r="X18" s="469"/>
      <c r="Y18" s="778"/>
      <c r="Z18" s="898"/>
    </row>
    <row r="19" spans="1:26" ht="36" customHeight="1">
      <c r="A19" s="44">
        <v>11</v>
      </c>
      <c r="B19" s="1231" t="s">
        <v>455</v>
      </c>
      <c r="C19" s="1232"/>
      <c r="D19" s="776"/>
      <c r="E19" s="776"/>
      <c r="F19" s="776"/>
      <c r="G19" s="776"/>
      <c r="H19" s="776"/>
      <c r="I19" s="773">
        <v>381</v>
      </c>
      <c r="J19" s="899"/>
      <c r="K19" s="777"/>
      <c r="L19" s="776"/>
      <c r="M19" s="776"/>
      <c r="N19" s="776"/>
      <c r="O19" s="776"/>
      <c r="P19" s="773">
        <v>381</v>
      </c>
      <c r="Q19" s="885"/>
      <c r="R19" s="726"/>
      <c r="S19" s="469"/>
      <c r="T19" s="469"/>
      <c r="U19" s="469"/>
      <c r="V19" s="469"/>
      <c r="W19" s="469"/>
      <c r="X19" s="469"/>
      <c r="Y19" s="778"/>
      <c r="Z19" s="898"/>
    </row>
    <row r="20" spans="1:26" ht="27.95" customHeight="1">
      <c r="A20" s="44">
        <v>12</v>
      </c>
      <c r="B20" s="1226" t="s">
        <v>368</v>
      </c>
      <c r="C20" s="1226"/>
      <c r="D20" s="783">
        <v>191</v>
      </c>
      <c r="E20" s="783">
        <v>191</v>
      </c>
      <c r="F20" s="783">
        <v>191</v>
      </c>
      <c r="G20" s="783">
        <v>191</v>
      </c>
      <c r="H20" s="783">
        <v>191</v>
      </c>
      <c r="I20" s="784">
        <v>29</v>
      </c>
      <c r="J20" s="899">
        <f t="shared" si="0"/>
        <v>0.15183246073298429</v>
      </c>
      <c r="K20" s="785">
        <v>191</v>
      </c>
      <c r="L20" s="783">
        <v>191</v>
      </c>
      <c r="M20" s="783">
        <v>191</v>
      </c>
      <c r="N20" s="783">
        <v>191</v>
      </c>
      <c r="O20" s="783">
        <v>191</v>
      </c>
      <c r="P20" s="773">
        <v>29</v>
      </c>
      <c r="Q20" s="885">
        <f t="shared" si="1"/>
        <v>0.15183246073298429</v>
      </c>
      <c r="R20" s="727"/>
      <c r="S20" s="470"/>
      <c r="T20" s="470"/>
      <c r="U20" s="470"/>
      <c r="V20" s="470"/>
      <c r="W20" s="470"/>
      <c r="X20" s="470"/>
      <c r="Y20" s="778"/>
      <c r="Z20" s="898"/>
    </row>
    <row r="21" spans="1:26" ht="27.95" customHeight="1">
      <c r="A21" s="44">
        <v>13</v>
      </c>
      <c r="B21" s="1227" t="s">
        <v>190</v>
      </c>
      <c r="C21" s="1227"/>
      <c r="D21" s="281">
        <v>306</v>
      </c>
      <c r="E21" s="281">
        <v>306</v>
      </c>
      <c r="F21" s="281">
        <v>306</v>
      </c>
      <c r="G21" s="281">
        <v>306</v>
      </c>
      <c r="H21" s="281">
        <f>306+36</f>
        <v>342</v>
      </c>
      <c r="I21" s="773">
        <v>175</v>
      </c>
      <c r="J21" s="899">
        <f t="shared" si="0"/>
        <v>0.51169590643274854</v>
      </c>
      <c r="K21" s="729">
        <v>306</v>
      </c>
      <c r="L21" s="281">
        <v>306</v>
      </c>
      <c r="M21" s="281">
        <v>306</v>
      </c>
      <c r="N21" s="281">
        <v>306</v>
      </c>
      <c r="O21" s="281">
        <f>306+36</f>
        <v>342</v>
      </c>
      <c r="P21" s="773">
        <v>175</v>
      </c>
      <c r="Q21" s="885">
        <f t="shared" si="1"/>
        <v>0.51169590643274854</v>
      </c>
      <c r="R21" s="727"/>
      <c r="S21" s="470"/>
      <c r="T21" s="470"/>
      <c r="U21" s="470"/>
      <c r="V21" s="470"/>
      <c r="W21" s="470"/>
      <c r="X21" s="470"/>
      <c r="Y21" s="778"/>
      <c r="Z21" s="898"/>
    </row>
    <row r="22" spans="1:26" ht="27.95" customHeight="1" thickBot="1">
      <c r="A22" s="283">
        <v>14</v>
      </c>
      <c r="B22" s="1228" t="s">
        <v>339</v>
      </c>
      <c r="C22" s="1228"/>
      <c r="D22" s="284"/>
      <c r="E22" s="284"/>
      <c r="F22" s="284"/>
      <c r="G22" s="284"/>
      <c r="H22" s="281">
        <v>104</v>
      </c>
      <c r="I22" s="774">
        <v>129</v>
      </c>
      <c r="J22" s="900">
        <f t="shared" si="0"/>
        <v>1.2403846153846154</v>
      </c>
      <c r="K22" s="785"/>
      <c r="L22" s="783"/>
      <c r="M22" s="783"/>
      <c r="N22" s="783"/>
      <c r="O22" s="783">
        <v>104</v>
      </c>
      <c r="P22" s="901">
        <v>129</v>
      </c>
      <c r="Q22" s="902">
        <f t="shared" si="1"/>
        <v>1.2403846153846154</v>
      </c>
      <c r="R22" s="903"/>
      <c r="S22" s="904"/>
      <c r="T22" s="904"/>
      <c r="U22" s="904"/>
      <c r="V22" s="904"/>
      <c r="W22" s="904"/>
      <c r="X22" s="904"/>
      <c r="Y22" s="780"/>
      <c r="Z22" s="905"/>
    </row>
    <row r="23" spans="1:26" ht="32.25" customHeight="1" thickBot="1">
      <c r="A23" s="149"/>
      <c r="B23" s="1225" t="s">
        <v>16</v>
      </c>
      <c r="C23" s="1225"/>
      <c r="D23" s="282">
        <f>SUM(D8:D21)</f>
        <v>11623</v>
      </c>
      <c r="E23" s="282">
        <f>SUM(E8:E21)</f>
        <v>11623</v>
      </c>
      <c r="F23" s="282">
        <f>SUM(F8:F21)</f>
        <v>11623</v>
      </c>
      <c r="G23" s="282">
        <f>SUM(G8:G21)</f>
        <v>12223</v>
      </c>
      <c r="H23" s="282">
        <f>SUM(H8:H22)</f>
        <v>14684</v>
      </c>
      <c r="I23" s="775">
        <v>9300</v>
      </c>
      <c r="J23" s="906">
        <f t="shared" si="0"/>
        <v>0.63334241351130482</v>
      </c>
      <c r="K23" s="731">
        <f>SUM(K8:K21)</f>
        <v>11623</v>
      </c>
      <c r="L23" s="282">
        <f>SUM(L8:L21)</f>
        <v>11623</v>
      </c>
      <c r="M23" s="282">
        <f>SUM(M8:M21)</f>
        <v>11623</v>
      </c>
      <c r="N23" s="282">
        <f>SUM(N8:N21)</f>
        <v>12223</v>
      </c>
      <c r="O23" s="282">
        <f>SUM(O8:O22)</f>
        <v>14684</v>
      </c>
      <c r="P23" s="775">
        <v>9300</v>
      </c>
      <c r="Q23" s="907">
        <f t="shared" si="1"/>
        <v>0.63334241351130482</v>
      </c>
      <c r="R23" s="728">
        <f t="shared" ref="R23:X23" si="2">SUM(R8:R20)</f>
        <v>0</v>
      </c>
      <c r="S23" s="471">
        <f t="shared" si="2"/>
        <v>0</v>
      </c>
      <c r="T23" s="471">
        <f t="shared" si="2"/>
        <v>0</v>
      </c>
      <c r="U23" s="471">
        <f t="shared" si="2"/>
        <v>0</v>
      </c>
      <c r="V23" s="471">
        <f t="shared" si="2"/>
        <v>0</v>
      </c>
      <c r="W23" s="471">
        <f t="shared" si="2"/>
        <v>0</v>
      </c>
      <c r="X23" s="471">
        <f t="shared" si="2"/>
        <v>0</v>
      </c>
      <c r="Y23" s="782">
        <v>0</v>
      </c>
      <c r="Z23" s="908"/>
    </row>
    <row r="25" spans="1:26">
      <c r="D25" s="9"/>
      <c r="E25" s="9"/>
      <c r="F25" s="9"/>
      <c r="G25" s="9"/>
      <c r="H25" s="9"/>
      <c r="I25" s="9"/>
      <c r="J25" s="9"/>
      <c r="K25" s="9"/>
      <c r="L25" s="9"/>
      <c r="R25" s="9"/>
      <c r="S25" s="9"/>
    </row>
    <row r="26" spans="1:26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6">
      <c r="D27" s="9"/>
      <c r="E27" s="9"/>
      <c r="F27" s="9"/>
      <c r="G27" s="9"/>
      <c r="H27" s="6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6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6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6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6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26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4:19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4:19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4:19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4:19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4:19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4:19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4:19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4:19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</sheetData>
  <mergeCells count="25">
    <mergeCell ref="B18:C18"/>
    <mergeCell ref="B8:C8"/>
    <mergeCell ref="B10:C10"/>
    <mergeCell ref="B9:C9"/>
    <mergeCell ref="B23:C23"/>
    <mergeCell ref="B13:C13"/>
    <mergeCell ref="B15:C15"/>
    <mergeCell ref="B20:C20"/>
    <mergeCell ref="B21:C21"/>
    <mergeCell ref="B22:C22"/>
    <mergeCell ref="B17:C17"/>
    <mergeCell ref="B16:C16"/>
    <mergeCell ref="B19:C19"/>
    <mergeCell ref="K1:R1"/>
    <mergeCell ref="A4:R4"/>
    <mergeCell ref="A2:R2"/>
    <mergeCell ref="A3:R3"/>
    <mergeCell ref="B12:C12"/>
    <mergeCell ref="B11:C11"/>
    <mergeCell ref="B7:C7"/>
    <mergeCell ref="D6:J6"/>
    <mergeCell ref="K6:Q6"/>
    <mergeCell ref="R6:Z6"/>
    <mergeCell ref="B6:C6"/>
    <mergeCell ref="R5:Z5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3" orientation="landscape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topLeftCell="A23" zoomScaleNormal="100" workbookViewId="0">
      <selection activeCell="W17" sqref="W17"/>
    </sheetView>
  </sheetViews>
  <sheetFormatPr defaultRowHeight="12.75"/>
  <cols>
    <col min="1" max="1" width="39.140625" style="12" customWidth="1"/>
    <col min="2" max="2" width="12.7109375" style="12" customWidth="1"/>
    <col min="3" max="3" width="9.28515625" style="26" customWidth="1"/>
    <col min="4" max="5" width="9" style="26" hidden="1" customWidth="1"/>
    <col min="6" max="6" width="10.140625" style="26" hidden="1" customWidth="1"/>
    <col min="7" max="7" width="9.85546875" style="26" customWidth="1"/>
    <col min="8" max="8" width="10.7109375" style="26" customWidth="1"/>
    <col min="9" max="9" width="9.5703125" style="26" customWidth="1"/>
    <col min="10" max="10" width="9.7109375" style="26" customWidth="1"/>
    <col min="11" max="11" width="8.7109375" style="26" hidden="1" customWidth="1"/>
    <col min="12" max="12" width="9.28515625" style="26" hidden="1" customWidth="1"/>
    <col min="13" max="13" width="10.85546875" style="26" hidden="1" customWidth="1"/>
    <col min="14" max="14" width="9.85546875" style="26" customWidth="1"/>
    <col min="15" max="16" width="10.42578125" style="26" customWidth="1"/>
    <col min="17" max="17" width="9" style="26" customWidth="1"/>
    <col min="18" max="18" width="0" style="12" hidden="1" customWidth="1"/>
    <col min="19" max="19" width="9.28515625" style="12" hidden="1" customWidth="1"/>
    <col min="20" max="20" width="10.42578125" style="12" hidden="1" customWidth="1"/>
    <col min="21" max="21" width="10.42578125" style="12" customWidth="1"/>
    <col min="22" max="22" width="11.42578125" style="12" customWidth="1"/>
    <col min="23" max="23" width="10.7109375" style="12" customWidth="1"/>
    <col min="24" max="24" width="13.28515625" style="12" bestFit="1" customWidth="1"/>
    <col min="25" max="25" width="15.5703125" style="12" bestFit="1" customWidth="1"/>
    <col min="26" max="16384" width="9.140625" style="12"/>
  </cols>
  <sheetData>
    <row r="1" spans="1:23" ht="24.75" customHeight="1">
      <c r="J1" s="1233" t="s">
        <v>360</v>
      </c>
      <c r="K1" s="1233"/>
      <c r="L1" s="1233"/>
      <c r="M1" s="1233"/>
      <c r="N1" s="1233"/>
      <c r="O1" s="1233"/>
      <c r="P1" s="1233"/>
      <c r="Q1" s="1233"/>
    </row>
    <row r="2" spans="1:23" ht="37.5" customHeight="1">
      <c r="A2" s="1237" t="s">
        <v>181</v>
      </c>
      <c r="B2" s="1237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</row>
    <row r="3" spans="1:23" ht="18.75" customHeight="1">
      <c r="A3" s="1239" t="s">
        <v>366</v>
      </c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39"/>
      <c r="Q3" s="1239"/>
    </row>
    <row r="4" spans="1:23" ht="15.75">
      <c r="A4" s="1243" t="s">
        <v>65</v>
      </c>
      <c r="B4" s="1243"/>
      <c r="C4" s="1243"/>
      <c r="D4" s="1243"/>
      <c r="E4" s="1243"/>
      <c r="F4" s="1243"/>
      <c r="G4" s="1243"/>
      <c r="H4" s="1243"/>
      <c r="I4" s="1243"/>
      <c r="J4" s="1243"/>
      <c r="K4" s="1243"/>
      <c r="L4" s="1243"/>
      <c r="M4" s="1243"/>
      <c r="N4" s="1243"/>
      <c r="O4" s="1243"/>
      <c r="P4" s="1243"/>
      <c r="Q4" s="1243"/>
    </row>
    <row r="5" spans="1:23" ht="19.5" thickBot="1">
      <c r="A5" s="30"/>
      <c r="B5" s="30"/>
      <c r="Q5" s="1270" t="s">
        <v>584</v>
      </c>
      <c r="R5" s="1270"/>
      <c r="S5" s="1270"/>
      <c r="T5" s="1270"/>
      <c r="U5" s="1270"/>
      <c r="V5" s="1270"/>
      <c r="W5" s="1270"/>
    </row>
    <row r="6" spans="1:23" ht="19.5" customHeight="1">
      <c r="A6" s="1240" t="s">
        <v>25</v>
      </c>
      <c r="B6" s="1234" t="s">
        <v>179</v>
      </c>
      <c r="C6" s="1244" t="s">
        <v>5</v>
      </c>
      <c r="D6" s="1245"/>
      <c r="E6" s="1245"/>
      <c r="F6" s="1245"/>
      <c r="G6" s="1245"/>
      <c r="H6" s="1256"/>
      <c r="I6" s="1257"/>
      <c r="J6" s="1244" t="s">
        <v>219</v>
      </c>
      <c r="K6" s="1245"/>
      <c r="L6" s="1245"/>
      <c r="M6" s="1245"/>
      <c r="N6" s="1245"/>
      <c r="O6" s="1256"/>
      <c r="P6" s="1257"/>
      <c r="Q6" s="1244" t="s">
        <v>26</v>
      </c>
      <c r="R6" s="1245"/>
      <c r="S6" s="1245"/>
      <c r="T6" s="1245"/>
      <c r="U6" s="1245"/>
      <c r="V6" s="1246"/>
      <c r="W6" s="1247"/>
    </row>
    <row r="7" spans="1:23" ht="12.75" customHeight="1">
      <c r="A7" s="1241"/>
      <c r="B7" s="1235"/>
      <c r="C7" s="1248"/>
      <c r="D7" s="1249"/>
      <c r="E7" s="1249"/>
      <c r="F7" s="1249"/>
      <c r="G7" s="1249"/>
      <c r="H7" s="1258"/>
      <c r="I7" s="1259"/>
      <c r="J7" s="1248"/>
      <c r="K7" s="1249"/>
      <c r="L7" s="1249"/>
      <c r="M7" s="1249"/>
      <c r="N7" s="1249"/>
      <c r="O7" s="1258"/>
      <c r="P7" s="1259"/>
      <c r="Q7" s="1248"/>
      <c r="R7" s="1249"/>
      <c r="S7" s="1249"/>
      <c r="T7" s="1249"/>
      <c r="U7" s="1249"/>
      <c r="V7" s="1250"/>
      <c r="W7" s="1251"/>
    </row>
    <row r="8" spans="1:23" ht="20.25" customHeight="1" thickBot="1">
      <c r="A8" s="1242"/>
      <c r="B8" s="1236"/>
      <c r="C8" s="1252"/>
      <c r="D8" s="1253"/>
      <c r="E8" s="1253"/>
      <c r="F8" s="1253"/>
      <c r="G8" s="1253"/>
      <c r="H8" s="1260"/>
      <c r="I8" s="1261"/>
      <c r="J8" s="1252"/>
      <c r="K8" s="1253"/>
      <c r="L8" s="1253"/>
      <c r="M8" s="1253"/>
      <c r="N8" s="1253"/>
      <c r="O8" s="1260"/>
      <c r="P8" s="1261"/>
      <c r="Q8" s="1252"/>
      <c r="R8" s="1253"/>
      <c r="S8" s="1253"/>
      <c r="T8" s="1253"/>
      <c r="U8" s="1253"/>
      <c r="V8" s="1254"/>
      <c r="W8" s="1255"/>
    </row>
    <row r="9" spans="1:23" ht="20.25" thickTop="1" thickBot="1">
      <c r="A9" s="189"/>
      <c r="B9" s="190"/>
      <c r="C9" s="743" t="s">
        <v>72</v>
      </c>
      <c r="D9" s="743" t="s">
        <v>207</v>
      </c>
      <c r="E9" s="743" t="s">
        <v>212</v>
      </c>
      <c r="F9" s="744" t="s">
        <v>215</v>
      </c>
      <c r="G9" s="744" t="s">
        <v>233</v>
      </c>
      <c r="H9" s="743" t="s">
        <v>230</v>
      </c>
      <c r="I9" s="743" t="s">
        <v>459</v>
      </c>
      <c r="J9" s="743" t="s">
        <v>72</v>
      </c>
      <c r="K9" s="743" t="s">
        <v>207</v>
      </c>
      <c r="L9" s="743" t="s">
        <v>212</v>
      </c>
      <c r="M9" s="744" t="s">
        <v>215</v>
      </c>
      <c r="N9" s="744" t="s">
        <v>233</v>
      </c>
      <c r="O9" s="743" t="s">
        <v>230</v>
      </c>
      <c r="P9" s="743" t="s">
        <v>459</v>
      </c>
      <c r="Q9" s="743" t="s">
        <v>72</v>
      </c>
      <c r="R9" s="743" t="s">
        <v>207</v>
      </c>
      <c r="S9" s="743" t="s">
        <v>212</v>
      </c>
      <c r="T9" s="744" t="s">
        <v>215</v>
      </c>
      <c r="U9" s="745" t="s">
        <v>233</v>
      </c>
      <c r="V9" s="746" t="s">
        <v>230</v>
      </c>
      <c r="W9" s="913" t="s">
        <v>459</v>
      </c>
    </row>
    <row r="10" spans="1:23" ht="45.75" customHeight="1">
      <c r="A10" s="72" t="s">
        <v>369</v>
      </c>
      <c r="B10" s="154" t="s">
        <v>180</v>
      </c>
      <c r="C10" s="22">
        <v>60</v>
      </c>
      <c r="D10" s="22">
        <v>60</v>
      </c>
      <c r="E10" s="22">
        <v>60</v>
      </c>
      <c r="F10" s="22">
        <v>60</v>
      </c>
      <c r="G10" s="22">
        <v>60</v>
      </c>
      <c r="H10" s="22">
        <v>60</v>
      </c>
      <c r="I10" s="255">
        <f>H10/G10</f>
        <v>1</v>
      </c>
      <c r="J10" s="22">
        <v>0</v>
      </c>
      <c r="K10" s="22">
        <v>0</v>
      </c>
      <c r="L10" s="22">
        <v>0</v>
      </c>
      <c r="M10" s="22">
        <v>0</v>
      </c>
      <c r="N10" s="22"/>
      <c r="O10" s="22"/>
      <c r="P10" s="22"/>
      <c r="Q10" s="22">
        <v>60</v>
      </c>
      <c r="R10" s="22">
        <v>60</v>
      </c>
      <c r="S10" s="22">
        <v>60</v>
      </c>
      <c r="T10" s="22">
        <v>60</v>
      </c>
      <c r="U10" s="732">
        <v>60</v>
      </c>
      <c r="V10" s="22">
        <v>60</v>
      </c>
      <c r="W10" s="921">
        <f>V10/U10</f>
        <v>1</v>
      </c>
    </row>
    <row r="11" spans="1:23" ht="15.75" customHeight="1">
      <c r="A11" s="72" t="s">
        <v>370</v>
      </c>
      <c r="B11" s="154" t="s">
        <v>180</v>
      </c>
      <c r="C11" s="22">
        <f>88+186</f>
        <v>274</v>
      </c>
      <c r="D11" s="22">
        <f>88+186</f>
        <v>274</v>
      </c>
      <c r="E11" s="22">
        <f>88+186</f>
        <v>274</v>
      </c>
      <c r="F11" s="22">
        <f>88+186+7</f>
        <v>281</v>
      </c>
      <c r="G11" s="22">
        <f>88+186+7+68+330</f>
        <v>679</v>
      </c>
      <c r="H11" s="22">
        <v>585</v>
      </c>
      <c r="I11" s="255">
        <f t="shared" ref="I11:I17" si="0">H11/G11</f>
        <v>0.8615611192930781</v>
      </c>
      <c r="J11" s="22"/>
      <c r="K11" s="22"/>
      <c r="L11" s="22"/>
      <c r="M11" s="22"/>
      <c r="N11" s="22"/>
      <c r="O11" s="22"/>
      <c r="P11" s="22"/>
      <c r="Q11" s="22">
        <v>274</v>
      </c>
      <c r="R11" s="22">
        <v>274</v>
      </c>
      <c r="S11" s="22">
        <v>274</v>
      </c>
      <c r="T11" s="22">
        <f>88+186+7</f>
        <v>281</v>
      </c>
      <c r="U11" s="732">
        <f>88+186+7+68+330</f>
        <v>679</v>
      </c>
      <c r="V11" s="22">
        <v>585</v>
      </c>
      <c r="W11" s="923">
        <f t="shared" ref="W11:W17" si="1">V11/U11</f>
        <v>0.8615611192930781</v>
      </c>
    </row>
    <row r="12" spans="1:23" ht="27" customHeight="1">
      <c r="A12" s="72" t="s">
        <v>387</v>
      </c>
      <c r="B12" s="154" t="s">
        <v>180</v>
      </c>
      <c r="C12" s="22"/>
      <c r="D12" s="22"/>
      <c r="E12" s="22">
        <v>120</v>
      </c>
      <c r="F12" s="22">
        <v>120</v>
      </c>
      <c r="G12" s="22">
        <v>120</v>
      </c>
      <c r="H12" s="22">
        <v>120</v>
      </c>
      <c r="I12" s="255">
        <f t="shared" si="0"/>
        <v>1</v>
      </c>
      <c r="J12" s="22"/>
      <c r="K12" s="22"/>
      <c r="L12" s="22"/>
      <c r="M12" s="22"/>
      <c r="N12" s="22"/>
      <c r="O12" s="22"/>
      <c r="P12" s="22"/>
      <c r="Q12" s="22"/>
      <c r="R12" s="22"/>
      <c r="S12" s="22">
        <v>120</v>
      </c>
      <c r="T12" s="22">
        <v>120</v>
      </c>
      <c r="U12" s="732">
        <v>120</v>
      </c>
      <c r="V12" s="22">
        <v>120</v>
      </c>
      <c r="W12" s="923">
        <f t="shared" si="1"/>
        <v>1</v>
      </c>
    </row>
    <row r="13" spans="1:23" ht="28.5" customHeight="1">
      <c r="A13" s="72" t="s">
        <v>398</v>
      </c>
      <c r="B13" s="154" t="s">
        <v>180</v>
      </c>
      <c r="C13" s="22"/>
      <c r="D13" s="22"/>
      <c r="E13" s="22"/>
      <c r="F13" s="22">
        <v>60</v>
      </c>
      <c r="G13" s="22">
        <v>60</v>
      </c>
      <c r="H13" s="22">
        <v>60</v>
      </c>
      <c r="I13" s="255">
        <f t="shared" si="0"/>
        <v>1</v>
      </c>
      <c r="J13" s="22">
        <v>0</v>
      </c>
      <c r="K13" s="22">
        <v>0</v>
      </c>
      <c r="L13" s="22"/>
      <c r="M13" s="22"/>
      <c r="N13" s="22"/>
      <c r="O13" s="22"/>
      <c r="P13" s="22"/>
      <c r="Q13" s="22"/>
      <c r="R13" s="22"/>
      <c r="S13" s="22"/>
      <c r="T13" s="22">
        <v>60</v>
      </c>
      <c r="U13" s="732">
        <v>60</v>
      </c>
      <c r="V13" s="22">
        <v>60</v>
      </c>
      <c r="W13" s="923">
        <f t="shared" si="1"/>
        <v>1</v>
      </c>
    </row>
    <row r="14" spans="1:23" ht="32.25" customHeight="1">
      <c r="A14" s="72" t="s">
        <v>399</v>
      </c>
      <c r="B14" s="154" t="s">
        <v>180</v>
      </c>
      <c r="C14" s="22"/>
      <c r="D14" s="22"/>
      <c r="E14" s="22"/>
      <c r="F14" s="22">
        <v>20</v>
      </c>
      <c r="G14" s="22">
        <v>40</v>
      </c>
      <c r="H14" s="22">
        <v>40</v>
      </c>
      <c r="I14" s="255">
        <f t="shared" si="0"/>
        <v>1</v>
      </c>
      <c r="J14" s="22">
        <v>0</v>
      </c>
      <c r="K14" s="22">
        <v>0</v>
      </c>
      <c r="L14" s="22"/>
      <c r="M14" s="22"/>
      <c r="N14" s="22"/>
      <c r="O14" s="22"/>
      <c r="P14" s="22"/>
      <c r="Q14" s="22"/>
      <c r="R14" s="22"/>
      <c r="S14" s="22"/>
      <c r="T14" s="22">
        <v>20</v>
      </c>
      <c r="U14" s="732">
        <v>40</v>
      </c>
      <c r="V14" s="22">
        <v>40</v>
      </c>
      <c r="W14" s="923">
        <f t="shared" si="1"/>
        <v>1</v>
      </c>
    </row>
    <row r="15" spans="1:23" ht="32.25" customHeight="1" thickBot="1">
      <c r="A15" s="72" t="s">
        <v>444</v>
      </c>
      <c r="B15" s="154" t="s">
        <v>182</v>
      </c>
      <c r="C15" s="22"/>
      <c r="D15" s="22"/>
      <c r="E15" s="22"/>
      <c r="F15" s="22"/>
      <c r="G15" s="22">
        <v>152</v>
      </c>
      <c r="H15" s="22">
        <v>152</v>
      </c>
      <c r="I15" s="255">
        <f t="shared" si="0"/>
        <v>1</v>
      </c>
      <c r="J15" s="22"/>
      <c r="K15" s="22"/>
      <c r="L15" s="22"/>
      <c r="M15" s="22"/>
      <c r="N15" s="22">
        <v>142</v>
      </c>
      <c r="O15" s="22">
        <v>142</v>
      </c>
      <c r="P15" s="255">
        <f>O15/N15</f>
        <v>1</v>
      </c>
      <c r="Q15" s="22"/>
      <c r="R15" s="22"/>
      <c r="S15" s="22"/>
      <c r="T15" s="22"/>
      <c r="U15" s="732">
        <v>10</v>
      </c>
      <c r="V15" s="735">
        <v>10</v>
      </c>
      <c r="W15" s="922">
        <f t="shared" si="1"/>
        <v>1</v>
      </c>
    </row>
    <row r="16" spans="1:23" ht="33" hidden="1" customHeight="1" thickBot="1">
      <c r="A16" s="72" t="s">
        <v>439</v>
      </c>
      <c r="B16" s="154" t="s">
        <v>180</v>
      </c>
      <c r="C16" s="79"/>
      <c r="D16" s="79"/>
      <c r="E16" s="79"/>
      <c r="F16" s="79"/>
      <c r="G16" s="79"/>
      <c r="H16" s="79"/>
      <c r="I16" s="918" t="e">
        <f t="shared" si="0"/>
        <v>#DIV/0!</v>
      </c>
      <c r="J16" s="919"/>
      <c r="K16" s="919"/>
      <c r="L16" s="919"/>
      <c r="M16" s="919"/>
      <c r="N16" s="919"/>
      <c r="O16" s="919"/>
      <c r="P16" s="918" t="e">
        <f>O16/N16</f>
        <v>#DIV/0!</v>
      </c>
      <c r="Q16" s="919"/>
      <c r="R16" s="919"/>
      <c r="S16" s="919"/>
      <c r="T16" s="919"/>
      <c r="U16" s="920"/>
      <c r="V16" s="741"/>
      <c r="W16" s="921" t="e">
        <f t="shared" si="1"/>
        <v>#DIV/0!</v>
      </c>
    </row>
    <row r="17" spans="1:23" ht="39" customHeight="1" thickTop="1" thickBot="1">
      <c r="A17" s="80" t="s">
        <v>18</v>
      </c>
      <c r="B17" s="153"/>
      <c r="C17" s="81">
        <f t="shared" ref="C17:L17" si="2">SUM(C10:C16)</f>
        <v>334</v>
      </c>
      <c r="D17" s="81">
        <f t="shared" si="2"/>
        <v>334</v>
      </c>
      <c r="E17" s="81">
        <f t="shared" si="2"/>
        <v>454</v>
      </c>
      <c r="F17" s="81">
        <f t="shared" si="2"/>
        <v>541</v>
      </c>
      <c r="G17" s="81">
        <f t="shared" si="2"/>
        <v>1111</v>
      </c>
      <c r="H17" s="81">
        <v>1017</v>
      </c>
      <c r="I17" s="1445">
        <f t="shared" si="0"/>
        <v>0.91539153915391536</v>
      </c>
      <c r="J17" s="81">
        <f t="shared" si="2"/>
        <v>0</v>
      </c>
      <c r="K17" s="81">
        <f t="shared" si="2"/>
        <v>0</v>
      </c>
      <c r="L17" s="81">
        <f t="shared" si="2"/>
        <v>0</v>
      </c>
      <c r="M17" s="81"/>
      <c r="N17" s="81">
        <f t="shared" ref="N17:U17" si="3">SUM(N10:N16)</f>
        <v>142</v>
      </c>
      <c r="O17" s="81">
        <v>142</v>
      </c>
      <c r="P17" s="1445">
        <f>O17/N17</f>
        <v>1</v>
      </c>
      <c r="Q17" s="81">
        <f t="shared" si="3"/>
        <v>334</v>
      </c>
      <c r="R17" s="81">
        <f t="shared" si="3"/>
        <v>334</v>
      </c>
      <c r="S17" s="81">
        <f t="shared" si="3"/>
        <v>454</v>
      </c>
      <c r="T17" s="81">
        <f t="shared" si="3"/>
        <v>541</v>
      </c>
      <c r="U17" s="734">
        <f t="shared" si="3"/>
        <v>969</v>
      </c>
      <c r="V17" s="786">
        <v>875</v>
      </c>
      <c r="W17" s="1446">
        <f t="shared" si="1"/>
        <v>0.90299277605779149</v>
      </c>
    </row>
    <row r="18" spans="1:23" ht="19.5" customHeight="1">
      <c r="A18" s="73"/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V18" s="31"/>
    </row>
    <row r="19" spans="1:23" ht="66" customHeight="1" thickBot="1">
      <c r="A19" s="1262" t="s">
        <v>353</v>
      </c>
      <c r="B19" s="1262"/>
      <c r="C19" s="1263"/>
      <c r="D19" s="1263"/>
      <c r="E19" s="1263"/>
      <c r="F19" s="1263"/>
      <c r="G19" s="1263"/>
      <c r="H19" s="1263"/>
      <c r="I19" s="1263"/>
      <c r="J19" s="1263"/>
      <c r="K19" s="1263"/>
      <c r="L19" s="1263"/>
      <c r="M19" s="1263"/>
      <c r="N19" s="1263"/>
      <c r="O19" s="1263"/>
      <c r="P19" s="1263"/>
      <c r="Q19" s="1263"/>
    </row>
    <row r="20" spans="1:23" ht="19.5" customHeight="1">
      <c r="A20" s="1240" t="s">
        <v>25</v>
      </c>
      <c r="B20" s="1234" t="s">
        <v>179</v>
      </c>
      <c r="C20" s="1244" t="s">
        <v>5</v>
      </c>
      <c r="D20" s="1245"/>
      <c r="E20" s="1245"/>
      <c r="F20" s="1245"/>
      <c r="G20" s="1245"/>
      <c r="H20" s="561"/>
      <c r="I20" s="909"/>
      <c r="J20" s="1244" t="s">
        <v>219</v>
      </c>
      <c r="K20" s="1245"/>
      <c r="L20" s="1245"/>
      <c r="M20" s="1245"/>
      <c r="N20" s="1245"/>
      <c r="O20" s="561"/>
      <c r="P20" s="909"/>
      <c r="Q20" s="1244" t="s">
        <v>26</v>
      </c>
      <c r="R20" s="1245"/>
      <c r="S20" s="1245"/>
      <c r="T20" s="1245"/>
      <c r="U20" s="1245"/>
      <c r="V20" s="1264"/>
      <c r="W20" s="1265"/>
    </row>
    <row r="21" spans="1:23" s="75" customFormat="1" ht="19.5" customHeight="1">
      <c r="A21" s="1241"/>
      <c r="B21" s="1235"/>
      <c r="C21" s="1248"/>
      <c r="D21" s="1249"/>
      <c r="E21" s="1249"/>
      <c r="F21" s="1249"/>
      <c r="G21" s="1249"/>
      <c r="H21" s="562"/>
      <c r="I21" s="910"/>
      <c r="J21" s="1248"/>
      <c r="K21" s="1249"/>
      <c r="L21" s="1249"/>
      <c r="M21" s="1249"/>
      <c r="N21" s="1249"/>
      <c r="O21" s="562"/>
      <c r="P21" s="910"/>
      <c r="Q21" s="1248"/>
      <c r="R21" s="1249"/>
      <c r="S21" s="1249"/>
      <c r="T21" s="1249"/>
      <c r="U21" s="1249"/>
      <c r="V21" s="1266"/>
      <c r="W21" s="1267"/>
    </row>
    <row r="22" spans="1:23" s="75" customFormat="1" ht="19.5" customHeight="1" thickBot="1">
      <c r="A22" s="1242"/>
      <c r="B22" s="1236"/>
      <c r="C22" s="1252"/>
      <c r="D22" s="1253"/>
      <c r="E22" s="1253"/>
      <c r="F22" s="1253"/>
      <c r="G22" s="1253"/>
      <c r="H22" s="563"/>
      <c r="I22" s="911"/>
      <c r="J22" s="1252"/>
      <c r="K22" s="1253"/>
      <c r="L22" s="1253"/>
      <c r="M22" s="1253"/>
      <c r="N22" s="1253"/>
      <c r="O22" s="563"/>
      <c r="P22" s="911"/>
      <c r="Q22" s="1252"/>
      <c r="R22" s="1253"/>
      <c r="S22" s="1253"/>
      <c r="T22" s="1253"/>
      <c r="U22" s="1253"/>
      <c r="V22" s="1268"/>
      <c r="W22" s="1269"/>
    </row>
    <row r="23" spans="1:23" s="75" customFormat="1" ht="57.75" customHeight="1" thickTop="1">
      <c r="A23" s="233"/>
      <c r="B23" s="234"/>
      <c r="C23" s="743" t="s">
        <v>72</v>
      </c>
      <c r="D23" s="743" t="s">
        <v>207</v>
      </c>
      <c r="E23" s="743" t="s">
        <v>212</v>
      </c>
      <c r="F23" s="744" t="s">
        <v>215</v>
      </c>
      <c r="G23" s="744" t="s">
        <v>233</v>
      </c>
      <c r="H23" s="743" t="s">
        <v>230</v>
      </c>
      <c r="I23" s="743" t="s">
        <v>460</v>
      </c>
      <c r="J23" s="743" t="s">
        <v>72</v>
      </c>
      <c r="K23" s="743" t="s">
        <v>207</v>
      </c>
      <c r="L23" s="743" t="s">
        <v>212</v>
      </c>
      <c r="M23" s="744" t="s">
        <v>215</v>
      </c>
      <c r="N23" s="744" t="s">
        <v>233</v>
      </c>
      <c r="O23" s="744" t="s">
        <v>230</v>
      </c>
      <c r="P23" s="744" t="s">
        <v>383</v>
      </c>
      <c r="Q23" s="744" t="s">
        <v>72</v>
      </c>
      <c r="R23" s="744" t="s">
        <v>207</v>
      </c>
      <c r="S23" s="744" t="s">
        <v>212</v>
      </c>
      <c r="T23" s="744" t="s">
        <v>215</v>
      </c>
      <c r="U23" s="745" t="s">
        <v>233</v>
      </c>
      <c r="V23" s="747" t="s">
        <v>230</v>
      </c>
      <c r="W23" s="917" t="s">
        <v>459</v>
      </c>
    </row>
    <row r="24" spans="1:23" s="75" customFormat="1" ht="34.5" hidden="1" customHeight="1">
      <c r="A24" s="191" t="s">
        <v>73</v>
      </c>
      <c r="B24" s="192" t="s">
        <v>182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254"/>
      <c r="O24" s="254"/>
      <c r="P24" s="254"/>
      <c r="Q24" s="77">
        <f>C24-J24</f>
        <v>0</v>
      </c>
      <c r="R24" s="77"/>
      <c r="S24" s="77"/>
      <c r="T24" s="77">
        <f>F24-M24</f>
        <v>0</v>
      </c>
      <c r="U24" s="736" t="e">
        <f>T24/S24</f>
        <v>#DIV/0!</v>
      </c>
      <c r="V24" s="740"/>
      <c r="W24" s="914"/>
    </row>
    <row r="25" spans="1:23" s="75" customFormat="1" ht="30" hidden="1">
      <c r="A25" s="76" t="s">
        <v>191</v>
      </c>
      <c r="B25" s="155" t="s">
        <v>182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255"/>
      <c r="O25" s="255"/>
      <c r="P25" s="255"/>
      <c r="Q25" s="77">
        <f>C25-J25</f>
        <v>0</v>
      </c>
      <c r="R25" s="77"/>
      <c r="S25" s="77"/>
      <c r="T25" s="77">
        <f>F25-M25</f>
        <v>0</v>
      </c>
      <c r="U25" s="736" t="e">
        <f>T25/S25</f>
        <v>#DIV/0!</v>
      </c>
      <c r="V25" s="740"/>
      <c r="W25" s="914"/>
    </row>
    <row r="26" spans="1:23" s="75" customFormat="1" ht="30.75" hidden="1" customHeight="1">
      <c r="A26" s="76" t="s">
        <v>192</v>
      </c>
      <c r="B26" s="155" t="s">
        <v>182</v>
      </c>
      <c r="C26" s="77">
        <v>0</v>
      </c>
      <c r="D26" s="77">
        <v>0</v>
      </c>
      <c r="E26" s="77"/>
      <c r="F26" s="77"/>
      <c r="G26" s="77"/>
      <c r="H26" s="77"/>
      <c r="I26" s="77"/>
      <c r="J26" s="77"/>
      <c r="K26" s="77"/>
      <c r="L26" s="77"/>
      <c r="M26" s="77"/>
      <c r="N26" s="255"/>
      <c r="O26" s="255"/>
      <c r="P26" s="255"/>
      <c r="Q26" s="77"/>
      <c r="R26" s="77"/>
      <c r="S26" s="77"/>
      <c r="T26" s="77">
        <f>F26-M26</f>
        <v>0</v>
      </c>
      <c r="U26" s="736" t="e">
        <f>T26/S26</f>
        <v>#DIV/0!</v>
      </c>
      <c r="V26" s="740"/>
      <c r="W26" s="914"/>
    </row>
    <row r="27" spans="1:23" s="75" customFormat="1" ht="31.5" customHeight="1" thickBot="1">
      <c r="A27" s="76" t="s">
        <v>49</v>
      </c>
      <c r="B27" s="155" t="s">
        <v>182</v>
      </c>
      <c r="C27" s="77">
        <v>144</v>
      </c>
      <c r="D27" s="77">
        <v>144</v>
      </c>
      <c r="E27" s="77">
        <v>144</v>
      </c>
      <c r="F27" s="77">
        <v>0</v>
      </c>
      <c r="G27" s="77">
        <v>0</v>
      </c>
      <c r="H27" s="77">
        <v>0</v>
      </c>
      <c r="I27" s="77">
        <v>0</v>
      </c>
      <c r="J27" s="77">
        <v>130</v>
      </c>
      <c r="K27" s="77">
        <v>130</v>
      </c>
      <c r="L27" s="77">
        <v>130</v>
      </c>
      <c r="M27" s="77">
        <v>0</v>
      </c>
      <c r="N27" s="77">
        <f>M27/L27</f>
        <v>0</v>
      </c>
      <c r="O27" s="77">
        <v>0</v>
      </c>
      <c r="P27" s="77">
        <v>0</v>
      </c>
      <c r="Q27" s="77">
        <f>C27-J27</f>
        <v>14</v>
      </c>
      <c r="R27" s="77">
        <f>D27-K27</f>
        <v>14</v>
      </c>
      <c r="S27" s="77">
        <f>E27-L27</f>
        <v>14</v>
      </c>
      <c r="T27" s="193">
        <f>F27-M27</f>
        <v>0</v>
      </c>
      <c r="U27" s="737">
        <f>T27/S27</f>
        <v>0</v>
      </c>
      <c r="V27" s="740">
        <v>0</v>
      </c>
      <c r="W27" s="914">
        <v>0</v>
      </c>
    </row>
    <row r="28" spans="1:23" s="75" customFormat="1" ht="31.5" hidden="1" customHeight="1" thickTop="1">
      <c r="A28" s="76" t="s">
        <v>50</v>
      </c>
      <c r="B28" s="155" t="s">
        <v>182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 t="e">
        <f>M28/L28</f>
        <v>#DIV/0!</v>
      </c>
      <c r="O28" s="79"/>
      <c r="P28" s="79"/>
      <c r="Q28" s="79"/>
      <c r="R28" s="79"/>
      <c r="S28" s="79"/>
      <c r="T28" s="79"/>
      <c r="U28" s="733" t="e">
        <f>T28/S28</f>
        <v>#DIV/0!</v>
      </c>
      <c r="V28" s="740"/>
      <c r="W28" s="914"/>
    </row>
    <row r="29" spans="1:23" s="75" customFormat="1" ht="27.75" hidden="1" customHeight="1">
      <c r="A29" s="76" t="s">
        <v>225</v>
      </c>
      <c r="B29" s="155" t="s">
        <v>182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>
        <v>0</v>
      </c>
      <c r="O29" s="79"/>
      <c r="P29" s="79"/>
      <c r="Q29" s="79"/>
      <c r="R29" s="79"/>
      <c r="S29" s="79"/>
      <c r="T29" s="79"/>
      <c r="U29" s="733">
        <v>0</v>
      </c>
      <c r="V29" s="740"/>
      <c r="W29" s="914"/>
    </row>
    <row r="30" spans="1:23" ht="33" hidden="1" customHeight="1" thickBot="1">
      <c r="A30" s="78" t="s">
        <v>224</v>
      </c>
      <c r="B30" s="156" t="s">
        <v>182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>
        <v>0</v>
      </c>
      <c r="O30" s="256"/>
      <c r="P30" s="256"/>
      <c r="Q30" s="256"/>
      <c r="R30" s="256"/>
      <c r="S30" s="256"/>
      <c r="T30" s="256"/>
      <c r="U30" s="738">
        <v>0</v>
      </c>
      <c r="V30" s="735"/>
      <c r="W30" s="915"/>
    </row>
    <row r="31" spans="1:23" ht="33" hidden="1" customHeight="1" thickTop="1" thickBot="1">
      <c r="A31" s="251"/>
      <c r="B31" s="252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>
        <v>0</v>
      </c>
      <c r="O31" s="253"/>
      <c r="P31" s="253"/>
      <c r="Q31" s="253"/>
      <c r="R31" s="253"/>
      <c r="S31" s="253"/>
      <c r="T31" s="253"/>
      <c r="U31" s="739">
        <v>0</v>
      </c>
      <c r="V31" s="741"/>
      <c r="W31" s="916"/>
    </row>
    <row r="32" spans="1:23" ht="33" customHeight="1" thickTop="1" thickBot="1">
      <c r="A32" s="80" t="s">
        <v>18</v>
      </c>
      <c r="B32" s="153"/>
      <c r="C32" s="81">
        <f t="shared" ref="C32:M32" si="4">SUM(C24:C30)</f>
        <v>144</v>
      </c>
      <c r="D32" s="81">
        <f t="shared" si="4"/>
        <v>144</v>
      </c>
      <c r="E32" s="81">
        <f t="shared" si="4"/>
        <v>144</v>
      </c>
      <c r="F32" s="81">
        <f t="shared" si="4"/>
        <v>0</v>
      </c>
      <c r="G32" s="81">
        <f t="shared" si="4"/>
        <v>0</v>
      </c>
      <c r="H32" s="81">
        <v>0</v>
      </c>
      <c r="I32" s="81">
        <v>0</v>
      </c>
      <c r="J32" s="81">
        <f t="shared" si="4"/>
        <v>130</v>
      </c>
      <c r="K32" s="81">
        <f t="shared" si="4"/>
        <v>130</v>
      </c>
      <c r="L32" s="81">
        <f t="shared" si="4"/>
        <v>130</v>
      </c>
      <c r="M32" s="81">
        <f t="shared" si="4"/>
        <v>0</v>
      </c>
      <c r="N32" s="81">
        <f>M32/L32</f>
        <v>0</v>
      </c>
      <c r="O32" s="81">
        <v>0</v>
      </c>
      <c r="P32" s="81">
        <v>0</v>
      </c>
      <c r="Q32" s="81">
        <f>SUM(Q24:Q30)</f>
        <v>14</v>
      </c>
      <c r="R32" s="81">
        <f>SUM(R24:R30)</f>
        <v>14</v>
      </c>
      <c r="S32" s="81">
        <f>SUM(S24:S30)</f>
        <v>14</v>
      </c>
      <c r="T32" s="81">
        <f>SUM(T24:T30)</f>
        <v>0</v>
      </c>
      <c r="U32" s="734">
        <f>T32/S32</f>
        <v>0</v>
      </c>
      <c r="V32" s="742">
        <v>0</v>
      </c>
      <c r="W32" s="912">
        <v>0</v>
      </c>
    </row>
    <row r="35" spans="11:11">
      <c r="K35" s="239"/>
    </row>
    <row r="36" spans="11:11">
      <c r="K36" s="239"/>
    </row>
    <row r="37" spans="11:11">
      <c r="K37" s="239"/>
    </row>
    <row r="38" spans="11:11">
      <c r="K38" s="239"/>
    </row>
  </sheetData>
  <mergeCells count="16">
    <mergeCell ref="J1:Q1"/>
    <mergeCell ref="B6:B8"/>
    <mergeCell ref="B20:B22"/>
    <mergeCell ref="A2:Q2"/>
    <mergeCell ref="A3:Q3"/>
    <mergeCell ref="A20:A22"/>
    <mergeCell ref="A4:Q4"/>
    <mergeCell ref="A6:A8"/>
    <mergeCell ref="Q6:W8"/>
    <mergeCell ref="C6:I8"/>
    <mergeCell ref="J6:P8"/>
    <mergeCell ref="C20:G22"/>
    <mergeCell ref="J20:N22"/>
    <mergeCell ref="A19:Q19"/>
    <mergeCell ref="Q20:W22"/>
    <mergeCell ref="Q5:W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6" orientation="landscape" horizontalDpi="4294967295" r:id="rId1"/>
  <headerFooter alignWithMargins="0">
    <oddFooter xml:space="preserve">&amp;R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22" zoomScaleNormal="100" workbookViewId="0">
      <selection activeCell="I13" sqref="I13"/>
    </sheetView>
  </sheetViews>
  <sheetFormatPr defaultRowHeight="12.75"/>
  <cols>
    <col min="1" max="1" width="37.85546875" style="194" customWidth="1"/>
    <col min="2" max="2" width="9.140625" style="15"/>
    <col min="3" max="4" width="9.85546875" style="15" hidden="1" customWidth="1"/>
    <col min="5" max="5" width="10.5703125" style="15" hidden="1" customWidth="1"/>
    <col min="6" max="6" width="9" style="15" customWidth="1"/>
    <col min="7" max="7" width="9.5703125" style="15" customWidth="1"/>
    <col min="8" max="8" width="9.42578125" style="15" customWidth="1"/>
    <col min="9" max="9" width="9.140625" style="15"/>
    <col min="10" max="10" width="0" style="15" hidden="1" customWidth="1"/>
    <col min="11" max="11" width="9.85546875" style="15" hidden="1" customWidth="1"/>
    <col min="12" max="12" width="10.5703125" style="15" hidden="1" customWidth="1"/>
    <col min="13" max="13" width="8.5703125" style="15" customWidth="1"/>
    <col min="14" max="14" width="8.85546875" style="15" customWidth="1"/>
    <col min="15" max="15" width="11.5703125" style="15" customWidth="1"/>
    <col min="16" max="16" width="10.42578125" style="15" customWidth="1"/>
    <col min="17" max="17" width="8.42578125" style="15" hidden="1" customWidth="1"/>
    <col min="18" max="18" width="9.28515625" style="15" hidden="1" customWidth="1"/>
    <col min="19" max="19" width="9.42578125" style="15" customWidth="1"/>
    <col min="20" max="20" width="8.5703125" style="15" hidden="1" customWidth="1"/>
    <col min="21" max="21" width="9.85546875" style="15" customWidth="1"/>
    <col min="22" max="22" width="10.85546875" style="15" customWidth="1"/>
    <col min="23" max="23" width="8.42578125" style="15" hidden="1" customWidth="1"/>
    <col min="24" max="24" width="12.140625" style="15" hidden="1" customWidth="1"/>
    <col min="25" max="25" width="13.5703125" style="15" customWidth="1"/>
    <col min="26" max="26" width="8.5703125" style="15" hidden="1" customWidth="1"/>
    <col min="27" max="27" width="9.140625" style="15"/>
    <col min="28" max="28" width="10.5703125" style="15" bestFit="1" customWidth="1"/>
    <col min="29" max="16384" width="9.140625" style="15"/>
  </cols>
  <sheetData>
    <row r="1" spans="1:28" ht="12.75" customHeight="1">
      <c r="P1" s="1284" t="s">
        <v>164</v>
      </c>
      <c r="Q1" s="1284"/>
      <c r="R1" s="1284"/>
      <c r="S1" s="1284"/>
      <c r="T1" s="1284"/>
      <c r="U1" s="1284"/>
      <c r="V1" s="1284"/>
    </row>
    <row r="2" spans="1:28" ht="19.5">
      <c r="A2" s="1288" t="s">
        <v>19</v>
      </c>
      <c r="B2" s="1288"/>
      <c r="C2" s="1288"/>
      <c r="D2" s="1288"/>
      <c r="E2" s="1288"/>
      <c r="F2" s="1288"/>
      <c r="G2" s="1288"/>
      <c r="H2" s="1288"/>
      <c r="I2" s="1288"/>
      <c r="J2" s="1288"/>
      <c r="K2" s="1288"/>
      <c r="L2" s="1288"/>
      <c r="M2" s="1288"/>
      <c r="N2" s="1288"/>
      <c r="O2" s="1288"/>
      <c r="P2" s="1288"/>
      <c r="Q2" s="1288"/>
      <c r="R2" s="1288"/>
      <c r="S2" s="1288"/>
      <c r="T2" s="1288"/>
      <c r="U2" s="1288"/>
      <c r="V2" s="1288"/>
    </row>
    <row r="3" spans="1:28" ht="15.75">
      <c r="A3" s="1289" t="s">
        <v>366</v>
      </c>
      <c r="B3" s="1289"/>
      <c r="C3" s="1289"/>
      <c r="D3" s="1289"/>
      <c r="E3" s="1289"/>
      <c r="F3" s="1289"/>
      <c r="G3" s="1289"/>
      <c r="H3" s="1289"/>
      <c r="I3" s="1289"/>
      <c r="J3" s="1289"/>
      <c r="K3" s="1289"/>
      <c r="L3" s="1289"/>
      <c r="M3" s="1289"/>
      <c r="N3" s="1289"/>
      <c r="O3" s="1289"/>
      <c r="P3" s="1289"/>
      <c r="Q3" s="1289"/>
      <c r="R3" s="1289"/>
      <c r="S3" s="1289"/>
      <c r="T3" s="1289"/>
      <c r="U3" s="1289"/>
      <c r="V3" s="1289"/>
    </row>
    <row r="4" spans="1:28" ht="14.25">
      <c r="A4" s="1290" t="s">
        <v>161</v>
      </c>
      <c r="B4" s="1290"/>
      <c r="C4" s="1290"/>
      <c r="D4" s="1290"/>
      <c r="E4" s="1290"/>
      <c r="F4" s="1290"/>
      <c r="G4" s="1290"/>
      <c r="H4" s="1290"/>
      <c r="I4" s="1290"/>
      <c r="J4" s="1290"/>
      <c r="K4" s="1290"/>
      <c r="L4" s="1290"/>
      <c r="M4" s="1290"/>
      <c r="N4" s="1290"/>
      <c r="O4" s="1290"/>
      <c r="P4" s="1290"/>
      <c r="Q4" s="1290"/>
      <c r="R4" s="1290"/>
      <c r="S4" s="1290"/>
      <c r="T4" s="1290"/>
      <c r="U4" s="1290"/>
      <c r="V4" s="1290"/>
    </row>
    <row r="5" spans="1:28" ht="13.5" thickBot="1">
      <c r="V5" s="1276" t="s">
        <v>584</v>
      </c>
      <c r="W5" s="1276"/>
      <c r="X5" s="1276"/>
      <c r="Y5" s="1276"/>
      <c r="Z5" s="1276"/>
      <c r="AA5" s="1276"/>
      <c r="AB5" s="1276"/>
    </row>
    <row r="6" spans="1:28" ht="24.75" customHeight="1">
      <c r="A6" s="1286" t="s">
        <v>20</v>
      </c>
      <c r="B6" s="1274" t="s">
        <v>21</v>
      </c>
      <c r="C6" s="1275"/>
      <c r="D6" s="1275"/>
      <c r="E6" s="1275"/>
      <c r="F6" s="1275"/>
      <c r="G6" s="1275"/>
      <c r="H6" s="1275"/>
      <c r="I6" s="1275"/>
      <c r="J6" s="1275"/>
      <c r="K6" s="1275"/>
      <c r="L6" s="1275"/>
      <c r="M6" s="1275"/>
      <c r="N6" s="564"/>
      <c r="O6" s="564"/>
      <c r="P6" s="1271" t="s">
        <v>22</v>
      </c>
      <c r="Q6" s="1272"/>
      <c r="R6" s="1272"/>
      <c r="S6" s="1272"/>
      <c r="T6" s="1272"/>
      <c r="U6" s="1272"/>
      <c r="V6" s="1272"/>
      <c r="W6" s="1272"/>
      <c r="X6" s="1272"/>
      <c r="Y6" s="1272"/>
      <c r="Z6" s="1274"/>
      <c r="AA6" s="1035"/>
      <c r="AB6" s="797"/>
    </row>
    <row r="7" spans="1:28" ht="24.75" customHeight="1">
      <c r="A7" s="1287"/>
      <c r="B7" s="1280" t="s">
        <v>70</v>
      </c>
      <c r="C7" s="1278"/>
      <c r="D7" s="1278"/>
      <c r="E7" s="1278"/>
      <c r="F7" s="1278"/>
      <c r="G7" s="1278"/>
      <c r="H7" s="1279"/>
      <c r="I7" s="1280" t="s">
        <v>71</v>
      </c>
      <c r="J7" s="1278"/>
      <c r="K7" s="1278"/>
      <c r="L7" s="1278"/>
      <c r="M7" s="1278"/>
      <c r="N7" s="1278"/>
      <c r="O7" s="1281"/>
      <c r="P7" s="1277" t="s">
        <v>70</v>
      </c>
      <c r="Q7" s="1278"/>
      <c r="R7" s="1278"/>
      <c r="S7" s="1278"/>
      <c r="T7" s="1278"/>
      <c r="U7" s="1279"/>
      <c r="V7" s="1282" t="s">
        <v>71</v>
      </c>
      <c r="W7" s="1282"/>
      <c r="X7" s="1282"/>
      <c r="Y7" s="1282"/>
      <c r="Z7" s="1280"/>
      <c r="AA7" s="1036"/>
      <c r="AB7" s="798"/>
    </row>
    <row r="8" spans="1:28" ht="42" customHeight="1">
      <c r="A8" s="179"/>
      <c r="B8" s="180" t="s">
        <v>209</v>
      </c>
      <c r="C8" s="180" t="s">
        <v>206</v>
      </c>
      <c r="D8" s="329" t="s">
        <v>213</v>
      </c>
      <c r="E8" s="180" t="s">
        <v>394</v>
      </c>
      <c r="F8" s="180" t="s">
        <v>445</v>
      </c>
      <c r="G8" s="180" t="s">
        <v>230</v>
      </c>
      <c r="H8" s="180" t="s">
        <v>459</v>
      </c>
      <c r="I8" s="180" t="s">
        <v>209</v>
      </c>
      <c r="J8" s="180" t="s">
        <v>206</v>
      </c>
      <c r="K8" s="329" t="s">
        <v>213</v>
      </c>
      <c r="L8" s="180" t="s">
        <v>394</v>
      </c>
      <c r="M8" s="180" t="s">
        <v>445</v>
      </c>
      <c r="N8" s="180" t="s">
        <v>230</v>
      </c>
      <c r="O8" s="180" t="s">
        <v>459</v>
      </c>
      <c r="P8" s="180" t="s">
        <v>209</v>
      </c>
      <c r="Q8" s="180" t="s">
        <v>206</v>
      </c>
      <c r="R8" s="329" t="s">
        <v>213</v>
      </c>
      <c r="S8" s="329" t="s">
        <v>451</v>
      </c>
      <c r="T8" s="180" t="s">
        <v>383</v>
      </c>
      <c r="U8" s="180" t="s">
        <v>230</v>
      </c>
      <c r="V8" s="180" t="s">
        <v>209</v>
      </c>
      <c r="W8" s="180" t="s">
        <v>206</v>
      </c>
      <c r="X8" s="329" t="s">
        <v>213</v>
      </c>
      <c r="Y8" s="796" t="s">
        <v>451</v>
      </c>
      <c r="Z8" s="180" t="s">
        <v>383</v>
      </c>
      <c r="AA8" s="1034" t="s">
        <v>230</v>
      </c>
      <c r="AB8" s="1037" t="s">
        <v>459</v>
      </c>
    </row>
    <row r="9" spans="1:28" ht="18">
      <c r="A9" s="34" t="s">
        <v>193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258"/>
      <c r="N9" s="748"/>
      <c r="O9" s="748"/>
      <c r="P9" s="259"/>
      <c r="Q9" s="38"/>
      <c r="R9" s="38"/>
      <c r="S9" s="38"/>
      <c r="T9" s="38"/>
      <c r="U9" s="38"/>
      <c r="V9" s="40"/>
      <c r="W9" s="40"/>
      <c r="X9" s="40"/>
      <c r="Y9" s="37"/>
      <c r="Z9" s="70"/>
      <c r="AA9" s="792"/>
      <c r="AB9" s="792"/>
    </row>
    <row r="10" spans="1:28" ht="30.75" hidden="1">
      <c r="A10" s="34" t="s">
        <v>229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258"/>
      <c r="N10" s="748"/>
      <c r="O10" s="748"/>
      <c r="P10" s="259"/>
      <c r="Q10" s="38"/>
      <c r="R10" s="38"/>
      <c r="S10" s="38"/>
      <c r="T10" s="38"/>
      <c r="U10" s="38"/>
      <c r="V10" s="40"/>
      <c r="W10" s="40"/>
      <c r="X10" s="40"/>
      <c r="Y10" s="37"/>
      <c r="Z10" s="70"/>
      <c r="AA10" s="792"/>
      <c r="AB10" s="792"/>
    </row>
    <row r="11" spans="1:28" ht="18" hidden="1">
      <c r="A11" s="34" t="s">
        <v>210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258"/>
      <c r="N11" s="748"/>
      <c r="O11" s="748"/>
      <c r="P11" s="259"/>
      <c r="Q11" s="38"/>
      <c r="R11" s="38"/>
      <c r="S11" s="38"/>
      <c r="T11" s="38"/>
      <c r="U11" s="38"/>
      <c r="V11" s="40"/>
      <c r="W11" s="40"/>
      <c r="X11" s="40"/>
      <c r="Y11" s="37"/>
      <c r="Z11" s="70"/>
      <c r="AA11" s="792"/>
      <c r="AB11" s="792"/>
    </row>
    <row r="12" spans="1:28" ht="18" hidden="1">
      <c r="A12" s="35" t="s">
        <v>194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258"/>
      <c r="N12" s="748"/>
      <c r="O12" s="748"/>
      <c r="P12" s="259"/>
      <c r="Q12" s="38"/>
      <c r="R12" s="38"/>
      <c r="S12" s="38"/>
      <c r="T12" s="38"/>
      <c r="U12" s="38"/>
      <c r="V12" s="40"/>
      <c r="W12" s="40"/>
      <c r="X12" s="40"/>
      <c r="Y12" s="37"/>
      <c r="Z12" s="70"/>
      <c r="AA12" s="792"/>
      <c r="AB12" s="792"/>
    </row>
    <row r="13" spans="1:28" ht="18">
      <c r="A13" s="35" t="s">
        <v>195</v>
      </c>
      <c r="B13" s="37"/>
      <c r="C13" s="37"/>
      <c r="D13" s="37"/>
      <c r="E13" s="37"/>
      <c r="F13" s="37"/>
      <c r="G13" s="37"/>
      <c r="H13" s="37"/>
      <c r="I13" s="37">
        <v>120</v>
      </c>
      <c r="J13" s="37">
        <v>120</v>
      </c>
      <c r="K13" s="37">
        <v>0</v>
      </c>
      <c r="L13" s="37">
        <v>0</v>
      </c>
      <c r="M13" s="37">
        <v>0</v>
      </c>
      <c r="N13" s="749"/>
      <c r="O13" s="749"/>
      <c r="P13" s="259"/>
      <c r="Q13" s="38"/>
      <c r="R13" s="38"/>
      <c r="S13" s="38"/>
      <c r="T13" s="38"/>
      <c r="U13" s="38"/>
      <c r="V13" s="40"/>
      <c r="W13" s="40"/>
      <c r="X13" s="40"/>
      <c r="Y13" s="37"/>
      <c r="Z13" s="70"/>
      <c r="AA13" s="792"/>
      <c r="AB13" s="792"/>
    </row>
    <row r="14" spans="1:28" ht="18" hidden="1">
      <c r="A14" s="35" t="s">
        <v>196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749"/>
      <c r="O14" s="749"/>
      <c r="P14" s="259"/>
      <c r="Q14" s="38"/>
      <c r="R14" s="38"/>
      <c r="S14" s="38"/>
      <c r="T14" s="38"/>
      <c r="U14" s="38"/>
      <c r="V14" s="40"/>
      <c r="W14" s="40"/>
      <c r="X14" s="40"/>
      <c r="Y14" s="37"/>
      <c r="Z14" s="70"/>
      <c r="AA14" s="792"/>
      <c r="AB14" s="792"/>
    </row>
    <row r="15" spans="1:28" ht="17.25" customHeight="1">
      <c r="A15" s="35" t="s">
        <v>197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749"/>
      <c r="O15" s="749"/>
      <c r="P15" s="260"/>
      <c r="Q15" s="40"/>
      <c r="R15" s="40"/>
      <c r="S15" s="40"/>
      <c r="T15" s="40"/>
      <c r="U15" s="40"/>
      <c r="V15" s="40"/>
      <c r="W15" s="40"/>
      <c r="X15" s="40"/>
      <c r="Y15" s="37"/>
      <c r="Z15" s="70"/>
      <c r="AA15" s="792"/>
      <c r="AB15" s="792"/>
    </row>
    <row r="16" spans="1:28" s="16" customFormat="1" ht="18">
      <c r="A16" s="35" t="s">
        <v>372</v>
      </c>
      <c r="B16" s="37"/>
      <c r="C16" s="37"/>
      <c r="D16" s="37"/>
      <c r="E16" s="37"/>
      <c r="F16" s="37"/>
      <c r="G16" s="37"/>
      <c r="H16" s="37"/>
      <c r="I16" s="37">
        <v>90</v>
      </c>
      <c r="J16" s="37">
        <v>90</v>
      </c>
      <c r="K16" s="37">
        <v>90</v>
      </c>
      <c r="L16" s="37">
        <v>90</v>
      </c>
      <c r="M16" s="37">
        <v>90</v>
      </c>
      <c r="N16" s="749">
        <v>90</v>
      </c>
      <c r="O16" s="1032">
        <f>N16/M16</f>
        <v>1</v>
      </c>
      <c r="P16" s="261"/>
      <c r="Q16" s="37"/>
      <c r="R16" s="37"/>
      <c r="S16" s="37"/>
      <c r="T16" s="37"/>
      <c r="U16" s="37"/>
      <c r="V16" s="37"/>
      <c r="W16" s="37"/>
      <c r="X16" s="37"/>
      <c r="Y16" s="37"/>
      <c r="Z16" s="70"/>
      <c r="AA16" s="793"/>
      <c r="AB16" s="793"/>
    </row>
    <row r="17" spans="1:28" ht="18">
      <c r="A17" s="34" t="s">
        <v>371</v>
      </c>
      <c r="B17" s="40"/>
      <c r="C17" s="40"/>
      <c r="D17" s="40"/>
      <c r="E17" s="40"/>
      <c r="F17" s="40"/>
      <c r="G17" s="40"/>
      <c r="H17" s="40"/>
      <c r="I17" s="40">
        <v>20</v>
      </c>
      <c r="J17" s="40">
        <v>20</v>
      </c>
      <c r="K17" s="40">
        <v>20</v>
      </c>
      <c r="L17" s="40">
        <v>20</v>
      </c>
      <c r="M17" s="40"/>
      <c r="N17" s="750"/>
      <c r="O17" s="1032"/>
      <c r="P17" s="261"/>
      <c r="Q17" s="37"/>
      <c r="R17" s="37"/>
      <c r="S17" s="37"/>
      <c r="T17" s="37"/>
      <c r="U17" s="37"/>
      <c r="V17" s="40"/>
      <c r="W17" s="40"/>
      <c r="X17" s="40"/>
      <c r="Y17" s="40"/>
      <c r="Z17" s="39"/>
      <c r="AA17" s="792"/>
      <c r="AB17" s="792"/>
    </row>
    <row r="18" spans="1:28" ht="18">
      <c r="A18" s="34" t="s">
        <v>373</v>
      </c>
      <c r="B18" s="40"/>
      <c r="C18" s="40"/>
      <c r="D18" s="40"/>
      <c r="E18" s="40"/>
      <c r="F18" s="40"/>
      <c r="G18" s="40"/>
      <c r="H18" s="40"/>
      <c r="I18" s="40">
        <v>90</v>
      </c>
      <c r="J18" s="40">
        <v>90</v>
      </c>
      <c r="K18" s="40">
        <v>90</v>
      </c>
      <c r="L18" s="40">
        <v>90</v>
      </c>
      <c r="M18" s="40"/>
      <c r="N18" s="750"/>
      <c r="O18" s="1032"/>
      <c r="P18" s="261"/>
      <c r="Q18" s="37"/>
      <c r="R18" s="37"/>
      <c r="S18" s="37"/>
      <c r="T18" s="37"/>
      <c r="U18" s="37"/>
      <c r="V18" s="40"/>
      <c r="W18" s="40"/>
      <c r="X18" s="40"/>
      <c r="Y18" s="40"/>
      <c r="Z18" s="39"/>
      <c r="AA18" s="792"/>
      <c r="AB18" s="792"/>
    </row>
    <row r="19" spans="1:28" ht="18">
      <c r="A19" s="34" t="s">
        <v>374</v>
      </c>
      <c r="B19" s="40"/>
      <c r="C19" s="40"/>
      <c r="D19" s="40"/>
      <c r="E19" s="40"/>
      <c r="F19" s="40"/>
      <c r="G19" s="40"/>
      <c r="H19" s="40"/>
      <c r="I19" s="40">
        <v>40</v>
      </c>
      <c r="J19" s="40">
        <v>40</v>
      </c>
      <c r="K19" s="40">
        <v>40</v>
      </c>
      <c r="L19" s="40">
        <v>40</v>
      </c>
      <c r="M19" s="40">
        <v>40</v>
      </c>
      <c r="N19" s="750">
        <v>40</v>
      </c>
      <c r="O19" s="1032">
        <f t="shared" ref="O19:O25" si="0">N19/M19</f>
        <v>1</v>
      </c>
      <c r="P19" s="261"/>
      <c r="Q19" s="37"/>
      <c r="R19" s="37"/>
      <c r="S19" s="37"/>
      <c r="T19" s="37"/>
      <c r="U19" s="37"/>
      <c r="V19" s="40"/>
      <c r="W19" s="40"/>
      <c r="X19" s="40"/>
      <c r="Y19" s="40"/>
      <c r="Z19" s="39"/>
      <c r="AA19" s="792"/>
      <c r="AB19" s="792"/>
    </row>
    <row r="20" spans="1:28" ht="30.75">
      <c r="A20" s="34" t="s">
        <v>375</v>
      </c>
      <c r="B20" s="40"/>
      <c r="C20" s="40"/>
      <c r="D20" s="40"/>
      <c r="E20" s="40"/>
      <c r="F20" s="40"/>
      <c r="G20" s="40"/>
      <c r="H20" s="40"/>
      <c r="I20" s="40">
        <v>10</v>
      </c>
      <c r="J20" s="40">
        <v>10</v>
      </c>
      <c r="K20" s="40">
        <v>10</v>
      </c>
      <c r="L20" s="40">
        <v>10</v>
      </c>
      <c r="M20" s="40"/>
      <c r="N20" s="750"/>
      <c r="O20" s="1032"/>
      <c r="P20" s="261"/>
      <c r="Q20" s="37"/>
      <c r="R20" s="37"/>
      <c r="S20" s="37"/>
      <c r="T20" s="37"/>
      <c r="U20" s="37"/>
      <c r="V20" s="40"/>
      <c r="W20" s="40"/>
      <c r="X20" s="40"/>
      <c r="Y20" s="40"/>
      <c r="Z20" s="39"/>
      <c r="AA20" s="792"/>
      <c r="AB20" s="792"/>
    </row>
    <row r="21" spans="1:28" ht="30.75">
      <c r="A21" s="34" t="s">
        <v>391</v>
      </c>
      <c r="B21" s="40"/>
      <c r="C21" s="40"/>
      <c r="D21" s="40"/>
      <c r="E21" s="40"/>
      <c r="F21" s="40"/>
      <c r="G21" s="40"/>
      <c r="H21" s="40"/>
      <c r="I21" s="40"/>
      <c r="J21" s="40"/>
      <c r="K21" s="40">
        <v>800</v>
      </c>
      <c r="L21" s="40">
        <v>800</v>
      </c>
      <c r="M21" s="40">
        <v>800</v>
      </c>
      <c r="N21" s="750">
        <v>800</v>
      </c>
      <c r="O21" s="1032">
        <f t="shared" si="0"/>
        <v>1</v>
      </c>
      <c r="P21" s="261"/>
      <c r="Q21" s="37"/>
      <c r="R21" s="37"/>
      <c r="S21" s="37"/>
      <c r="T21" s="37"/>
      <c r="U21" s="37"/>
      <c r="V21" s="40"/>
      <c r="W21" s="40"/>
      <c r="X21" s="40"/>
      <c r="Y21" s="40"/>
      <c r="Z21" s="39"/>
      <c r="AA21" s="792"/>
      <c r="AB21" s="792"/>
    </row>
    <row r="22" spans="1:28" ht="18">
      <c r="A22" s="34" t="s">
        <v>446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>
        <v>200</v>
      </c>
      <c r="N22" s="750">
        <v>200</v>
      </c>
      <c r="O22" s="1032">
        <f t="shared" si="0"/>
        <v>1</v>
      </c>
      <c r="P22" s="261"/>
      <c r="Q22" s="37"/>
      <c r="R22" s="37"/>
      <c r="S22" s="37"/>
      <c r="T22" s="37"/>
      <c r="U22" s="37"/>
      <c r="V22" s="40"/>
      <c r="W22" s="40"/>
      <c r="X22" s="40"/>
      <c r="Y22" s="40"/>
      <c r="Z22" s="39"/>
      <c r="AA22" s="792"/>
      <c r="AB22" s="792"/>
    </row>
    <row r="23" spans="1:28" ht="18">
      <c r="A23" s="34" t="s">
        <v>203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>
        <v>3</v>
      </c>
      <c r="N23" s="750">
        <v>3</v>
      </c>
      <c r="O23" s="1032">
        <f t="shared" si="0"/>
        <v>1</v>
      </c>
      <c r="P23" s="261"/>
      <c r="Q23" s="37"/>
      <c r="R23" s="37"/>
      <c r="S23" s="37"/>
      <c r="T23" s="37"/>
      <c r="U23" s="37"/>
      <c r="V23" s="40"/>
      <c r="W23" s="40"/>
      <c r="X23" s="40"/>
      <c r="Y23" s="40"/>
      <c r="Z23" s="39"/>
      <c r="AA23" s="792"/>
      <c r="AB23" s="792"/>
    </row>
    <row r="24" spans="1:28" ht="18">
      <c r="A24" s="82" t="s">
        <v>456</v>
      </c>
      <c r="B24" s="787"/>
      <c r="C24" s="787"/>
      <c r="D24" s="787"/>
      <c r="E24" s="787"/>
      <c r="F24" s="787"/>
      <c r="G24" s="787"/>
      <c r="H24" s="787"/>
      <c r="I24" s="787"/>
      <c r="J24" s="787"/>
      <c r="K24" s="787"/>
      <c r="L24" s="787"/>
      <c r="M24" s="787"/>
      <c r="N24" s="788"/>
      <c r="O24" s="1032"/>
      <c r="P24" s="789"/>
      <c r="Q24" s="790"/>
      <c r="R24" s="790"/>
      <c r="S24" s="790"/>
      <c r="T24" s="790"/>
      <c r="U24" s="790"/>
      <c r="V24" s="787"/>
      <c r="W24" s="787"/>
      <c r="X24" s="787"/>
      <c r="Y24" s="787">
        <v>1000</v>
      </c>
      <c r="Z24" s="791"/>
      <c r="AA24" s="794">
        <v>1000</v>
      </c>
      <c r="AB24" s="1038">
        <f>AA24/Y24</f>
        <v>1</v>
      </c>
    </row>
    <row r="25" spans="1:28" ht="23.25" customHeight="1" thickBot="1">
      <c r="A25" s="36" t="s">
        <v>1</v>
      </c>
      <c r="B25" s="41">
        <f t="shared" ref="B25:Z25" si="1">SUM(B9:B23)</f>
        <v>0</v>
      </c>
      <c r="C25" s="41">
        <f t="shared" si="1"/>
        <v>0</v>
      </c>
      <c r="D25" s="41">
        <f t="shared" si="1"/>
        <v>0</v>
      </c>
      <c r="E25" s="41">
        <f t="shared" si="1"/>
        <v>0</v>
      </c>
      <c r="F25" s="41">
        <f>SUM(F9:F23)</f>
        <v>0</v>
      </c>
      <c r="G25" s="41">
        <v>0</v>
      </c>
      <c r="H25" s="41">
        <v>0</v>
      </c>
      <c r="I25" s="41">
        <f t="shared" si="1"/>
        <v>370</v>
      </c>
      <c r="J25" s="41">
        <f>SUM(J9:J23)</f>
        <v>370</v>
      </c>
      <c r="K25" s="41">
        <f>SUM(K9:K23)</f>
        <v>1050</v>
      </c>
      <c r="L25" s="41">
        <f>SUM(L9:L23)</f>
        <v>1050</v>
      </c>
      <c r="M25" s="41">
        <f>SUM(M9:M23)</f>
        <v>1133</v>
      </c>
      <c r="N25" s="751">
        <v>1133</v>
      </c>
      <c r="O25" s="1033">
        <f t="shared" si="0"/>
        <v>1</v>
      </c>
      <c r="P25" s="262">
        <f t="shared" si="1"/>
        <v>0</v>
      </c>
      <c r="Q25" s="41">
        <f t="shared" si="1"/>
        <v>0</v>
      </c>
      <c r="R25" s="41">
        <f t="shared" si="1"/>
        <v>0</v>
      </c>
      <c r="S25" s="41">
        <f t="shared" si="1"/>
        <v>0</v>
      </c>
      <c r="T25" s="41">
        <f t="shared" si="1"/>
        <v>0</v>
      </c>
      <c r="U25" s="41">
        <v>0</v>
      </c>
      <c r="V25" s="41">
        <f t="shared" si="1"/>
        <v>0</v>
      </c>
      <c r="W25" s="41">
        <f t="shared" si="1"/>
        <v>0</v>
      </c>
      <c r="X25" s="41">
        <f t="shared" si="1"/>
        <v>0</v>
      </c>
      <c r="Y25" s="41">
        <v>1000</v>
      </c>
      <c r="Z25" s="41">
        <f t="shared" si="1"/>
        <v>0</v>
      </c>
      <c r="AA25" s="795">
        <v>1000</v>
      </c>
      <c r="AB25" s="1038">
        <f>AA25/Y25</f>
        <v>1</v>
      </c>
    </row>
    <row r="26" spans="1:28" ht="15">
      <c r="A26" s="33"/>
      <c r="B26" s="13"/>
      <c r="C26" s="13"/>
      <c r="D26" s="13"/>
      <c r="E26" s="13"/>
      <c r="F26" s="13"/>
      <c r="G26" s="13"/>
      <c r="H26" s="13"/>
      <c r="I26" s="169"/>
      <c r="J26" s="169"/>
      <c r="K26" s="169"/>
      <c r="L26" s="169"/>
      <c r="M26" s="169"/>
      <c r="N26" s="169"/>
      <c r="O26" s="169"/>
      <c r="P26" s="13"/>
      <c r="Q26" s="13"/>
      <c r="R26" s="13"/>
      <c r="S26" s="13"/>
      <c r="T26" s="13"/>
      <c r="U26" s="13"/>
      <c r="V26" s="169"/>
      <c r="Y26" s="257"/>
      <c r="Z26" s="257"/>
    </row>
    <row r="27" spans="1:28" ht="14.25">
      <c r="A27" s="1285" t="s">
        <v>199</v>
      </c>
      <c r="B27" s="1285"/>
      <c r="C27" s="1285"/>
      <c r="D27" s="1285"/>
      <c r="E27" s="1285"/>
      <c r="F27" s="1285"/>
      <c r="G27" s="1285"/>
      <c r="H27" s="1285"/>
      <c r="I27" s="1285"/>
      <c r="J27" s="1285"/>
      <c r="K27" s="1285"/>
      <c r="L27" s="1285"/>
      <c r="M27" s="1285"/>
      <c r="N27" s="1285"/>
      <c r="O27" s="1285"/>
      <c r="P27" s="1285"/>
      <c r="Q27" s="1285"/>
      <c r="R27" s="1285"/>
      <c r="S27" s="1285"/>
      <c r="T27" s="1285"/>
      <c r="U27" s="1285"/>
      <c r="V27" s="1285"/>
    </row>
    <row r="28" spans="1:28" ht="13.5" thickBot="1">
      <c r="V28" s="10"/>
    </row>
    <row r="29" spans="1:28" ht="29.25" customHeight="1">
      <c r="A29" s="1286" t="s">
        <v>198</v>
      </c>
      <c r="B29" s="1274" t="s">
        <v>21</v>
      </c>
      <c r="C29" s="1275"/>
      <c r="D29" s="1275"/>
      <c r="E29" s="1275"/>
      <c r="F29" s="1275"/>
      <c r="G29" s="1275"/>
      <c r="H29" s="1275"/>
      <c r="I29" s="1275"/>
      <c r="J29" s="1275"/>
      <c r="K29" s="1275"/>
      <c r="L29" s="1275"/>
      <c r="M29" s="1275"/>
      <c r="N29" s="564"/>
      <c r="O29" s="564"/>
      <c r="P29" s="1271" t="s">
        <v>22</v>
      </c>
      <c r="Q29" s="1272"/>
      <c r="R29" s="1272"/>
      <c r="S29" s="1272"/>
      <c r="T29" s="1272"/>
      <c r="U29" s="1272"/>
      <c r="V29" s="1272"/>
      <c r="W29" s="1272"/>
      <c r="X29" s="1272"/>
      <c r="Y29" s="1272"/>
      <c r="Z29" s="1273"/>
      <c r="AA29" s="328"/>
    </row>
    <row r="30" spans="1:28" ht="29.25" customHeight="1">
      <c r="A30" s="1287"/>
      <c r="B30" s="1280" t="s">
        <v>70</v>
      </c>
      <c r="C30" s="1278"/>
      <c r="D30" s="1278"/>
      <c r="E30" s="1278"/>
      <c r="F30" s="1278"/>
      <c r="G30" s="1278"/>
      <c r="H30" s="1279"/>
      <c r="I30" s="1280" t="s">
        <v>71</v>
      </c>
      <c r="J30" s="1278"/>
      <c r="K30" s="1278"/>
      <c r="L30" s="1278"/>
      <c r="M30" s="1278"/>
      <c r="N30" s="1278"/>
      <c r="O30" s="1281"/>
      <c r="P30" s="1277" t="s">
        <v>70</v>
      </c>
      <c r="Q30" s="1278"/>
      <c r="R30" s="1278"/>
      <c r="S30" s="1278"/>
      <c r="T30" s="1278"/>
      <c r="U30" s="1279"/>
      <c r="V30" s="1282" t="s">
        <v>71</v>
      </c>
      <c r="W30" s="1282"/>
      <c r="X30" s="1282"/>
      <c r="Y30" s="1282"/>
      <c r="Z30" s="1283"/>
      <c r="AA30" s="328"/>
    </row>
    <row r="31" spans="1:28" ht="29.25" customHeight="1">
      <c r="A31" s="179"/>
      <c r="B31" s="924" t="s">
        <v>209</v>
      </c>
      <c r="C31" s="924" t="s">
        <v>206</v>
      </c>
      <c r="D31" s="928" t="s">
        <v>213</v>
      </c>
      <c r="E31" s="924" t="s">
        <v>394</v>
      </c>
      <c r="F31" s="924" t="s">
        <v>445</v>
      </c>
      <c r="G31" s="924" t="s">
        <v>230</v>
      </c>
      <c r="H31" s="924" t="s">
        <v>459</v>
      </c>
      <c r="I31" s="924" t="s">
        <v>209</v>
      </c>
      <c r="J31" s="924" t="s">
        <v>206</v>
      </c>
      <c r="K31" s="928" t="s">
        <v>213</v>
      </c>
      <c r="L31" s="924" t="s">
        <v>394</v>
      </c>
      <c r="M31" s="924" t="s">
        <v>445</v>
      </c>
      <c r="N31" s="924" t="s">
        <v>230</v>
      </c>
      <c r="O31" s="924" t="s">
        <v>459</v>
      </c>
      <c r="P31" s="924" t="s">
        <v>209</v>
      </c>
      <c r="Q31" s="924" t="s">
        <v>206</v>
      </c>
      <c r="R31" s="928" t="s">
        <v>213</v>
      </c>
      <c r="S31" s="924" t="s">
        <v>445</v>
      </c>
      <c r="T31" s="924" t="s">
        <v>383</v>
      </c>
      <c r="U31" s="924" t="s">
        <v>230</v>
      </c>
      <c r="V31" s="924" t="s">
        <v>209</v>
      </c>
      <c r="W31" s="924" t="s">
        <v>206</v>
      </c>
      <c r="X31" s="928" t="s">
        <v>213</v>
      </c>
      <c r="Y31" s="924" t="s">
        <v>603</v>
      </c>
      <c r="Z31" s="180" t="s">
        <v>383</v>
      </c>
      <c r="AA31" s="328"/>
    </row>
    <row r="32" spans="1:28" ht="18">
      <c r="A32" s="34" t="s">
        <v>200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37"/>
      <c r="Q32" s="37"/>
      <c r="R32" s="37"/>
      <c r="S32" s="37"/>
      <c r="T32" s="37"/>
      <c r="U32" s="37"/>
      <c r="V32" s="40"/>
      <c r="W32" s="40"/>
      <c r="X32" s="40"/>
      <c r="Y32" s="37"/>
      <c r="Z32" s="70"/>
      <c r="AA32" s="328"/>
    </row>
    <row r="33" spans="1:27" ht="18">
      <c r="A33" s="82" t="s">
        <v>400</v>
      </c>
      <c r="B33" s="929"/>
      <c r="C33" s="929"/>
      <c r="D33" s="929"/>
      <c r="E33" s="929">
        <v>144</v>
      </c>
      <c r="F33" s="929">
        <v>106</v>
      </c>
      <c r="G33" s="929">
        <v>105</v>
      </c>
      <c r="H33" s="930">
        <f>G33/F33</f>
        <v>0.99056603773584906</v>
      </c>
      <c r="I33" s="929"/>
      <c r="J33" s="929"/>
      <c r="K33" s="929"/>
      <c r="L33" s="929"/>
      <c r="M33" s="929"/>
      <c r="N33" s="929"/>
      <c r="O33" s="929"/>
      <c r="P33" s="37"/>
      <c r="Q33" s="37"/>
      <c r="R33" s="37"/>
      <c r="S33" s="37"/>
      <c r="T33" s="37"/>
      <c r="U33" s="37"/>
      <c r="V33" s="40"/>
      <c r="W33" s="40"/>
      <c r="X33" s="40"/>
      <c r="Y33" s="37"/>
      <c r="Z33" s="70"/>
      <c r="AA33" s="328"/>
    </row>
    <row r="34" spans="1:27" ht="18">
      <c r="A34" s="82" t="s">
        <v>201</v>
      </c>
      <c r="B34" s="929"/>
      <c r="C34" s="929"/>
      <c r="D34" s="929"/>
      <c r="E34" s="929"/>
      <c r="F34" s="929"/>
      <c r="G34" s="929"/>
      <c r="H34" s="930"/>
      <c r="I34" s="929">
        <v>6</v>
      </c>
      <c r="J34" s="929">
        <v>6</v>
      </c>
      <c r="K34" s="929">
        <v>6</v>
      </c>
      <c r="L34" s="929">
        <v>6</v>
      </c>
      <c r="M34" s="929">
        <v>8</v>
      </c>
      <c r="N34" s="929">
        <v>8</v>
      </c>
      <c r="O34" s="930">
        <f>N34/M34</f>
        <v>1</v>
      </c>
      <c r="P34" s="37"/>
      <c r="Q34" s="37"/>
      <c r="R34" s="37"/>
      <c r="S34" s="37"/>
      <c r="T34" s="37"/>
      <c r="U34" s="37"/>
      <c r="V34" s="40"/>
      <c r="W34" s="40"/>
      <c r="X34" s="40"/>
      <c r="Y34" s="37"/>
      <c r="Z34" s="70"/>
      <c r="AA34" s="328"/>
    </row>
    <row r="35" spans="1:27" ht="18">
      <c r="A35" s="82" t="s">
        <v>202</v>
      </c>
      <c r="B35" s="929"/>
      <c r="C35" s="929"/>
      <c r="D35" s="929"/>
      <c r="E35" s="929"/>
      <c r="F35" s="929"/>
      <c r="G35" s="929"/>
      <c r="H35" s="930"/>
      <c r="I35" s="929">
        <v>20</v>
      </c>
      <c r="J35" s="929">
        <v>20</v>
      </c>
      <c r="K35" s="929">
        <v>20</v>
      </c>
      <c r="L35" s="929">
        <v>20</v>
      </c>
      <c r="M35" s="929">
        <v>20</v>
      </c>
      <c r="N35" s="929">
        <v>20</v>
      </c>
      <c r="O35" s="930">
        <f t="shared" ref="O35:O53" si="2">N35/M35</f>
        <v>1</v>
      </c>
      <c r="P35" s="37"/>
      <c r="Q35" s="37"/>
      <c r="R35" s="37"/>
      <c r="S35" s="37"/>
      <c r="T35" s="37"/>
      <c r="U35" s="37"/>
      <c r="V35" s="40"/>
      <c r="W35" s="40"/>
      <c r="X35" s="40"/>
      <c r="Y35" s="37"/>
      <c r="Z35" s="70"/>
      <c r="AA35" s="328"/>
    </row>
    <row r="36" spans="1:27" ht="18">
      <c r="A36" s="82" t="s">
        <v>354</v>
      </c>
      <c r="B36" s="929"/>
      <c r="C36" s="929"/>
      <c r="D36" s="929"/>
      <c r="E36" s="929"/>
      <c r="F36" s="929"/>
      <c r="G36" s="929"/>
      <c r="H36" s="930"/>
      <c r="I36" s="929">
        <v>4</v>
      </c>
      <c r="J36" s="929">
        <v>4</v>
      </c>
      <c r="K36" s="929">
        <v>4</v>
      </c>
      <c r="L36" s="929">
        <v>4</v>
      </c>
      <c r="M36" s="929">
        <v>4</v>
      </c>
      <c r="N36" s="929">
        <v>3</v>
      </c>
      <c r="O36" s="930">
        <f t="shared" si="2"/>
        <v>0.75</v>
      </c>
      <c r="P36" s="37"/>
      <c r="Q36" s="37"/>
      <c r="R36" s="37"/>
      <c r="S36" s="37"/>
      <c r="T36" s="37"/>
      <c r="U36" s="37"/>
      <c r="V36" s="40"/>
      <c r="W36" s="40"/>
      <c r="X36" s="40"/>
      <c r="Y36" s="37"/>
      <c r="Z36" s="70"/>
      <c r="AA36" s="328"/>
    </row>
    <row r="37" spans="1:27" ht="18">
      <c r="A37" s="34" t="s">
        <v>193</v>
      </c>
      <c r="B37" s="929">
        <v>41</v>
      </c>
      <c r="C37" s="929">
        <v>41</v>
      </c>
      <c r="D37" s="929">
        <v>41</v>
      </c>
      <c r="E37" s="929">
        <v>41</v>
      </c>
      <c r="F37" s="929">
        <v>22</v>
      </c>
      <c r="G37" s="929">
        <v>22</v>
      </c>
      <c r="H37" s="930">
        <f t="shared" ref="H37:H53" si="3">G37/F37</f>
        <v>1</v>
      </c>
      <c r="I37" s="929"/>
      <c r="J37" s="929"/>
      <c r="K37" s="929"/>
      <c r="L37" s="929"/>
      <c r="M37" s="929"/>
      <c r="N37" s="929"/>
      <c r="O37" s="930"/>
      <c r="P37" s="37"/>
      <c r="Q37" s="37"/>
      <c r="R37" s="37"/>
      <c r="S37" s="37"/>
      <c r="T37" s="37"/>
      <c r="U37" s="37"/>
      <c r="V37" s="40"/>
      <c r="W37" s="40"/>
      <c r="X37" s="40"/>
      <c r="Y37" s="37"/>
      <c r="Z37" s="70"/>
      <c r="AA37" s="328"/>
    </row>
    <row r="38" spans="1:27" ht="30.75">
      <c r="A38" s="82" t="s">
        <v>376</v>
      </c>
      <c r="B38" s="929"/>
      <c r="C38" s="929"/>
      <c r="D38" s="929"/>
      <c r="E38" s="929"/>
      <c r="F38" s="929">
        <v>84</v>
      </c>
      <c r="G38" s="929">
        <v>42</v>
      </c>
      <c r="H38" s="930">
        <f t="shared" si="3"/>
        <v>0.5</v>
      </c>
      <c r="I38" s="929">
        <v>42</v>
      </c>
      <c r="J38" s="929">
        <v>42</v>
      </c>
      <c r="K38" s="929">
        <v>42</v>
      </c>
      <c r="L38" s="929">
        <v>42</v>
      </c>
      <c r="M38" s="929">
        <v>0</v>
      </c>
      <c r="N38" s="929"/>
      <c r="O38" s="930"/>
      <c r="P38" s="37"/>
      <c r="Q38" s="37"/>
      <c r="R38" s="37"/>
      <c r="S38" s="37"/>
      <c r="T38" s="37"/>
      <c r="U38" s="37"/>
      <c r="V38" s="40"/>
      <c r="W38" s="40"/>
      <c r="X38" s="40"/>
      <c r="Y38" s="37"/>
      <c r="Z38" s="70"/>
      <c r="AA38" s="328"/>
    </row>
    <row r="39" spans="1:27" ht="18">
      <c r="A39" s="82" t="s">
        <v>203</v>
      </c>
      <c r="B39" s="929"/>
      <c r="C39" s="929"/>
      <c r="D39" s="929"/>
      <c r="E39" s="929"/>
      <c r="F39" s="929"/>
      <c r="G39" s="929"/>
      <c r="H39" s="930"/>
      <c r="I39" s="929">
        <v>4</v>
      </c>
      <c r="J39" s="929">
        <v>4</v>
      </c>
      <c r="K39" s="929">
        <v>4</v>
      </c>
      <c r="L39" s="929">
        <v>4</v>
      </c>
      <c r="M39" s="929">
        <v>4</v>
      </c>
      <c r="N39" s="929"/>
      <c r="O39" s="930">
        <f t="shared" si="2"/>
        <v>0</v>
      </c>
      <c r="P39" s="37"/>
      <c r="Q39" s="37"/>
      <c r="R39" s="37"/>
      <c r="S39" s="37"/>
      <c r="T39" s="37"/>
      <c r="U39" s="37"/>
      <c r="V39" s="40"/>
      <c r="W39" s="40"/>
      <c r="X39" s="40"/>
      <c r="Y39" s="37"/>
      <c r="Z39" s="70"/>
      <c r="AA39" s="328"/>
    </row>
    <row r="40" spans="1:27" ht="18">
      <c r="A40" s="82" t="s">
        <v>204</v>
      </c>
      <c r="B40" s="929"/>
      <c r="C40" s="929"/>
      <c r="D40" s="929"/>
      <c r="E40" s="929"/>
      <c r="F40" s="929"/>
      <c r="G40" s="929"/>
      <c r="H40" s="930"/>
      <c r="I40" s="929">
        <v>3</v>
      </c>
      <c r="J40" s="929">
        <v>3</v>
      </c>
      <c r="K40" s="929">
        <v>3</v>
      </c>
      <c r="L40" s="929">
        <v>3</v>
      </c>
      <c r="M40" s="929">
        <v>3</v>
      </c>
      <c r="N40" s="929"/>
      <c r="O40" s="930">
        <f t="shared" si="2"/>
        <v>0</v>
      </c>
      <c r="P40" s="37"/>
      <c r="Q40" s="37"/>
      <c r="R40" s="37"/>
      <c r="S40" s="37"/>
      <c r="T40" s="37"/>
      <c r="U40" s="37"/>
      <c r="V40" s="40"/>
      <c r="W40" s="40"/>
      <c r="X40" s="40"/>
      <c r="Y40" s="37"/>
      <c r="Z40" s="70"/>
      <c r="AA40" s="328"/>
    </row>
    <row r="41" spans="1:27" ht="18" hidden="1">
      <c r="A41" s="82" t="s">
        <v>205</v>
      </c>
      <c r="B41" s="929"/>
      <c r="C41" s="929"/>
      <c r="D41" s="929"/>
      <c r="E41" s="929"/>
      <c r="F41" s="929"/>
      <c r="G41" s="929"/>
      <c r="H41" s="930" t="e">
        <f t="shared" si="3"/>
        <v>#DIV/0!</v>
      </c>
      <c r="I41" s="929"/>
      <c r="J41" s="929"/>
      <c r="K41" s="929"/>
      <c r="L41" s="929"/>
      <c r="M41" s="929"/>
      <c r="N41" s="929"/>
      <c r="O41" s="930" t="e">
        <f t="shared" si="2"/>
        <v>#DIV/0!</v>
      </c>
      <c r="P41" s="37"/>
      <c r="Q41" s="37"/>
      <c r="R41" s="37"/>
      <c r="S41" s="37"/>
      <c r="T41" s="37"/>
      <c r="U41" s="37"/>
      <c r="V41" s="40"/>
      <c r="W41" s="40"/>
      <c r="X41" s="40"/>
      <c r="Y41" s="37"/>
      <c r="Z41" s="70"/>
      <c r="AA41" s="328"/>
    </row>
    <row r="42" spans="1:27" ht="18" hidden="1">
      <c r="A42" s="82" t="s">
        <v>208</v>
      </c>
      <c r="B42" s="929"/>
      <c r="C42" s="929"/>
      <c r="D42" s="929"/>
      <c r="E42" s="929"/>
      <c r="F42" s="929"/>
      <c r="G42" s="929"/>
      <c r="H42" s="930" t="e">
        <f t="shared" si="3"/>
        <v>#DIV/0!</v>
      </c>
      <c r="I42" s="929"/>
      <c r="J42" s="929"/>
      <c r="K42" s="929"/>
      <c r="L42" s="929"/>
      <c r="M42" s="929"/>
      <c r="N42" s="929"/>
      <c r="O42" s="930" t="e">
        <f t="shared" si="2"/>
        <v>#DIV/0!</v>
      </c>
      <c r="P42" s="37"/>
      <c r="Q42" s="37"/>
      <c r="R42" s="37"/>
      <c r="S42" s="37"/>
      <c r="T42" s="37"/>
      <c r="U42" s="37"/>
      <c r="V42" s="40"/>
      <c r="W42" s="40"/>
      <c r="X42" s="40"/>
      <c r="Y42" s="37"/>
      <c r="Z42" s="70"/>
      <c r="AA42" s="328"/>
    </row>
    <row r="43" spans="1:27" ht="26.25" customHeight="1">
      <c r="A43" s="82" t="s">
        <v>355</v>
      </c>
      <c r="B43" s="929"/>
      <c r="C43" s="929"/>
      <c r="D43" s="929"/>
      <c r="E43" s="929"/>
      <c r="F43" s="929"/>
      <c r="G43" s="929"/>
      <c r="H43" s="930"/>
      <c r="I43" s="929">
        <v>20</v>
      </c>
      <c r="J43" s="929">
        <v>20</v>
      </c>
      <c r="K43" s="929">
        <v>20</v>
      </c>
      <c r="L43" s="929">
        <v>20</v>
      </c>
      <c r="M43" s="929"/>
      <c r="N43" s="929"/>
      <c r="O43" s="930"/>
      <c r="P43" s="37"/>
      <c r="Q43" s="37"/>
      <c r="R43" s="37"/>
      <c r="S43" s="37"/>
      <c r="T43" s="37"/>
      <c r="U43" s="37"/>
      <c r="V43" s="40"/>
      <c r="W43" s="40"/>
      <c r="X43" s="40"/>
      <c r="Y43" s="37"/>
      <c r="Z43" s="70"/>
      <c r="AA43" s="328"/>
    </row>
    <row r="44" spans="1:27" ht="31.5" thickBot="1">
      <c r="A44" s="82" t="s">
        <v>226</v>
      </c>
      <c r="B44" s="929"/>
      <c r="C44" s="929"/>
      <c r="D44" s="929"/>
      <c r="E44" s="929"/>
      <c r="F44" s="929"/>
      <c r="G44" s="929"/>
      <c r="H44" s="930"/>
      <c r="I44" s="929">
        <v>12</v>
      </c>
      <c r="J44" s="929">
        <v>12</v>
      </c>
      <c r="K44" s="929">
        <v>12</v>
      </c>
      <c r="L44" s="929">
        <v>12</v>
      </c>
      <c r="M44" s="929">
        <v>12</v>
      </c>
      <c r="N44" s="929"/>
      <c r="O44" s="930">
        <f t="shared" si="2"/>
        <v>0</v>
      </c>
      <c r="P44" s="37"/>
      <c r="Q44" s="37"/>
      <c r="R44" s="37"/>
      <c r="S44" s="37"/>
      <c r="T44" s="37"/>
      <c r="U44" s="37"/>
      <c r="V44" s="40"/>
      <c r="W44" s="40"/>
      <c r="X44" s="40"/>
      <c r="Y44" s="37"/>
      <c r="Z44" s="70"/>
      <c r="AA44" s="328"/>
    </row>
    <row r="45" spans="1:27" ht="18" hidden="1">
      <c r="A45" s="82" t="s">
        <v>227</v>
      </c>
      <c r="B45" s="925"/>
      <c r="C45" s="925"/>
      <c r="D45" s="925"/>
      <c r="E45" s="925"/>
      <c r="F45" s="925"/>
      <c r="G45" s="925"/>
      <c r="H45" s="926" t="e">
        <f t="shared" si="3"/>
        <v>#DIV/0!</v>
      </c>
      <c r="I45" s="925"/>
      <c r="J45" s="925"/>
      <c r="K45" s="925"/>
      <c r="L45" s="925"/>
      <c r="M45" s="925"/>
      <c r="N45" s="927"/>
      <c r="O45" s="930" t="e">
        <f t="shared" si="2"/>
        <v>#DIV/0!</v>
      </c>
      <c r="P45" s="261"/>
      <c r="Q45" s="37"/>
      <c r="R45" s="37"/>
      <c r="S45" s="37"/>
      <c r="T45" s="37"/>
      <c r="U45" s="37"/>
      <c r="V45" s="40"/>
      <c r="W45" s="40"/>
      <c r="X45" s="40"/>
      <c r="Y45" s="37"/>
      <c r="Z45" s="70"/>
      <c r="AA45" s="328"/>
    </row>
    <row r="46" spans="1:27" ht="47.25" hidden="1" customHeight="1">
      <c r="A46" s="82" t="s">
        <v>228</v>
      </c>
      <c r="B46" s="925"/>
      <c r="C46" s="925"/>
      <c r="D46" s="925"/>
      <c r="E46" s="925"/>
      <c r="F46" s="925"/>
      <c r="G46" s="925"/>
      <c r="H46" s="926" t="e">
        <f t="shared" si="3"/>
        <v>#DIV/0!</v>
      </c>
      <c r="I46" s="925"/>
      <c r="J46" s="925"/>
      <c r="K46" s="925"/>
      <c r="L46" s="925"/>
      <c r="M46" s="925"/>
      <c r="N46" s="927"/>
      <c r="O46" s="930" t="e">
        <f t="shared" si="2"/>
        <v>#DIV/0!</v>
      </c>
      <c r="P46" s="261"/>
      <c r="Q46" s="37"/>
      <c r="R46" s="37"/>
      <c r="S46" s="37"/>
      <c r="T46" s="37"/>
      <c r="U46" s="37"/>
      <c r="V46" s="40"/>
      <c r="W46" s="40"/>
      <c r="X46" s="40"/>
      <c r="Y46" s="37"/>
      <c r="Z46" s="70"/>
      <c r="AA46" s="328"/>
    </row>
    <row r="47" spans="1:27" ht="39" hidden="1" customHeight="1">
      <c r="A47" s="151"/>
      <c r="B47" s="925"/>
      <c r="C47" s="925"/>
      <c r="D47" s="925"/>
      <c r="E47" s="925"/>
      <c r="F47" s="925"/>
      <c r="G47" s="925"/>
      <c r="H47" s="926" t="e">
        <f t="shared" si="3"/>
        <v>#DIV/0!</v>
      </c>
      <c r="I47" s="925"/>
      <c r="J47" s="925"/>
      <c r="K47" s="925"/>
      <c r="L47" s="925"/>
      <c r="M47" s="925"/>
      <c r="N47" s="927"/>
      <c r="O47" s="930" t="e">
        <f t="shared" si="2"/>
        <v>#DIV/0!</v>
      </c>
      <c r="P47" s="261"/>
      <c r="Q47" s="37"/>
      <c r="R47" s="37"/>
      <c r="S47" s="37"/>
      <c r="T47" s="37"/>
      <c r="U47" s="37"/>
      <c r="V47" s="40"/>
      <c r="W47" s="40"/>
      <c r="X47" s="40"/>
      <c r="Y47" s="37"/>
      <c r="Z47" s="70"/>
      <c r="AA47" s="328"/>
    </row>
    <row r="48" spans="1:27" ht="39" hidden="1" customHeight="1">
      <c r="A48" s="151"/>
      <c r="B48" s="925"/>
      <c r="C48" s="925"/>
      <c r="D48" s="925"/>
      <c r="E48" s="925"/>
      <c r="F48" s="925"/>
      <c r="G48" s="925"/>
      <c r="H48" s="926" t="e">
        <f t="shared" si="3"/>
        <v>#DIV/0!</v>
      </c>
      <c r="I48" s="925"/>
      <c r="J48" s="925"/>
      <c r="K48" s="925"/>
      <c r="L48" s="925"/>
      <c r="M48" s="925"/>
      <c r="N48" s="927"/>
      <c r="O48" s="930" t="e">
        <f t="shared" si="2"/>
        <v>#DIV/0!</v>
      </c>
      <c r="P48" s="261"/>
      <c r="Q48" s="37"/>
      <c r="R48" s="37"/>
      <c r="S48" s="37"/>
      <c r="T48" s="37"/>
      <c r="U48" s="37"/>
      <c r="V48" s="40"/>
      <c r="W48" s="40"/>
      <c r="X48" s="40"/>
      <c r="Y48" s="37"/>
      <c r="Z48" s="70"/>
      <c r="AA48" s="328"/>
    </row>
    <row r="49" spans="1:27" ht="39" hidden="1" customHeight="1">
      <c r="A49" s="151"/>
      <c r="B49" s="925"/>
      <c r="C49" s="925"/>
      <c r="D49" s="925"/>
      <c r="E49" s="925"/>
      <c r="F49" s="925"/>
      <c r="G49" s="925"/>
      <c r="H49" s="926" t="e">
        <f t="shared" si="3"/>
        <v>#DIV/0!</v>
      </c>
      <c r="I49" s="925"/>
      <c r="J49" s="925"/>
      <c r="K49" s="925"/>
      <c r="L49" s="925"/>
      <c r="M49" s="925"/>
      <c r="N49" s="927"/>
      <c r="O49" s="930" t="e">
        <f t="shared" si="2"/>
        <v>#DIV/0!</v>
      </c>
      <c r="P49" s="261"/>
      <c r="Q49" s="37"/>
      <c r="R49" s="37"/>
      <c r="S49" s="37"/>
      <c r="T49" s="37"/>
      <c r="U49" s="37"/>
      <c r="V49" s="40"/>
      <c r="W49" s="40"/>
      <c r="X49" s="40"/>
      <c r="Y49" s="37"/>
      <c r="Z49" s="70"/>
      <c r="AA49" s="328"/>
    </row>
    <row r="50" spans="1:27" ht="39" hidden="1" customHeight="1">
      <c r="A50" s="151"/>
      <c r="B50" s="925"/>
      <c r="C50" s="925"/>
      <c r="D50" s="925"/>
      <c r="E50" s="925"/>
      <c r="F50" s="925"/>
      <c r="G50" s="925"/>
      <c r="H50" s="926" t="e">
        <f t="shared" si="3"/>
        <v>#DIV/0!</v>
      </c>
      <c r="I50" s="925"/>
      <c r="J50" s="925"/>
      <c r="K50" s="925"/>
      <c r="L50" s="925"/>
      <c r="M50" s="925"/>
      <c r="N50" s="927"/>
      <c r="O50" s="930" t="e">
        <f t="shared" si="2"/>
        <v>#DIV/0!</v>
      </c>
      <c r="P50" s="261"/>
      <c r="Q50" s="37"/>
      <c r="R50" s="37"/>
      <c r="S50" s="37"/>
      <c r="T50" s="37"/>
      <c r="U50" s="37"/>
      <c r="V50" s="40"/>
      <c r="W50" s="40"/>
      <c r="X50" s="40"/>
      <c r="Y50" s="37"/>
      <c r="Z50" s="70"/>
      <c r="AA50" s="328"/>
    </row>
    <row r="51" spans="1:27" ht="39" hidden="1" customHeight="1">
      <c r="A51" s="151"/>
      <c r="B51" s="925"/>
      <c r="C51" s="925"/>
      <c r="D51" s="925"/>
      <c r="E51" s="925"/>
      <c r="F51" s="925"/>
      <c r="G51" s="925"/>
      <c r="H51" s="926" t="e">
        <f t="shared" si="3"/>
        <v>#DIV/0!</v>
      </c>
      <c r="I51" s="925"/>
      <c r="J51" s="925"/>
      <c r="K51" s="925"/>
      <c r="L51" s="925"/>
      <c r="M51" s="925"/>
      <c r="N51" s="927"/>
      <c r="O51" s="930" t="e">
        <f t="shared" si="2"/>
        <v>#DIV/0!</v>
      </c>
      <c r="P51" s="261"/>
      <c r="Q51" s="37"/>
      <c r="R51" s="37"/>
      <c r="S51" s="37"/>
      <c r="T51" s="37"/>
      <c r="U51" s="37"/>
      <c r="V51" s="40"/>
      <c r="W51" s="40"/>
      <c r="X51" s="40"/>
      <c r="Y51" s="37"/>
      <c r="Z51" s="70"/>
      <c r="AA51" s="328"/>
    </row>
    <row r="52" spans="1:27" ht="39" hidden="1" customHeight="1">
      <c r="A52" s="151"/>
      <c r="B52" s="925"/>
      <c r="C52" s="925"/>
      <c r="D52" s="925"/>
      <c r="E52" s="925"/>
      <c r="F52" s="925"/>
      <c r="G52" s="925"/>
      <c r="H52" s="926" t="e">
        <f t="shared" si="3"/>
        <v>#DIV/0!</v>
      </c>
      <c r="I52" s="925"/>
      <c r="J52" s="925"/>
      <c r="K52" s="925"/>
      <c r="L52" s="925"/>
      <c r="M52" s="925"/>
      <c r="N52" s="927"/>
      <c r="O52" s="926" t="e">
        <f t="shared" si="2"/>
        <v>#DIV/0!</v>
      </c>
      <c r="P52" s="789"/>
      <c r="Q52" s="790"/>
      <c r="R52" s="790"/>
      <c r="S52" s="790"/>
      <c r="T52" s="790"/>
      <c r="U52" s="790"/>
      <c r="V52" s="787"/>
      <c r="W52" s="787"/>
      <c r="X52" s="787"/>
      <c r="Y52" s="790"/>
      <c r="Z52" s="70"/>
      <c r="AA52" s="328"/>
    </row>
    <row r="53" spans="1:27" s="14" customFormat="1" ht="27" customHeight="1" thickBot="1">
      <c r="A53" s="931" t="s">
        <v>1</v>
      </c>
      <c r="B53" s="962">
        <f>SUM(B32:B47)</f>
        <v>41</v>
      </c>
      <c r="C53" s="962">
        <f>SUM(C32:C47)</f>
        <v>41</v>
      </c>
      <c r="D53" s="962">
        <f t="shared" ref="D53:V53" si="4">SUM(D32:D47)</f>
        <v>41</v>
      </c>
      <c r="E53" s="962">
        <f t="shared" si="4"/>
        <v>185</v>
      </c>
      <c r="F53" s="962">
        <f>SUM(F32:F47)</f>
        <v>212</v>
      </c>
      <c r="G53" s="963">
        <v>169</v>
      </c>
      <c r="H53" s="964">
        <f t="shared" si="3"/>
        <v>0.79716981132075471</v>
      </c>
      <c r="I53" s="965">
        <f t="shared" si="4"/>
        <v>111</v>
      </c>
      <c r="J53" s="965">
        <f>SUM(J32:J47)</f>
        <v>111</v>
      </c>
      <c r="K53" s="965">
        <f>SUM(K32:K47)</f>
        <v>111</v>
      </c>
      <c r="L53" s="965">
        <f>SUM(L32:L47)</f>
        <v>111</v>
      </c>
      <c r="M53" s="965">
        <f>SUM(M32:M47)</f>
        <v>51</v>
      </c>
      <c r="N53" s="966">
        <v>31</v>
      </c>
      <c r="O53" s="964">
        <f t="shared" si="2"/>
        <v>0.60784313725490191</v>
      </c>
      <c r="P53" s="967">
        <f t="shared" si="4"/>
        <v>0</v>
      </c>
      <c r="Q53" s="962">
        <f t="shared" si="4"/>
        <v>0</v>
      </c>
      <c r="R53" s="962">
        <f t="shared" si="4"/>
        <v>0</v>
      </c>
      <c r="S53" s="962">
        <f t="shared" si="4"/>
        <v>0</v>
      </c>
      <c r="T53" s="962">
        <f t="shared" si="4"/>
        <v>0</v>
      </c>
      <c r="U53" s="962">
        <v>0</v>
      </c>
      <c r="V53" s="962">
        <f t="shared" si="4"/>
        <v>0</v>
      </c>
      <c r="W53" s="962"/>
      <c r="X53" s="962"/>
      <c r="Y53" s="962">
        <v>0</v>
      </c>
      <c r="Z53" s="157"/>
      <c r="AA53" s="328"/>
    </row>
    <row r="54" spans="1:27" ht="15">
      <c r="I54" s="169"/>
      <c r="V54" s="169"/>
    </row>
    <row r="56" spans="1:27">
      <c r="M56" s="257"/>
      <c r="N56" s="257"/>
      <c r="O56" s="257"/>
    </row>
    <row r="57" spans="1:27">
      <c r="A57" s="195"/>
      <c r="M57" s="257"/>
      <c r="N57" s="257"/>
      <c r="O57" s="257"/>
    </row>
  </sheetData>
  <mergeCells count="20">
    <mergeCell ref="P1:V1"/>
    <mergeCell ref="A27:V27"/>
    <mergeCell ref="A6:A7"/>
    <mergeCell ref="A29:A30"/>
    <mergeCell ref="B6:M6"/>
    <mergeCell ref="P6:Z6"/>
    <mergeCell ref="A2:V2"/>
    <mergeCell ref="A3:V3"/>
    <mergeCell ref="A4:V4"/>
    <mergeCell ref="B30:H30"/>
    <mergeCell ref="I30:O30"/>
    <mergeCell ref="I7:O7"/>
    <mergeCell ref="P30:U30"/>
    <mergeCell ref="V7:Z7"/>
    <mergeCell ref="V30:Z30"/>
    <mergeCell ref="P29:Z29"/>
    <mergeCell ref="B29:M29"/>
    <mergeCell ref="V5:AB5"/>
    <mergeCell ref="P7:U7"/>
    <mergeCell ref="B7:H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8" orientation="landscape" horizontalDpi="300" verticalDpi="300" r:id="rId1"/>
  <headerFooter alignWithMargins="0">
    <oddFooter xml:space="preserve">&amp;R
</oddFooter>
  </headerFooter>
  <colBreaks count="1" manualBreakCount="1">
    <brk id="2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13</vt:i4>
      </vt:variant>
    </vt:vector>
  </HeadingPairs>
  <TitlesOfParts>
    <vt:vector size="31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5.sz.m.fejlesztés </vt:lpstr>
      <vt:lpstr>6.sz.m.Dologi kiadás</vt:lpstr>
      <vt:lpstr>7.sz.m.szociális kiadások</vt:lpstr>
      <vt:lpstr>8.sz.m.átadott pe</vt:lpstr>
      <vt:lpstr>9 .sz.m. Létszám</vt:lpstr>
      <vt:lpstr>10.sz.m.Maradványkimutatás</vt:lpstr>
      <vt:lpstr>11.sz.m.mérleg</vt:lpstr>
      <vt:lpstr>12.sz.m. állami támogatás </vt:lpstr>
      <vt:lpstr>13. sz.m. közvetett tám.</vt:lpstr>
      <vt:lpstr>10. saját bevételek</vt:lpstr>
      <vt:lpstr>14. sz adósság kötelezettség</vt:lpstr>
      <vt:lpstr>14.sz.m. hitelállomány</vt:lpstr>
      <vt:lpstr>15. sz. m. EU (2)</vt:lpstr>
      <vt:lpstr>'1 .sz.m.önk.össz.kiad.'!Nyomtatási_terület</vt:lpstr>
      <vt:lpstr>'1.sz.m-önk.össze.bev'!Nyomtatási_terület</vt:lpstr>
      <vt:lpstr>'12.sz.m. állami támogatás '!Nyomtatási_terület</vt:lpstr>
      <vt:lpstr>'14. sz adósság kötelezettség'!Nyomtatási_terület</vt:lpstr>
      <vt:lpstr>'14.sz.m. hitelállomány'!Nyomtatási_terület</vt:lpstr>
      <vt:lpstr>'2.sz.m.összehasonlító'!Nyomtatási_terület</vt:lpstr>
      <vt:lpstr>'3.sz.m Önk  bev.'!Nyomtatási_terület</vt:lpstr>
      <vt:lpstr>'4.sz.m.ÖNK kiadás'!Nyomtatási_terület</vt:lpstr>
      <vt:lpstr>'5.sz.m.fejlesztés '!Nyomtatási_terület</vt:lpstr>
      <vt:lpstr>'6.sz.m.Dologi kiadás'!Nyomtatási_terület</vt:lpstr>
      <vt:lpstr>'7.sz.m.szociális kiadások'!Nyomtatási_terület</vt:lpstr>
      <vt:lpstr>'8.sz.m.átadott pe'!Nyomtatási_terület</vt:lpstr>
      <vt:lpstr>'9 .sz.m. Létszám'!Nyomtatási_terület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Iroda-1120</cp:lastModifiedBy>
  <cp:lastPrinted>2016-05-26T12:25:28Z</cp:lastPrinted>
  <dcterms:created xsi:type="dcterms:W3CDTF">2000-01-07T08:44:52Z</dcterms:created>
  <dcterms:modified xsi:type="dcterms:W3CDTF">2016-05-26T12:32:59Z</dcterms:modified>
</cp:coreProperties>
</file>