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8800" windowHeight="11910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Szoc.jutt." sheetId="94" r:id="rId8"/>
    <sheet name="Önkormányzat" sheetId="123" r:id="rId9"/>
    <sheet name="Óvoda" sheetId="132" r:id="rId10"/>
    <sheet name="Ei. felh.terv" sheetId="138" r:id="rId11"/>
    <sheet name="Élelm." sheetId="100" r:id="rId12"/>
    <sheet name="Címrend" sheetId="140" r:id="rId13"/>
    <sheet name="Létszám" sheetId="141" r:id="rId14"/>
    <sheet name="gördülő" sheetId="142" r:id="rId15"/>
    <sheet name="stab.tv saját bevétel" sheetId="143" r:id="rId16"/>
  </sheets>
  <externalReferences>
    <externalReference r:id="rId17"/>
  </externalReferences>
  <definedNames>
    <definedName name="_xlnm.Print_Area" localSheetId="4">Állami!$A$1:$K$35</definedName>
    <definedName name="_xlnm.Print_Area" localSheetId="5">'Ber.-felú.'!$A$1:$I$79</definedName>
    <definedName name="_xlnm.Print_Area" localSheetId="12">Címrend!$A$1:$C$10</definedName>
    <definedName name="_xlnm.Print_Area" localSheetId="10">'Ei. felh.terv'!$A$1:$N$36</definedName>
    <definedName name="_xlnm.Print_Area" localSheetId="14">gördülő!$A$1:$E$44</definedName>
    <definedName name="_xlnm.Print_Area" localSheetId="3">'Kiadás ktgvszervenként'!$A$1:$S$29</definedName>
    <definedName name="_xlnm.Print_Area" localSheetId="9">Óvoda!$A$1:$I$131</definedName>
    <definedName name="_xlnm.Print_Area" localSheetId="7">Szoc.jutt.!$A$1:$K$39</definedName>
  </definedNames>
  <calcPr calcId="124519"/>
</workbook>
</file>

<file path=xl/calcChain.xml><?xml version="1.0" encoding="utf-8"?>
<calcChain xmlns="http://schemas.openxmlformats.org/spreadsheetml/2006/main">
  <c r="G13" i="128"/>
  <c r="G11"/>
  <c r="N11" l="1"/>
  <c r="N9"/>
  <c r="N10"/>
  <c r="N32"/>
  <c r="N31"/>
  <c r="N30"/>
  <c r="N19"/>
  <c r="N14"/>
  <c r="N13"/>
  <c r="N4"/>
  <c r="N5"/>
  <c r="N6"/>
  <c r="N7"/>
  <c r="N8"/>
  <c r="N3"/>
  <c r="G30"/>
  <c r="G28"/>
  <c r="G24"/>
  <c r="G23"/>
  <c r="G25" s="1"/>
  <c r="G18"/>
  <c r="G10"/>
  <c r="G12"/>
  <c r="G14"/>
  <c r="G15"/>
  <c r="G16"/>
  <c r="G9"/>
  <c r="G17" s="1"/>
  <c r="G26" s="1"/>
  <c r="G29" s="1"/>
  <c r="G8"/>
  <c r="G6"/>
  <c r="G4"/>
  <c r="G3"/>
  <c r="G5" s="1"/>
  <c r="O5" i="139"/>
  <c r="O4"/>
  <c r="O6"/>
  <c r="O29"/>
  <c r="O28"/>
  <c r="O25"/>
  <c r="O26"/>
  <c r="O24"/>
  <c r="O19"/>
  <c r="O18"/>
  <c r="P16"/>
  <c r="O15"/>
  <c r="O13"/>
  <c r="O12"/>
  <c r="O9"/>
  <c r="O10"/>
  <c r="O11"/>
  <c r="O8"/>
  <c r="O7"/>
  <c r="G31"/>
  <c r="G29"/>
  <c r="G28"/>
  <c r="G27"/>
  <c r="G26"/>
  <c r="G24"/>
  <c r="G23"/>
  <c r="G22"/>
  <c r="G20"/>
  <c r="G18"/>
  <c r="G16"/>
  <c r="G9"/>
  <c r="G8"/>
  <c r="G6"/>
  <c r="G5"/>
  <c r="G4"/>
  <c r="R4" i="92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3"/>
  <c r="U53"/>
  <c r="W53" s="1"/>
  <c r="U35"/>
  <c r="S52"/>
  <c r="S47"/>
  <c r="W47" s="1"/>
  <c r="W49" s="1"/>
  <c r="S39"/>
  <c r="W39" s="1"/>
  <c r="S38"/>
  <c r="S37"/>
  <c r="W37" s="1"/>
  <c r="S36"/>
  <c r="S35"/>
  <c r="S32"/>
  <c r="S20"/>
  <c r="S16"/>
  <c r="S23"/>
  <c r="S24"/>
  <c r="S25"/>
  <c r="S26"/>
  <c r="S27"/>
  <c r="S28"/>
  <c r="S29"/>
  <c r="S22"/>
  <c r="S14"/>
  <c r="S4"/>
  <c r="S5"/>
  <c r="S6"/>
  <c r="S7"/>
  <c r="S8"/>
  <c r="S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Q38" s="1"/>
  <c r="L39"/>
  <c r="L40"/>
  <c r="L41"/>
  <c r="L42"/>
  <c r="L43"/>
  <c r="L44"/>
  <c r="L45"/>
  <c r="L46"/>
  <c r="L47"/>
  <c r="L48"/>
  <c r="L49"/>
  <c r="L50"/>
  <c r="L51"/>
  <c r="L52"/>
  <c r="L53"/>
  <c r="L54"/>
  <c r="L55"/>
  <c r="L3"/>
  <c r="O53"/>
  <c r="O35"/>
  <c r="M52"/>
  <c r="M47"/>
  <c r="M33"/>
  <c r="M34"/>
  <c r="M35"/>
  <c r="Q35" s="1"/>
  <c r="M36"/>
  <c r="M37"/>
  <c r="Q37" s="1"/>
  <c r="M38"/>
  <c r="M39"/>
  <c r="Q39" s="1"/>
  <c r="M32"/>
  <c r="M23"/>
  <c r="Q23" s="1"/>
  <c r="M24"/>
  <c r="M25"/>
  <c r="Q25" s="1"/>
  <c r="M26"/>
  <c r="M27"/>
  <c r="Q27" s="1"/>
  <c r="M28"/>
  <c r="M29"/>
  <c r="Q29" s="1"/>
  <c r="M22"/>
  <c r="M16"/>
  <c r="M21" s="1"/>
  <c r="M14"/>
  <c r="M8"/>
  <c r="M6"/>
  <c r="Q6" s="1"/>
  <c r="M5"/>
  <c r="M4"/>
  <c r="M3"/>
  <c r="S54"/>
  <c r="W54" s="1"/>
  <c r="V53"/>
  <c r="T53"/>
  <c r="V52"/>
  <c r="U52"/>
  <c r="T52"/>
  <c r="W52"/>
  <c r="S51"/>
  <c r="W51" s="1"/>
  <c r="V49"/>
  <c r="U49"/>
  <c r="T49"/>
  <c r="W48"/>
  <c r="S48"/>
  <c r="V46"/>
  <c r="U46"/>
  <c r="T46"/>
  <c r="S45"/>
  <c r="W45" s="1"/>
  <c r="S44"/>
  <c r="W44" s="1"/>
  <c r="W46" s="1"/>
  <c r="V43"/>
  <c r="U43"/>
  <c r="T43"/>
  <c r="S42"/>
  <c r="W42" s="1"/>
  <c r="S41"/>
  <c r="W41" s="1"/>
  <c r="W43" s="1"/>
  <c r="T38"/>
  <c r="W38"/>
  <c r="U36"/>
  <c r="W36"/>
  <c r="U40"/>
  <c r="V34"/>
  <c r="V40" s="1"/>
  <c r="S34"/>
  <c r="W34" s="1"/>
  <c r="S33"/>
  <c r="W33" s="1"/>
  <c r="T32"/>
  <c r="T40" s="1"/>
  <c r="W32"/>
  <c r="W31"/>
  <c r="S31"/>
  <c r="V30"/>
  <c r="U30"/>
  <c r="T30"/>
  <c r="W29"/>
  <c r="W28"/>
  <c r="W27"/>
  <c r="W26"/>
  <c r="W25"/>
  <c r="W24"/>
  <c r="W23"/>
  <c r="W22"/>
  <c r="W30" s="1"/>
  <c r="V20"/>
  <c r="V21" s="1"/>
  <c r="U20"/>
  <c r="U21" s="1"/>
  <c r="T20"/>
  <c r="T21" s="1"/>
  <c r="S19"/>
  <c r="W19" s="1"/>
  <c r="S18"/>
  <c r="W18" s="1"/>
  <c r="S17"/>
  <c r="S21"/>
  <c r="V14"/>
  <c r="V15" s="1"/>
  <c r="U14"/>
  <c r="U15" s="1"/>
  <c r="U50" s="1"/>
  <c r="U55" s="1"/>
  <c r="T14"/>
  <c r="T15" s="1"/>
  <c r="S13"/>
  <c r="W13" s="1"/>
  <c r="S12"/>
  <c r="W12" s="1"/>
  <c r="S11"/>
  <c r="W11" s="1"/>
  <c r="S10"/>
  <c r="V9"/>
  <c r="U9"/>
  <c r="T9"/>
  <c r="W8"/>
  <c r="W7"/>
  <c r="W6"/>
  <c r="W5"/>
  <c r="W4"/>
  <c r="S9"/>
  <c r="M54"/>
  <c r="Q54" s="1"/>
  <c r="P53"/>
  <c r="N53"/>
  <c r="Q53"/>
  <c r="P52"/>
  <c r="O52"/>
  <c r="N52"/>
  <c r="Q52"/>
  <c r="M51"/>
  <c r="Q51" s="1"/>
  <c r="P49"/>
  <c r="O49"/>
  <c r="N49"/>
  <c r="Q48"/>
  <c r="M48"/>
  <c r="Q47"/>
  <c r="Q49" s="1"/>
  <c r="P46"/>
  <c r="O46"/>
  <c r="N46"/>
  <c r="Q45"/>
  <c r="M45"/>
  <c r="M44"/>
  <c r="Q44" s="1"/>
  <c r="Q46" s="1"/>
  <c r="P43"/>
  <c r="O43"/>
  <c r="N43"/>
  <c r="Q42"/>
  <c r="M42"/>
  <c r="M41"/>
  <c r="Q41" s="1"/>
  <c r="Q43" s="1"/>
  <c r="N38"/>
  <c r="O36"/>
  <c r="Q36"/>
  <c r="O40"/>
  <c r="P34"/>
  <c r="P40" s="1"/>
  <c r="Q34"/>
  <c r="Q33"/>
  <c r="N32"/>
  <c r="N40" s="1"/>
  <c r="Q32"/>
  <c r="Q31"/>
  <c r="M31"/>
  <c r="P30"/>
  <c r="O30"/>
  <c r="N30"/>
  <c r="Q28"/>
  <c r="Q26"/>
  <c r="Q24"/>
  <c r="Q22"/>
  <c r="P20"/>
  <c r="P21" s="1"/>
  <c r="O20"/>
  <c r="O21" s="1"/>
  <c r="N20"/>
  <c r="N21" s="1"/>
  <c r="M19"/>
  <c r="Q19" s="1"/>
  <c r="M18"/>
  <c r="Q18" s="1"/>
  <c r="M17"/>
  <c r="M20" s="1"/>
  <c r="P14"/>
  <c r="P15" s="1"/>
  <c r="P50" s="1"/>
  <c r="P55" s="1"/>
  <c r="O14"/>
  <c r="O15" s="1"/>
  <c r="O50" s="1"/>
  <c r="O55" s="1"/>
  <c r="N14"/>
  <c r="N15" s="1"/>
  <c r="N50" s="1"/>
  <c r="N55" s="1"/>
  <c r="M13"/>
  <c r="Q13" s="1"/>
  <c r="M12"/>
  <c r="Q12" s="1"/>
  <c r="M11"/>
  <c r="Q11" s="1"/>
  <c r="M10"/>
  <c r="P9"/>
  <c r="O9"/>
  <c r="N9"/>
  <c r="Q8"/>
  <c r="M7"/>
  <c r="Q7" s="1"/>
  <c r="Q5"/>
  <c r="Q4"/>
  <c r="M9"/>
  <c r="T22" i="134"/>
  <c r="T26" s="1"/>
  <c r="U23"/>
  <c r="U26"/>
  <c r="U25"/>
  <c r="U24"/>
  <c r="U22"/>
  <c r="U14"/>
  <c r="T14"/>
  <c r="U20"/>
  <c r="T20"/>
  <c r="U16"/>
  <c r="T16"/>
  <c r="U15"/>
  <c r="T15"/>
  <c r="U7"/>
  <c r="U8"/>
  <c r="U9"/>
  <c r="U10"/>
  <c r="U11"/>
  <c r="U12"/>
  <c r="U13"/>
  <c r="T7"/>
  <c r="T8"/>
  <c r="T9"/>
  <c r="T10"/>
  <c r="T11"/>
  <c r="T12"/>
  <c r="T13"/>
  <c r="U6"/>
  <c r="T6"/>
  <c r="T17"/>
  <c r="T18"/>
  <c r="T19"/>
  <c r="T21"/>
  <c r="T23"/>
  <c r="T24"/>
  <c r="T25"/>
  <c r="U17"/>
  <c r="U18"/>
  <c r="U19"/>
  <c r="R15"/>
  <c r="R20" s="1"/>
  <c r="Q15"/>
  <c r="Q20" s="1"/>
  <c r="R8"/>
  <c r="Q8"/>
  <c r="R7"/>
  <c r="Q7"/>
  <c r="R6"/>
  <c r="R14" s="1"/>
  <c r="Q6"/>
  <c r="Q14" s="1"/>
  <c r="Q22" s="1"/>
  <c r="Q26" s="1"/>
  <c r="G14"/>
  <c r="G22" s="1"/>
  <c r="G26" s="1"/>
  <c r="H14"/>
  <c r="H22" s="1"/>
  <c r="H26" s="1"/>
  <c r="I14"/>
  <c r="I22" s="1"/>
  <c r="I26" s="1"/>
  <c r="J14"/>
  <c r="O25"/>
  <c r="N25"/>
  <c r="O24"/>
  <c r="N24"/>
  <c r="O23"/>
  <c r="N23"/>
  <c r="J22"/>
  <c r="J26" s="1"/>
  <c r="O21"/>
  <c r="N21"/>
  <c r="G20"/>
  <c r="H20"/>
  <c r="I20"/>
  <c r="J20"/>
  <c r="O16"/>
  <c r="N16"/>
  <c r="O15"/>
  <c r="O20" s="1"/>
  <c r="N15"/>
  <c r="N20" s="1"/>
  <c r="O12"/>
  <c r="N12"/>
  <c r="C12"/>
  <c r="O13"/>
  <c r="N13"/>
  <c r="O11"/>
  <c r="N11"/>
  <c r="O10"/>
  <c r="N10"/>
  <c r="O9"/>
  <c r="N9"/>
  <c r="O8"/>
  <c r="N8"/>
  <c r="G8"/>
  <c r="H8"/>
  <c r="I8"/>
  <c r="J8"/>
  <c r="K8"/>
  <c r="L8"/>
  <c r="M8"/>
  <c r="O7"/>
  <c r="N7"/>
  <c r="O6"/>
  <c r="N6"/>
  <c r="G79" i="97"/>
  <c r="H79"/>
  <c r="H71"/>
  <c r="H69"/>
  <c r="H44"/>
  <c r="H7"/>
  <c r="H28"/>
  <c r="G71"/>
  <c r="G69"/>
  <c r="G49"/>
  <c r="G7"/>
  <c r="G44"/>
  <c r="G28"/>
  <c r="G21"/>
  <c r="H21"/>
  <c r="H49" s="1"/>
  <c r="G33" i="128" l="1"/>
  <c r="O16" i="139"/>
  <c r="O31" s="1"/>
  <c r="W35" i="92"/>
  <c r="W40" s="1"/>
  <c r="S40"/>
  <c r="S15"/>
  <c r="Q40"/>
  <c r="M40"/>
  <c r="Q30"/>
  <c r="T50"/>
  <c r="T55" s="1"/>
  <c r="V50"/>
  <c r="V55" s="1"/>
  <c r="W3"/>
  <c r="W9" s="1"/>
  <c r="W10"/>
  <c r="W14" s="1"/>
  <c r="W15" s="1"/>
  <c r="W17"/>
  <c r="W20" s="1"/>
  <c r="W21" s="1"/>
  <c r="S30"/>
  <c r="S50" s="1"/>
  <c r="S55" s="1"/>
  <c r="W55" s="1"/>
  <c r="S43"/>
  <c r="S46"/>
  <c r="S49"/>
  <c r="M15"/>
  <c r="Q3"/>
  <c r="Q9" s="1"/>
  <c r="Q10"/>
  <c r="Q14" s="1"/>
  <c r="Q17"/>
  <c r="Q20" s="1"/>
  <c r="Q21" s="1"/>
  <c r="M30"/>
  <c r="M43"/>
  <c r="M46"/>
  <c r="M49"/>
  <c r="N14" i="134"/>
  <c r="N22" s="1"/>
  <c r="N26" s="1"/>
  <c r="O14"/>
  <c r="O22" s="1"/>
  <c r="O26" s="1"/>
  <c r="R22"/>
  <c r="R26" s="1"/>
  <c r="J35" i="91"/>
  <c r="I35"/>
  <c r="I32"/>
  <c r="J32"/>
  <c r="G61" i="95"/>
  <c r="H61"/>
  <c r="W50" i="92" l="1"/>
  <c r="Q15"/>
  <c r="Q50" s="1"/>
  <c r="M50"/>
  <c r="M55" s="1"/>
  <c r="Q55" s="1"/>
  <c r="J26" i="94"/>
  <c r="G38"/>
  <c r="H38"/>
  <c r="I38"/>
  <c r="J38"/>
  <c r="G37"/>
  <c r="H37"/>
  <c r="I37"/>
  <c r="J37"/>
  <c r="G26"/>
  <c r="H26"/>
  <c r="I26"/>
  <c r="G129" i="132"/>
  <c r="H129"/>
  <c r="G124"/>
  <c r="H124"/>
  <c r="G114"/>
  <c r="H114"/>
  <c r="G80"/>
  <c r="H80"/>
  <c r="G76"/>
  <c r="H76"/>
  <c r="G62"/>
  <c r="G63" s="1"/>
  <c r="H62"/>
  <c r="H63" s="1"/>
  <c r="G56"/>
  <c r="H56"/>
  <c r="I56"/>
  <c r="G52"/>
  <c r="H52"/>
  <c r="G44"/>
  <c r="H44"/>
  <c r="G41"/>
  <c r="H41"/>
  <c r="G23"/>
  <c r="H23"/>
  <c r="I23"/>
  <c r="G22"/>
  <c r="H22"/>
  <c r="G18"/>
  <c r="H18"/>
  <c r="G141" i="123"/>
  <c r="H141"/>
  <c r="H107"/>
  <c r="G136"/>
  <c r="H136"/>
  <c r="G135"/>
  <c r="H135"/>
  <c r="G126"/>
  <c r="H126"/>
  <c r="H116"/>
  <c r="G116"/>
  <c r="G107"/>
  <c r="H101"/>
  <c r="G101"/>
  <c r="G95"/>
  <c r="H95"/>
  <c r="G80"/>
  <c r="H80"/>
  <c r="G76"/>
  <c r="H76"/>
  <c r="H69"/>
  <c r="G69"/>
  <c r="H62"/>
  <c r="G62"/>
  <c r="H61"/>
  <c r="G61"/>
  <c r="H55"/>
  <c r="G55"/>
  <c r="H51"/>
  <c r="G51"/>
  <c r="H43"/>
  <c r="G43"/>
  <c r="H40"/>
  <c r="G40"/>
  <c r="H23"/>
  <c r="G23"/>
  <c r="H22"/>
  <c r="G22"/>
  <c r="H18"/>
  <c r="G18"/>
  <c r="D14" i="142" l="1"/>
  <c r="E14"/>
  <c r="C14"/>
  <c r="E19" i="138"/>
  <c r="F19"/>
  <c r="G19"/>
  <c r="H19"/>
  <c r="I19"/>
  <c r="J19"/>
  <c r="K19"/>
  <c r="L19"/>
  <c r="M19"/>
  <c r="X133" i="123" l="1"/>
  <c r="F138"/>
  <c r="X138"/>
  <c r="H13" i="91"/>
  <c r="F21" i="97"/>
  <c r="F7"/>
  <c r="AU64" i="123"/>
  <c r="F51" i="95"/>
  <c r="V95" i="123"/>
  <c r="AT69"/>
  <c r="AS69"/>
  <c r="L32"/>
  <c r="M32"/>
  <c r="N32"/>
  <c r="O32"/>
  <c r="P32"/>
  <c r="Q32"/>
  <c r="R32"/>
  <c r="S32"/>
  <c r="T32"/>
  <c r="U32"/>
  <c r="Y32"/>
  <c r="Z32"/>
  <c r="AA32"/>
  <c r="AB32"/>
  <c r="AC32"/>
  <c r="AD32"/>
  <c r="AG32"/>
  <c r="AH32"/>
  <c r="AI32"/>
  <c r="AJ32"/>
  <c r="AK32"/>
  <c r="AL32"/>
  <c r="AM32"/>
  <c r="AN32"/>
  <c r="AQ32"/>
  <c r="AR32"/>
  <c r="AS32"/>
  <c r="U70"/>
  <c r="V70"/>
  <c r="W70"/>
  <c r="X70"/>
  <c r="Y70"/>
  <c r="Z70"/>
  <c r="AB70"/>
  <c r="U71"/>
  <c r="X115"/>
  <c r="AU79" l="1"/>
  <c r="F79" s="1"/>
  <c r="N25" i="139" s="1"/>
  <c r="F64" i="123"/>
  <c r="F10" i="134" s="1"/>
  <c r="S10" s="1"/>
  <c r="N30" i="138" s="1"/>
  <c r="C44" i="142"/>
  <c r="D44"/>
  <c r="E44"/>
  <c r="E25"/>
  <c r="F15" i="95"/>
  <c r="K15" i="91"/>
  <c r="K16"/>
  <c r="K17"/>
  <c r="K19"/>
  <c r="K20"/>
  <c r="K21"/>
  <c r="K22"/>
  <c r="F90" i="123"/>
  <c r="AG18"/>
  <c r="AS61"/>
  <c r="F115"/>
  <c r="F44" i="97"/>
  <c r="V39" i="123"/>
  <c r="V40" s="1"/>
  <c r="W39"/>
  <c r="W40" s="1"/>
  <c r="X39"/>
  <c r="X40" s="1"/>
  <c r="F37" i="94"/>
  <c r="H9"/>
  <c r="H12"/>
  <c r="H15"/>
  <c r="H19"/>
  <c r="H36"/>
  <c r="G9"/>
  <c r="G12"/>
  <c r="G15"/>
  <c r="G19"/>
  <c r="G36"/>
  <c r="F69" i="97"/>
  <c r="F71" s="1"/>
  <c r="F71" i="123" s="1"/>
  <c r="F78"/>
  <c r="F24" i="134" s="1"/>
  <c r="B43" i="142" s="1"/>
  <c r="I53" i="92"/>
  <c r="B26" i="142" s="1"/>
  <c r="AU77" i="123"/>
  <c r="F77" s="1"/>
  <c r="P25" i="134"/>
  <c r="C9" i="142"/>
  <c r="D9"/>
  <c r="E9"/>
  <c r="E13"/>
  <c r="C25"/>
  <c r="D25"/>
  <c r="D35" i="138"/>
  <c r="B35"/>
  <c r="P9" i="134"/>
  <c r="P15"/>
  <c r="P16"/>
  <c r="G26" i="92"/>
  <c r="K26" s="1"/>
  <c r="G25"/>
  <c r="K25" s="1"/>
  <c r="F28" i="97"/>
  <c r="F52" i="95"/>
  <c r="F55"/>
  <c r="F68" i="123"/>
  <c r="F21" i="134" s="1"/>
  <c r="S21" s="1"/>
  <c r="F65" i="123"/>
  <c r="F11" i="134" s="1"/>
  <c r="M8" i="128" s="1"/>
  <c r="F18" i="95"/>
  <c r="F66" i="123" s="1"/>
  <c r="F12" i="134" s="1"/>
  <c r="M9" i="128" s="1"/>
  <c r="N10" i="139" s="1"/>
  <c r="F67" i="123"/>
  <c r="F13" i="134" s="1"/>
  <c r="AU74" i="123"/>
  <c r="F74" s="1"/>
  <c r="F19" i="134" s="1"/>
  <c r="F72" i="123"/>
  <c r="F17" i="134" s="1"/>
  <c r="F73" i="123"/>
  <c r="F18" i="134" s="1"/>
  <c r="F47" i="97"/>
  <c r="V51" i="123"/>
  <c r="V55"/>
  <c r="V61"/>
  <c r="W51"/>
  <c r="W55"/>
  <c r="W61"/>
  <c r="X51"/>
  <c r="X55"/>
  <c r="X61"/>
  <c r="X109"/>
  <c r="F109" s="1"/>
  <c r="X110"/>
  <c r="X111"/>
  <c r="F111" s="1"/>
  <c r="B18" i="142" s="1"/>
  <c r="N8" i="138" s="1"/>
  <c r="X112" i="123"/>
  <c r="X113"/>
  <c r="F113" s="1"/>
  <c r="G27" i="92" s="1"/>
  <c r="K27" s="1"/>
  <c r="X114" i="123"/>
  <c r="X108"/>
  <c r="K116"/>
  <c r="K136" s="1"/>
  <c r="V69"/>
  <c r="W69"/>
  <c r="X69"/>
  <c r="F33" i="132"/>
  <c r="I18"/>
  <c r="I44" i="97"/>
  <c r="I47"/>
  <c r="I28"/>
  <c r="I21"/>
  <c r="I7"/>
  <c r="I15" i="95"/>
  <c r="I18"/>
  <c r="I51"/>
  <c r="I59"/>
  <c r="I61" s="1"/>
  <c r="I69" i="97"/>
  <c r="I71" s="1"/>
  <c r="I77"/>
  <c r="I78" s="1"/>
  <c r="X96" i="123"/>
  <c r="F96" s="1"/>
  <c r="X97"/>
  <c r="F97" s="1"/>
  <c r="G11" i="92" s="1"/>
  <c r="K11" s="1"/>
  <c r="X98" i="123"/>
  <c r="X99"/>
  <c r="F99" s="1"/>
  <c r="F13" i="92" s="1"/>
  <c r="F89" i="123"/>
  <c r="F3" i="92" s="1"/>
  <c r="H29" i="91"/>
  <c r="H32"/>
  <c r="F92" i="123" s="1"/>
  <c r="F6" i="92" s="1"/>
  <c r="G7"/>
  <c r="K7" s="1"/>
  <c r="F94" i="123"/>
  <c r="G8" i="92" s="1"/>
  <c r="K8" s="1"/>
  <c r="G17"/>
  <c r="X104" i="123"/>
  <c r="F104" s="1"/>
  <c r="F18" i="92" s="1"/>
  <c r="X105" i="123"/>
  <c r="F105" s="1"/>
  <c r="B16" i="142"/>
  <c r="N6" i="138" s="1"/>
  <c r="B6" s="1"/>
  <c r="B19" s="1"/>
  <c r="F110" i="123"/>
  <c r="B17" i="142" s="1"/>
  <c r="N7" i="138" s="1"/>
  <c r="F114" i="123"/>
  <c r="B21" i="142" s="1"/>
  <c r="N11" i="138" s="1"/>
  <c r="X117" i="123"/>
  <c r="F117" s="1"/>
  <c r="F31" i="92" s="1"/>
  <c r="X118" i="123"/>
  <c r="F118" s="1"/>
  <c r="F32" i="92" s="1"/>
  <c r="X119" i="123"/>
  <c r="F119"/>
  <c r="F33" i="92" s="1"/>
  <c r="X120" i="123"/>
  <c r="F120"/>
  <c r="G34" i="92" s="1"/>
  <c r="K34" s="1"/>
  <c r="X121" i="123"/>
  <c r="F121"/>
  <c r="F35" i="92" s="1"/>
  <c r="I35"/>
  <c r="X122" i="123"/>
  <c r="X123"/>
  <c r="F123" s="1"/>
  <c r="G37" i="92"/>
  <c r="K37" s="1"/>
  <c r="X124" i="123"/>
  <c r="F124" s="1"/>
  <c r="X125"/>
  <c r="F125" s="1"/>
  <c r="G39" i="92" s="1"/>
  <c r="K39" s="1"/>
  <c r="X127" i="123"/>
  <c r="F127" s="1"/>
  <c r="X128"/>
  <c r="F128" s="1"/>
  <c r="G42" i="92" s="1"/>
  <c r="K42" s="1"/>
  <c r="X130" i="123"/>
  <c r="F130" s="1"/>
  <c r="X131"/>
  <c r="F131" s="1"/>
  <c r="F132" s="1"/>
  <c r="F133"/>
  <c r="F47" i="92" s="1"/>
  <c r="F23" i="128" s="1"/>
  <c r="F22" i="139" s="1"/>
  <c r="X134" i="123"/>
  <c r="G51" i="92"/>
  <c r="G52"/>
  <c r="N18" i="138" s="1"/>
  <c r="G54" i="92"/>
  <c r="I36"/>
  <c r="I14"/>
  <c r="I9"/>
  <c r="I20"/>
  <c r="I21" s="1"/>
  <c r="I30"/>
  <c r="I43"/>
  <c r="I46"/>
  <c r="I49"/>
  <c r="I52"/>
  <c r="C13" i="142"/>
  <c r="D13"/>
  <c r="F37" i="92"/>
  <c r="AU20" i="123"/>
  <c r="F20" s="1"/>
  <c r="AU21"/>
  <c r="F21" s="1"/>
  <c r="AU19"/>
  <c r="AU5"/>
  <c r="F5" s="1"/>
  <c r="AU7"/>
  <c r="F7" s="1"/>
  <c r="AU12"/>
  <c r="F12" s="1"/>
  <c r="AU15"/>
  <c r="F15" s="1"/>
  <c r="AU17"/>
  <c r="F17" s="1"/>
  <c r="AU6"/>
  <c r="AU8"/>
  <c r="F8" s="1"/>
  <c r="AU13"/>
  <c r="AU9"/>
  <c r="F9" s="1"/>
  <c r="AU10"/>
  <c r="AU11"/>
  <c r="F11" s="1"/>
  <c r="AU14"/>
  <c r="F14" s="1"/>
  <c r="AU16"/>
  <c r="F16" s="1"/>
  <c r="F18" i="132"/>
  <c r="F22"/>
  <c r="F23" s="1"/>
  <c r="AU24" i="123"/>
  <c r="AU25"/>
  <c r="F25" s="1"/>
  <c r="AU27"/>
  <c r="F27" s="1"/>
  <c r="AU26"/>
  <c r="F26" s="1"/>
  <c r="F28" i="132"/>
  <c r="P7" i="134" s="1"/>
  <c r="AU46" i="123"/>
  <c r="AU50"/>
  <c r="F50" s="1"/>
  <c r="AU47"/>
  <c r="F47" s="1"/>
  <c r="AU45"/>
  <c r="AU44"/>
  <c r="F44" s="1"/>
  <c r="AU49"/>
  <c r="AU48"/>
  <c r="F48" s="1"/>
  <c r="AU56"/>
  <c r="AU58"/>
  <c r="F58" s="1"/>
  <c r="AU57"/>
  <c r="F57" s="1"/>
  <c r="AU59"/>
  <c r="AU60"/>
  <c r="F60" s="1"/>
  <c r="AU42"/>
  <c r="F42" s="1"/>
  <c r="AU41"/>
  <c r="AU36"/>
  <c r="F36" s="1"/>
  <c r="AU37"/>
  <c r="F37" s="1"/>
  <c r="AU38"/>
  <c r="F38" s="1"/>
  <c r="AU33"/>
  <c r="F33" s="1"/>
  <c r="AU34"/>
  <c r="F34" s="1"/>
  <c r="AU35"/>
  <c r="AU29"/>
  <c r="F29" s="1"/>
  <c r="AU30"/>
  <c r="AU31"/>
  <c r="F31" s="1"/>
  <c r="AU53"/>
  <c r="F53" s="1"/>
  <c r="AU52"/>
  <c r="F52" s="1"/>
  <c r="AU54"/>
  <c r="F54" s="1"/>
  <c r="F40" i="132"/>
  <c r="F44"/>
  <c r="F52"/>
  <c r="F62"/>
  <c r="F56"/>
  <c r="F26" i="94"/>
  <c r="F12"/>
  <c r="F9"/>
  <c r="C18" i="95"/>
  <c r="G12" i="134"/>
  <c r="D18" i="95"/>
  <c r="D66" i="123" s="1"/>
  <c r="D12" i="134" s="1"/>
  <c r="K8" i="128" s="1"/>
  <c r="L10" i="139" s="1"/>
  <c r="H12" i="134"/>
  <c r="E18" i="95"/>
  <c r="E66" i="123" s="1"/>
  <c r="E12" i="134" s="1"/>
  <c r="I12"/>
  <c r="C51" i="95"/>
  <c r="C67" i="123"/>
  <c r="C13" i="134" s="1"/>
  <c r="J9" i="128" s="1"/>
  <c r="K11" i="139" s="1"/>
  <c r="G13" i="134"/>
  <c r="D51" i="95"/>
  <c r="D67" i="123" s="1"/>
  <c r="D13" i="134" s="1"/>
  <c r="H13"/>
  <c r="E51" i="95"/>
  <c r="E67" i="123"/>
  <c r="E13" i="134" s="1"/>
  <c r="L9" i="128" s="1"/>
  <c r="M11" i="139" s="1"/>
  <c r="I13" i="134"/>
  <c r="C18" i="123"/>
  <c r="C22"/>
  <c r="G6" i="134"/>
  <c r="D18" i="123"/>
  <c r="D22"/>
  <c r="D23" s="1"/>
  <c r="D6" i="134" s="1"/>
  <c r="H6"/>
  <c r="E18" i="123"/>
  <c r="E22"/>
  <c r="I6" i="134"/>
  <c r="F112" i="123"/>
  <c r="B19" i="142" s="1"/>
  <c r="N9" i="138" s="1"/>
  <c r="F24" i="92"/>
  <c r="F13" i="128" s="1"/>
  <c r="X102" i="123"/>
  <c r="F17" i="92"/>
  <c r="F7"/>
  <c r="F8"/>
  <c r="F137" i="123"/>
  <c r="F51" i="92" s="1"/>
  <c r="F27" i="128" s="1"/>
  <c r="F25" i="139" s="1"/>
  <c r="F52" i="92"/>
  <c r="F26"/>
  <c r="F29" i="134"/>
  <c r="P29"/>
  <c r="P11"/>
  <c r="P12"/>
  <c r="P13"/>
  <c r="P17"/>
  <c r="P18"/>
  <c r="P19"/>
  <c r="P21"/>
  <c r="K17" i="92"/>
  <c r="L106" i="123"/>
  <c r="M106"/>
  <c r="O106"/>
  <c r="P106"/>
  <c r="Q106"/>
  <c r="R106"/>
  <c r="S106"/>
  <c r="S107" s="1"/>
  <c r="T106"/>
  <c r="T107" s="1"/>
  <c r="U106"/>
  <c r="U107" s="1"/>
  <c r="V106"/>
  <c r="W106"/>
  <c r="W107" s="1"/>
  <c r="F106"/>
  <c r="F35" i="138"/>
  <c r="H35"/>
  <c r="E35"/>
  <c r="I35"/>
  <c r="G35"/>
  <c r="C35"/>
  <c r="J35"/>
  <c r="K35"/>
  <c r="L35"/>
  <c r="M35"/>
  <c r="M4" i="100"/>
  <c r="K6"/>
  <c r="L6" s="1"/>
  <c r="F139" i="123"/>
  <c r="F140"/>
  <c r="F54" i="92" s="1"/>
  <c r="F32" i="128" s="1"/>
  <c r="X88" i="123"/>
  <c r="X90"/>
  <c r="X91"/>
  <c r="X92"/>
  <c r="X89"/>
  <c r="X93"/>
  <c r="X94"/>
  <c r="X103"/>
  <c r="V132"/>
  <c r="W132"/>
  <c r="V129"/>
  <c r="W129"/>
  <c r="V126"/>
  <c r="W126"/>
  <c r="W116"/>
  <c r="V107"/>
  <c r="W95"/>
  <c r="W100"/>
  <c r="M116"/>
  <c r="N116"/>
  <c r="O116"/>
  <c r="P116"/>
  <c r="Q116"/>
  <c r="R116"/>
  <c r="S116"/>
  <c r="T116"/>
  <c r="U116"/>
  <c r="V116"/>
  <c r="S95"/>
  <c r="S100"/>
  <c r="T95"/>
  <c r="T100"/>
  <c r="T126"/>
  <c r="U95"/>
  <c r="U100"/>
  <c r="V100"/>
  <c r="P100"/>
  <c r="Q100"/>
  <c r="R100"/>
  <c r="P95"/>
  <c r="Q95"/>
  <c r="R95"/>
  <c r="V135"/>
  <c r="W135"/>
  <c r="T132"/>
  <c r="U132"/>
  <c r="T129"/>
  <c r="U129"/>
  <c r="U126"/>
  <c r="M107"/>
  <c r="M126"/>
  <c r="M95"/>
  <c r="M100"/>
  <c r="M129"/>
  <c r="M135"/>
  <c r="M132"/>
  <c r="N107"/>
  <c r="N126"/>
  <c r="N129"/>
  <c r="N135"/>
  <c r="N95"/>
  <c r="N100"/>
  <c r="N101" s="1"/>
  <c r="N132"/>
  <c r="O100"/>
  <c r="O95"/>
  <c r="O101" s="1"/>
  <c r="O126"/>
  <c r="O129"/>
  <c r="O135"/>
  <c r="O132"/>
  <c r="P107"/>
  <c r="P126"/>
  <c r="P129"/>
  <c r="P135"/>
  <c r="P132"/>
  <c r="Q107"/>
  <c r="Q126"/>
  <c r="Q129"/>
  <c r="Q135"/>
  <c r="Q132"/>
  <c r="R107"/>
  <c r="R126"/>
  <c r="R129"/>
  <c r="R135"/>
  <c r="R132"/>
  <c r="S132"/>
  <c r="S126"/>
  <c r="S129"/>
  <c r="S135"/>
  <c r="L107"/>
  <c r="L135"/>
  <c r="L95"/>
  <c r="L100"/>
  <c r="L101" s="1"/>
  <c r="L116"/>
  <c r="L126"/>
  <c r="L129"/>
  <c r="L132"/>
  <c r="T135"/>
  <c r="U135"/>
  <c r="AU70"/>
  <c r="AU71"/>
  <c r="L69"/>
  <c r="Q69"/>
  <c r="M69"/>
  <c r="N69"/>
  <c r="O69"/>
  <c r="P69"/>
  <c r="R69"/>
  <c r="S69"/>
  <c r="T69"/>
  <c r="U69"/>
  <c r="Y69"/>
  <c r="Z69"/>
  <c r="AA69"/>
  <c r="AB69"/>
  <c r="AC69"/>
  <c r="AD69"/>
  <c r="AE69"/>
  <c r="AF69"/>
  <c r="AF76" s="1"/>
  <c r="AF80" s="1"/>
  <c r="AG69"/>
  <c r="AH69"/>
  <c r="AI69"/>
  <c r="AJ69"/>
  <c r="AK69"/>
  <c r="AL69"/>
  <c r="AM69"/>
  <c r="AN69"/>
  <c r="AO69"/>
  <c r="AO76" s="1"/>
  <c r="AO80" s="1"/>
  <c r="AP69"/>
  <c r="AQ69"/>
  <c r="AR69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Q75"/>
  <c r="AR75"/>
  <c r="AS75"/>
  <c r="AU63"/>
  <c r="AU78"/>
  <c r="U18"/>
  <c r="U22"/>
  <c r="U23" s="1"/>
  <c r="U28"/>
  <c r="U39"/>
  <c r="U40" s="1"/>
  <c r="U43"/>
  <c r="U51"/>
  <c r="U55"/>
  <c r="U61"/>
  <c r="S51"/>
  <c r="S39"/>
  <c r="S40" s="1"/>
  <c r="S43"/>
  <c r="S55"/>
  <c r="S61"/>
  <c r="S18"/>
  <c r="S22"/>
  <c r="S28"/>
  <c r="L51"/>
  <c r="L61"/>
  <c r="L39"/>
  <c r="L40" s="1"/>
  <c r="L43"/>
  <c r="L55"/>
  <c r="L18"/>
  <c r="L22"/>
  <c r="L28"/>
  <c r="M51"/>
  <c r="M61"/>
  <c r="M39"/>
  <c r="M40" s="1"/>
  <c r="M43"/>
  <c r="M55"/>
  <c r="M18"/>
  <c r="M22"/>
  <c r="M28"/>
  <c r="N43"/>
  <c r="N51"/>
  <c r="N61"/>
  <c r="N39"/>
  <c r="N40" s="1"/>
  <c r="N55"/>
  <c r="N18"/>
  <c r="N22"/>
  <c r="N28"/>
  <c r="O22"/>
  <c r="O18"/>
  <c r="O28"/>
  <c r="O51"/>
  <c r="O61"/>
  <c r="O39"/>
  <c r="O40" s="1"/>
  <c r="O43"/>
  <c r="O55"/>
  <c r="P51"/>
  <c r="P61"/>
  <c r="P39"/>
  <c r="P40" s="1"/>
  <c r="P43"/>
  <c r="P55"/>
  <c r="P18"/>
  <c r="P22"/>
  <c r="P28"/>
  <c r="Q51"/>
  <c r="Q61"/>
  <c r="Q39"/>
  <c r="Q40" s="1"/>
  <c r="Q43"/>
  <c r="Q55"/>
  <c r="Q18"/>
  <c r="Q22"/>
  <c r="Q28"/>
  <c r="R51"/>
  <c r="R61"/>
  <c r="R39"/>
  <c r="R40" s="1"/>
  <c r="R43"/>
  <c r="R55"/>
  <c r="R18"/>
  <c r="R22"/>
  <c r="R28"/>
  <c r="T22"/>
  <c r="T18"/>
  <c r="T23" s="1"/>
  <c r="T28"/>
  <c r="T39"/>
  <c r="T40" s="1"/>
  <c r="T51"/>
  <c r="T61"/>
  <c r="T43"/>
  <c r="T55"/>
  <c r="Y18"/>
  <c r="Y22"/>
  <c r="Y23" s="1"/>
  <c r="Y28"/>
  <c r="Y39"/>
  <c r="Y40" s="1"/>
  <c r="Y43"/>
  <c r="Y51"/>
  <c r="Y55"/>
  <c r="Y61"/>
  <c r="Z18"/>
  <c r="Z22"/>
  <c r="Z23" s="1"/>
  <c r="Z28"/>
  <c r="Z39"/>
  <c r="Z40" s="1"/>
  <c r="Z61"/>
  <c r="Z43"/>
  <c r="Z51"/>
  <c r="Z55"/>
  <c r="AA18"/>
  <c r="AA22"/>
  <c r="AA23" s="1"/>
  <c r="AA28"/>
  <c r="AA39"/>
  <c r="AA40" s="1"/>
  <c r="AA43"/>
  <c r="AA51"/>
  <c r="AA55"/>
  <c r="AA61"/>
  <c r="AB18"/>
  <c r="AB22"/>
  <c r="AB28"/>
  <c r="AB39"/>
  <c r="AB40" s="1"/>
  <c r="AB43"/>
  <c r="AB51"/>
  <c r="AB55"/>
  <c r="AB61"/>
  <c r="AC18"/>
  <c r="AC22"/>
  <c r="AC28"/>
  <c r="AC39"/>
  <c r="AC40" s="1"/>
  <c r="AC51"/>
  <c r="AC61"/>
  <c r="AC43"/>
  <c r="AC55"/>
  <c r="AD18"/>
  <c r="AD22"/>
  <c r="AD28"/>
  <c r="AD39"/>
  <c r="AD40" s="1"/>
  <c r="AD51"/>
  <c r="AD61"/>
  <c r="AD43"/>
  <c r="AD55"/>
  <c r="AG22"/>
  <c r="AG28"/>
  <c r="AG39"/>
  <c r="AG40" s="1"/>
  <c r="AG43"/>
  <c r="AG51"/>
  <c r="AG55"/>
  <c r="AG61"/>
  <c r="AH18"/>
  <c r="AH22"/>
  <c r="AH28"/>
  <c r="AH39"/>
  <c r="AH40" s="1"/>
  <c r="AH43"/>
  <c r="AH51"/>
  <c r="AH55"/>
  <c r="AH61"/>
  <c r="AI18"/>
  <c r="AI22"/>
  <c r="AI28"/>
  <c r="AI39"/>
  <c r="AI40" s="1"/>
  <c r="AI43"/>
  <c r="AI51"/>
  <c r="AI55"/>
  <c r="AI61"/>
  <c r="AJ18"/>
  <c r="AJ22"/>
  <c r="AJ28"/>
  <c r="AJ39"/>
  <c r="AJ40" s="1"/>
  <c r="AJ51"/>
  <c r="AJ61"/>
  <c r="AJ43"/>
  <c r="AJ55"/>
  <c r="AK18"/>
  <c r="AK22"/>
  <c r="AK28"/>
  <c r="AK39"/>
  <c r="AK40" s="1"/>
  <c r="AK43"/>
  <c r="AK51"/>
  <c r="AK61"/>
  <c r="AK55"/>
  <c r="AL18"/>
  <c r="AL22"/>
  <c r="AL28"/>
  <c r="AL39"/>
  <c r="AL40" s="1"/>
  <c r="AL61"/>
  <c r="AL43"/>
  <c r="AL51"/>
  <c r="AL55"/>
  <c r="AM18"/>
  <c r="AM22"/>
  <c r="AM28"/>
  <c r="AM39"/>
  <c r="AM40" s="1"/>
  <c r="AM43"/>
  <c r="AM51"/>
  <c r="AM55"/>
  <c r="AM61"/>
  <c r="AN18"/>
  <c r="AN22"/>
  <c r="AN28"/>
  <c r="AN39"/>
  <c r="AN40" s="1"/>
  <c r="AN51"/>
  <c r="AN61"/>
  <c r="AN43"/>
  <c r="AN55"/>
  <c r="AP76"/>
  <c r="AP80" s="1"/>
  <c r="AQ18"/>
  <c r="AQ22"/>
  <c r="AQ28"/>
  <c r="AQ39"/>
  <c r="AQ40" s="1"/>
  <c r="AQ43"/>
  <c r="AQ51"/>
  <c r="AQ55"/>
  <c r="AQ61"/>
  <c r="AR18"/>
  <c r="AR22"/>
  <c r="AR28"/>
  <c r="AR39"/>
  <c r="AR40" s="1"/>
  <c r="AR51"/>
  <c r="AR61"/>
  <c r="AR43"/>
  <c r="AR55"/>
  <c r="AS18"/>
  <c r="AS22"/>
  <c r="AS28"/>
  <c r="AS39"/>
  <c r="AS40" s="1"/>
  <c r="AS43"/>
  <c r="AS51"/>
  <c r="AS55"/>
  <c r="AT75"/>
  <c r="AT76" s="1"/>
  <c r="AT80" s="1"/>
  <c r="AU73"/>
  <c r="AU72"/>
  <c r="AU65"/>
  <c r="AU66"/>
  <c r="AU67"/>
  <c r="AU68"/>
  <c r="F35"/>
  <c r="F41"/>
  <c r="F45"/>
  <c r="F46"/>
  <c r="F49"/>
  <c r="F59"/>
  <c r="F19"/>
  <c r="F24"/>
  <c r="F13"/>
  <c r="F6"/>
  <c r="F10"/>
  <c r="D32"/>
  <c r="E32"/>
  <c r="C32"/>
  <c r="K3" i="91"/>
  <c r="K4"/>
  <c r="K5"/>
  <c r="K6"/>
  <c r="K7"/>
  <c r="K8"/>
  <c r="E39" i="92"/>
  <c r="E38"/>
  <c r="E37"/>
  <c r="E36"/>
  <c r="E35"/>
  <c r="E34"/>
  <c r="E33"/>
  <c r="E32"/>
  <c r="E31"/>
  <c r="E40" s="1"/>
  <c r="E18" i="128" s="1"/>
  <c r="D39" i="92"/>
  <c r="D38"/>
  <c r="D37"/>
  <c r="D36"/>
  <c r="D35"/>
  <c r="D34"/>
  <c r="D33"/>
  <c r="D32"/>
  <c r="D31"/>
  <c r="D40" s="1"/>
  <c r="D18" i="128" s="1"/>
  <c r="C39" i="92"/>
  <c r="C38"/>
  <c r="C37"/>
  <c r="C36"/>
  <c r="C35"/>
  <c r="C34"/>
  <c r="C33"/>
  <c r="C32"/>
  <c r="C31"/>
  <c r="C40" s="1"/>
  <c r="C18" i="128" s="1"/>
  <c r="D11" i="92"/>
  <c r="C11"/>
  <c r="M24" i="134"/>
  <c r="L24"/>
  <c r="K24"/>
  <c r="J24"/>
  <c r="I24"/>
  <c r="H24"/>
  <c r="G24"/>
  <c r="J53" i="92"/>
  <c r="H53"/>
  <c r="J52"/>
  <c r="H52"/>
  <c r="J34"/>
  <c r="E132" i="123"/>
  <c r="D132"/>
  <c r="C132"/>
  <c r="E129"/>
  <c r="D129"/>
  <c r="C129"/>
  <c r="E126"/>
  <c r="D126"/>
  <c r="C126"/>
  <c r="E116"/>
  <c r="D116"/>
  <c r="C116"/>
  <c r="E78"/>
  <c r="E24" i="134" s="1"/>
  <c r="D78" i="123"/>
  <c r="D24" i="134" s="1"/>
  <c r="C78" i="123"/>
  <c r="C24" i="134" s="1"/>
  <c r="E4" i="100"/>
  <c r="F4"/>
  <c r="E5"/>
  <c r="F5"/>
  <c r="G5" s="1"/>
  <c r="K5"/>
  <c r="M5" s="1"/>
  <c r="E6"/>
  <c r="F6" s="1"/>
  <c r="B7"/>
  <c r="B24" s="1"/>
  <c r="H7"/>
  <c r="K7"/>
  <c r="E9"/>
  <c r="L9"/>
  <c r="M9" s="1"/>
  <c r="M13" s="1"/>
  <c r="E10"/>
  <c r="F10"/>
  <c r="G10" s="1"/>
  <c r="K10"/>
  <c r="L10" s="1"/>
  <c r="M10"/>
  <c r="E11"/>
  <c r="F11"/>
  <c r="G11" s="1"/>
  <c r="K11"/>
  <c r="L11" s="1"/>
  <c r="M11"/>
  <c r="E12"/>
  <c r="F12"/>
  <c r="G12" s="1"/>
  <c r="K12"/>
  <c r="L12" s="1"/>
  <c r="M12"/>
  <c r="B13"/>
  <c r="H13"/>
  <c r="E15"/>
  <c r="K15"/>
  <c r="L15" s="1"/>
  <c r="B16"/>
  <c r="C16"/>
  <c r="D16"/>
  <c r="H16"/>
  <c r="I16"/>
  <c r="J16"/>
  <c r="E19"/>
  <c r="K19"/>
  <c r="E20"/>
  <c r="F20" s="1"/>
  <c r="G20" s="1"/>
  <c r="K20"/>
  <c r="B21"/>
  <c r="H21"/>
  <c r="E23"/>
  <c r="F23" s="1"/>
  <c r="K23"/>
  <c r="L23" s="1"/>
  <c r="M23" s="1"/>
  <c r="E27"/>
  <c r="F27" s="1"/>
  <c r="G27" s="1"/>
  <c r="E28"/>
  <c r="F28" s="1"/>
  <c r="K28"/>
  <c r="M28"/>
  <c r="M34" s="1"/>
  <c r="E29"/>
  <c r="F29" s="1"/>
  <c r="E30"/>
  <c r="F30" s="1"/>
  <c r="G30" s="1"/>
  <c r="E31"/>
  <c r="F31" s="1"/>
  <c r="G31" s="1"/>
  <c r="F32"/>
  <c r="G32" s="1"/>
  <c r="F33"/>
  <c r="G33" s="1"/>
  <c r="B34"/>
  <c r="H34"/>
  <c r="E36"/>
  <c r="F36" s="1"/>
  <c r="G36" s="1"/>
  <c r="M36"/>
  <c r="E37"/>
  <c r="F37" s="1"/>
  <c r="G37" s="1"/>
  <c r="E38"/>
  <c r="F38"/>
  <c r="G38" s="1"/>
  <c r="E39"/>
  <c r="F39" s="1"/>
  <c r="G39" s="1"/>
  <c r="K39"/>
  <c r="M39" s="1"/>
  <c r="E40"/>
  <c r="F40" s="1"/>
  <c r="G40" s="1"/>
  <c r="E41"/>
  <c r="F41" s="1"/>
  <c r="G41" s="1"/>
  <c r="M41"/>
  <c r="E42"/>
  <c r="F42" s="1"/>
  <c r="G42" s="1"/>
  <c r="E43"/>
  <c r="F43"/>
  <c r="G43" s="1"/>
  <c r="G44"/>
  <c r="M44"/>
  <c r="B45"/>
  <c r="H45"/>
  <c r="L45"/>
  <c r="E47"/>
  <c r="F47" s="1"/>
  <c r="G47" s="1"/>
  <c r="K47"/>
  <c r="L47"/>
  <c r="M47" s="1"/>
  <c r="B48"/>
  <c r="C48"/>
  <c r="D48"/>
  <c r="E48"/>
  <c r="I48"/>
  <c r="J48"/>
  <c r="G49"/>
  <c r="M49"/>
  <c r="G50"/>
  <c r="K50"/>
  <c r="L50" s="1"/>
  <c r="E51"/>
  <c r="F51" s="1"/>
  <c r="K51"/>
  <c r="L51" s="1"/>
  <c r="M51" s="1"/>
  <c r="M53" s="1"/>
  <c r="E52"/>
  <c r="F52"/>
  <c r="G52" s="1"/>
  <c r="K52"/>
  <c r="L52" s="1"/>
  <c r="M52" s="1"/>
  <c r="B53"/>
  <c r="H53"/>
  <c r="E55"/>
  <c r="F55" s="1"/>
  <c r="G55" s="1"/>
  <c r="K55"/>
  <c r="L55"/>
  <c r="M55" s="1"/>
  <c r="E56"/>
  <c r="F56" s="1"/>
  <c r="G56" s="1"/>
  <c r="K56"/>
  <c r="L56" s="1"/>
  <c r="M56" s="1"/>
  <c r="C18" i="132"/>
  <c r="D18"/>
  <c r="E18"/>
  <c r="C22"/>
  <c r="D22"/>
  <c r="D23" s="1"/>
  <c r="E22"/>
  <c r="C28"/>
  <c r="D28"/>
  <c r="L7" i="134" s="1"/>
  <c r="E28" i="132"/>
  <c r="I28"/>
  <c r="C33"/>
  <c r="D33"/>
  <c r="E33"/>
  <c r="I33"/>
  <c r="C40"/>
  <c r="D40"/>
  <c r="E40"/>
  <c r="I40"/>
  <c r="C41"/>
  <c r="D41"/>
  <c r="E41"/>
  <c r="I41"/>
  <c r="C44"/>
  <c r="D44"/>
  <c r="E44"/>
  <c r="I44"/>
  <c r="C52"/>
  <c r="D52"/>
  <c r="E52"/>
  <c r="I52"/>
  <c r="C56"/>
  <c r="D56"/>
  <c r="E56"/>
  <c r="C62"/>
  <c r="D62"/>
  <c r="E62"/>
  <c r="I62"/>
  <c r="C63"/>
  <c r="D63"/>
  <c r="E63"/>
  <c r="I63"/>
  <c r="I64"/>
  <c r="I65"/>
  <c r="I66"/>
  <c r="I67"/>
  <c r="I68"/>
  <c r="C69"/>
  <c r="D69"/>
  <c r="E69"/>
  <c r="F69"/>
  <c r="I70"/>
  <c r="I71"/>
  <c r="I74"/>
  <c r="I75" s="1"/>
  <c r="C75"/>
  <c r="D75"/>
  <c r="E75"/>
  <c r="F75"/>
  <c r="C88"/>
  <c r="D88"/>
  <c r="E88"/>
  <c r="F88"/>
  <c r="I88"/>
  <c r="C91"/>
  <c r="D91"/>
  <c r="E91"/>
  <c r="E92" s="1"/>
  <c r="F91"/>
  <c r="F92"/>
  <c r="I91"/>
  <c r="C92"/>
  <c r="I92"/>
  <c r="C96"/>
  <c r="D96"/>
  <c r="D97" s="1"/>
  <c r="E96"/>
  <c r="E97" s="1"/>
  <c r="F96"/>
  <c r="F97"/>
  <c r="I96"/>
  <c r="C97"/>
  <c r="I97"/>
  <c r="C104"/>
  <c r="D104"/>
  <c r="E104"/>
  <c r="F104"/>
  <c r="I104"/>
  <c r="C114"/>
  <c r="D114"/>
  <c r="E114"/>
  <c r="F114"/>
  <c r="I114"/>
  <c r="C117"/>
  <c r="D117"/>
  <c r="E117"/>
  <c r="F117"/>
  <c r="I117"/>
  <c r="C120"/>
  <c r="D120"/>
  <c r="E120"/>
  <c r="F120"/>
  <c r="I120"/>
  <c r="C123"/>
  <c r="D123"/>
  <c r="E123"/>
  <c r="F123"/>
  <c r="I123"/>
  <c r="C28" i="123"/>
  <c r="D28"/>
  <c r="D7" i="134" s="1"/>
  <c r="K4" i="128" s="1"/>
  <c r="L5" i="139" s="1"/>
  <c r="E28" i="123"/>
  <c r="C39"/>
  <c r="C40" s="1"/>
  <c r="D39"/>
  <c r="E39"/>
  <c r="E40" s="1"/>
  <c r="C43"/>
  <c r="D43"/>
  <c r="E43"/>
  <c r="C51"/>
  <c r="D51"/>
  <c r="E51"/>
  <c r="C55"/>
  <c r="D55"/>
  <c r="E55"/>
  <c r="C61"/>
  <c r="D61"/>
  <c r="E61"/>
  <c r="P9" i="139"/>
  <c r="P10"/>
  <c r="P11"/>
  <c r="P19"/>
  <c r="C72" i="123"/>
  <c r="C17" i="134" s="1"/>
  <c r="J15" i="128" s="1"/>
  <c r="D72" i="123"/>
  <c r="D17" i="134" s="1"/>
  <c r="E72" i="123"/>
  <c r="E17" i="134" s="1"/>
  <c r="L15" i="128" s="1"/>
  <c r="I17" i="134"/>
  <c r="C73" i="123"/>
  <c r="C18" i="134" s="1"/>
  <c r="J16" i="128" s="1"/>
  <c r="K21" i="139" s="1"/>
  <c r="G18" i="134"/>
  <c r="D73" i="123"/>
  <c r="D18" i="134" s="1"/>
  <c r="K16" i="128" s="1"/>
  <c r="L21" i="139" s="1"/>
  <c r="E73" i="123"/>
  <c r="E18" i="134" s="1"/>
  <c r="P21" i="139"/>
  <c r="P22"/>
  <c r="P20"/>
  <c r="P18"/>
  <c r="C95" i="123"/>
  <c r="D95"/>
  <c r="E95"/>
  <c r="E101" s="1"/>
  <c r="E136" s="1"/>
  <c r="E141" s="1"/>
  <c r="C100"/>
  <c r="D100"/>
  <c r="E100"/>
  <c r="C106"/>
  <c r="C107" s="1"/>
  <c r="D106"/>
  <c r="D107" s="1"/>
  <c r="E106"/>
  <c r="E107" s="1"/>
  <c r="K7" i="94"/>
  <c r="K8"/>
  <c r="C9"/>
  <c r="D9"/>
  <c r="E9"/>
  <c r="K10"/>
  <c r="K12" s="1"/>
  <c r="K11"/>
  <c r="C12"/>
  <c r="D12"/>
  <c r="E12"/>
  <c r="S13"/>
  <c r="K13"/>
  <c r="P13"/>
  <c r="V13"/>
  <c r="K14"/>
  <c r="C15"/>
  <c r="D15"/>
  <c r="E15"/>
  <c r="F15"/>
  <c r="K16"/>
  <c r="K17"/>
  <c r="K18"/>
  <c r="K28"/>
  <c r="K29"/>
  <c r="K30"/>
  <c r="K31"/>
  <c r="K32"/>
  <c r="K33"/>
  <c r="K34"/>
  <c r="K35"/>
  <c r="K27"/>
  <c r="K20"/>
  <c r="K21"/>
  <c r="K22"/>
  <c r="K23"/>
  <c r="K24"/>
  <c r="K25"/>
  <c r="C19"/>
  <c r="D19"/>
  <c r="E19"/>
  <c r="F19"/>
  <c r="C24"/>
  <c r="C26" s="1"/>
  <c r="C38" s="1"/>
  <c r="C36"/>
  <c r="C37" s="1"/>
  <c r="D24"/>
  <c r="D26" s="1"/>
  <c r="E24"/>
  <c r="E26" s="1"/>
  <c r="E36"/>
  <c r="E37" s="1"/>
  <c r="D36"/>
  <c r="D37" s="1"/>
  <c r="L38"/>
  <c r="C15" i="95"/>
  <c r="C65" i="123" s="1"/>
  <c r="C11" i="134" s="1"/>
  <c r="J7" i="128" s="1"/>
  <c r="K9" i="139" s="1"/>
  <c r="K12" s="1"/>
  <c r="D15" i="95"/>
  <c r="D65" i="123" s="1"/>
  <c r="D11" i="134" s="1"/>
  <c r="E15" i="95"/>
  <c r="E65" i="123" s="1"/>
  <c r="E11" i="134" s="1"/>
  <c r="L7" i="128" s="1"/>
  <c r="M9" i="139" s="1"/>
  <c r="M12" s="1"/>
  <c r="C59" i="95"/>
  <c r="C68" i="123" s="1"/>
  <c r="C21" i="134" s="1"/>
  <c r="D59" i="95"/>
  <c r="D68" i="123" s="1"/>
  <c r="D21" i="134" s="1"/>
  <c r="H21"/>
  <c r="E59" i="95"/>
  <c r="E68" i="123"/>
  <c r="E21" i="134" s="1"/>
  <c r="L19" i="128" s="1"/>
  <c r="M13" i="139" s="1"/>
  <c r="M15" s="1"/>
  <c r="C7" i="97"/>
  <c r="D7"/>
  <c r="E7"/>
  <c r="C21"/>
  <c r="D21"/>
  <c r="E21"/>
  <c r="C28"/>
  <c r="D28"/>
  <c r="E28"/>
  <c r="C44"/>
  <c r="D44"/>
  <c r="E44"/>
  <c r="C47"/>
  <c r="D47"/>
  <c r="D49" s="1"/>
  <c r="E47"/>
  <c r="C70" i="123"/>
  <c r="C15" i="134" s="1"/>
  <c r="E70" i="123"/>
  <c r="E15" i="134" s="1"/>
  <c r="C69" i="97"/>
  <c r="C71" s="1"/>
  <c r="C71" i="123" s="1"/>
  <c r="C16" i="134" s="1"/>
  <c r="D69" i="97"/>
  <c r="D71" s="1"/>
  <c r="D71" i="123" s="1"/>
  <c r="D16" i="134" s="1"/>
  <c r="E69" i="97"/>
  <c r="E71" s="1"/>
  <c r="E71" i="123" s="1"/>
  <c r="E16" i="134" s="1"/>
  <c r="H16"/>
  <c r="C77" i="97"/>
  <c r="C74" i="123" s="1"/>
  <c r="C19" i="134" s="1"/>
  <c r="D77" i="97"/>
  <c r="D74" i="123" s="1"/>
  <c r="D19" i="134" s="1"/>
  <c r="K17" i="128" s="1"/>
  <c r="L22" i="139" s="1"/>
  <c r="E77" i="97"/>
  <c r="E74" i="123" s="1"/>
  <c r="E19" i="134" s="1"/>
  <c r="F77" i="97"/>
  <c r="F78" s="1"/>
  <c r="E9" i="91"/>
  <c r="K9" s="1"/>
  <c r="K10"/>
  <c r="K11"/>
  <c r="K12"/>
  <c r="F13"/>
  <c r="K14"/>
  <c r="E23"/>
  <c r="F23"/>
  <c r="K24"/>
  <c r="K25"/>
  <c r="E26"/>
  <c r="K27"/>
  <c r="K29" s="1"/>
  <c r="K28"/>
  <c r="E29"/>
  <c r="K31"/>
  <c r="E32"/>
  <c r="K33"/>
  <c r="J6" i="134"/>
  <c r="C7"/>
  <c r="J4" i="128" s="1"/>
  <c r="K5" i="139" s="1"/>
  <c r="E7" i="134"/>
  <c r="G7"/>
  <c r="H7"/>
  <c r="I7"/>
  <c r="J7"/>
  <c r="K7"/>
  <c r="M7"/>
  <c r="K9"/>
  <c r="L9"/>
  <c r="M9"/>
  <c r="G11"/>
  <c r="H11"/>
  <c r="I11"/>
  <c r="J11"/>
  <c r="K11"/>
  <c r="L11"/>
  <c r="M11"/>
  <c r="J12"/>
  <c r="K12"/>
  <c r="L12"/>
  <c r="M12"/>
  <c r="J13"/>
  <c r="K13"/>
  <c r="L13"/>
  <c r="M13"/>
  <c r="G15"/>
  <c r="H15"/>
  <c r="I15"/>
  <c r="J15"/>
  <c r="K15"/>
  <c r="L15"/>
  <c r="M15"/>
  <c r="G16"/>
  <c r="I16"/>
  <c r="J16"/>
  <c r="K16"/>
  <c r="L16"/>
  <c r="M16"/>
  <c r="G17"/>
  <c r="H17"/>
  <c r="J17"/>
  <c r="K17"/>
  <c r="L17"/>
  <c r="M17"/>
  <c r="H18"/>
  <c r="I18"/>
  <c r="J18"/>
  <c r="K18"/>
  <c r="L18"/>
  <c r="M18"/>
  <c r="G19"/>
  <c r="H19"/>
  <c r="I19"/>
  <c r="J19"/>
  <c r="K19"/>
  <c r="L19"/>
  <c r="M19"/>
  <c r="G21"/>
  <c r="I21"/>
  <c r="J21"/>
  <c r="K21"/>
  <c r="L21"/>
  <c r="M21"/>
  <c r="C23"/>
  <c r="J27" i="128" s="1"/>
  <c r="D23" i="134"/>
  <c r="E23"/>
  <c r="L27" i="128" s="1"/>
  <c r="G23" i="134"/>
  <c r="H23"/>
  <c r="I23"/>
  <c r="J23"/>
  <c r="K23"/>
  <c r="L23"/>
  <c r="M23"/>
  <c r="P23"/>
  <c r="C25"/>
  <c r="D25"/>
  <c r="E25"/>
  <c r="L32" i="128" s="1"/>
  <c r="G25" i="134"/>
  <c r="H25"/>
  <c r="I25"/>
  <c r="J25"/>
  <c r="K25"/>
  <c r="L25"/>
  <c r="M25"/>
  <c r="C29"/>
  <c r="D29"/>
  <c r="E29"/>
  <c r="G29"/>
  <c r="H29"/>
  <c r="I29"/>
  <c r="J29"/>
  <c r="K29"/>
  <c r="L29"/>
  <c r="M29"/>
  <c r="C3" i="92"/>
  <c r="D3"/>
  <c r="E3"/>
  <c r="C4"/>
  <c r="D4"/>
  <c r="E4"/>
  <c r="C5"/>
  <c r="D5"/>
  <c r="E5"/>
  <c r="C6"/>
  <c r="D6"/>
  <c r="E6"/>
  <c r="C7"/>
  <c r="D7"/>
  <c r="E7"/>
  <c r="C8"/>
  <c r="D8"/>
  <c r="E8"/>
  <c r="H9"/>
  <c r="J9"/>
  <c r="C10"/>
  <c r="D10"/>
  <c r="E10"/>
  <c r="C12"/>
  <c r="D12"/>
  <c r="E12"/>
  <c r="C13"/>
  <c r="D13"/>
  <c r="E13"/>
  <c r="H14"/>
  <c r="H15" s="1"/>
  <c r="H20"/>
  <c r="H21" s="1"/>
  <c r="H30"/>
  <c r="J14"/>
  <c r="J15"/>
  <c r="J20"/>
  <c r="J21"/>
  <c r="J30"/>
  <c r="J40"/>
  <c r="C16"/>
  <c r="C6" i="128" s="1"/>
  <c r="C18" i="139" s="1"/>
  <c r="D16" i="92"/>
  <c r="D17"/>
  <c r="D18"/>
  <c r="D19"/>
  <c r="E16"/>
  <c r="E6" i="128" s="1"/>
  <c r="E18" i="139" s="1"/>
  <c r="C17" i="92"/>
  <c r="E17"/>
  <c r="C18"/>
  <c r="E18"/>
  <c r="C19"/>
  <c r="E19"/>
  <c r="C22"/>
  <c r="C9" i="128" s="1"/>
  <c r="D22" i="92"/>
  <c r="D23"/>
  <c r="D10" i="128" s="1"/>
  <c r="D24" i="92"/>
  <c r="D13" i="128" s="1"/>
  <c r="D27" i="92"/>
  <c r="D14" i="128" s="1"/>
  <c r="D28" i="92"/>
  <c r="D15" i="128" s="1"/>
  <c r="D29" i="92"/>
  <c r="D16" i="128" s="1"/>
  <c r="E22" i="92"/>
  <c r="C23"/>
  <c r="C10" i="128" s="1"/>
  <c r="E23" i="92"/>
  <c r="E10" i="128" s="1"/>
  <c r="C24" i="92"/>
  <c r="C13" i="128" s="1"/>
  <c r="E24" i="92"/>
  <c r="E13" i="128" s="1"/>
  <c r="C27" i="92"/>
  <c r="C14" i="128" s="1"/>
  <c r="E27" i="92"/>
  <c r="E14" i="128" s="1"/>
  <c r="C28" i="92"/>
  <c r="C15" i="128" s="1"/>
  <c r="E28" i="92"/>
  <c r="E15" i="128" s="1"/>
  <c r="C29" i="92"/>
  <c r="C16" i="128" s="1"/>
  <c r="E29" i="92"/>
  <c r="E16" i="128" s="1"/>
  <c r="H32" i="92"/>
  <c r="H40"/>
  <c r="H38"/>
  <c r="C41"/>
  <c r="D41"/>
  <c r="E41"/>
  <c r="C42"/>
  <c r="D42"/>
  <c r="E42"/>
  <c r="H43"/>
  <c r="J43"/>
  <c r="C44"/>
  <c r="C20" i="128" s="1"/>
  <c r="C10" i="139" s="1"/>
  <c r="D44" i="92"/>
  <c r="D20" i="128" s="1"/>
  <c r="E44" i="92"/>
  <c r="E20" i="128" s="1"/>
  <c r="E10" i="139" s="1"/>
  <c r="C45" i="92"/>
  <c r="C21" i="128" s="1"/>
  <c r="C11" i="139" s="1"/>
  <c r="D45" i="92"/>
  <c r="D21" i="128" s="1"/>
  <c r="D11" i="139" s="1"/>
  <c r="E45" i="92"/>
  <c r="H46"/>
  <c r="J46"/>
  <c r="C47"/>
  <c r="D47"/>
  <c r="E47"/>
  <c r="E23" i="128" s="1"/>
  <c r="E22" i="139" s="1"/>
  <c r="C48" i="92"/>
  <c r="D48"/>
  <c r="D24" i="128" s="1"/>
  <c r="D23" i="139" s="1"/>
  <c r="E48" i="92"/>
  <c r="E24" i="128" s="1"/>
  <c r="E23" i="139" s="1"/>
  <c r="H49" i="92"/>
  <c r="J49"/>
  <c r="C51"/>
  <c r="C27" i="128" s="1"/>
  <c r="C25" i="139" s="1"/>
  <c r="D51" i="92"/>
  <c r="D27" i="128" s="1"/>
  <c r="D25" i="139" s="1"/>
  <c r="D52" i="92"/>
  <c r="D28" i="128" s="1"/>
  <c r="D26" i="139" s="1"/>
  <c r="E51" i="92"/>
  <c r="E27" i="128" s="1"/>
  <c r="E25" i="139" s="1"/>
  <c r="K51" i="92"/>
  <c r="C52"/>
  <c r="C28" i="128" s="1"/>
  <c r="C26" i="139" s="1"/>
  <c r="E52" i="92"/>
  <c r="E28" i="128" s="1"/>
  <c r="E26" i="139" s="1"/>
  <c r="C53" i="92"/>
  <c r="C30" i="128" s="1"/>
  <c r="D53" i="92"/>
  <c r="D30" i="128" s="1"/>
  <c r="E53" i="92"/>
  <c r="C54"/>
  <c r="C32" i="128" s="1"/>
  <c r="D54" i="92"/>
  <c r="D32" i="128" s="1"/>
  <c r="E54" i="92"/>
  <c r="E32" i="128" s="1"/>
  <c r="K54" i="92"/>
  <c r="P13" i="139"/>
  <c r="C15"/>
  <c r="D15"/>
  <c r="E15"/>
  <c r="F15"/>
  <c r="H15"/>
  <c r="P15"/>
  <c r="H16"/>
  <c r="H24"/>
  <c r="H28"/>
  <c r="K28"/>
  <c r="L28"/>
  <c r="M28"/>
  <c r="P28"/>
  <c r="C23" i="128"/>
  <c r="J28"/>
  <c r="K28"/>
  <c r="L28"/>
  <c r="E30"/>
  <c r="D70" i="123"/>
  <c r="D15" i="134" s="1"/>
  <c r="D20" s="1"/>
  <c r="D40" i="123"/>
  <c r="D62" s="1"/>
  <c r="C43" i="92"/>
  <c r="C19" i="128" s="1"/>
  <c r="C21" i="139" s="1"/>
  <c r="D61" i="95"/>
  <c r="G9" i="134"/>
  <c r="C63" i="123"/>
  <c r="C9" i="134" s="1"/>
  <c r="J6" i="128" s="1"/>
  <c r="K7" i="139" s="1"/>
  <c r="I9" i="134"/>
  <c r="E63" i="123"/>
  <c r="E9" i="134" s="1"/>
  <c r="L6" i="128" s="1"/>
  <c r="M7" i="139" s="1"/>
  <c r="J9" i="134"/>
  <c r="D76" i="132"/>
  <c r="D80" s="1"/>
  <c r="L6" i="134"/>
  <c r="C23" i="132"/>
  <c r="K6" i="134" s="1"/>
  <c r="C76" i="132"/>
  <c r="C80" s="1"/>
  <c r="D63" i="123"/>
  <c r="D9" i="134" s="1"/>
  <c r="K6" i="128" s="1"/>
  <c r="L7" i="139" s="1"/>
  <c r="H9" i="134"/>
  <c r="K13" i="100"/>
  <c r="L48"/>
  <c r="F34"/>
  <c r="F19"/>
  <c r="E21"/>
  <c r="F9"/>
  <c r="E13"/>
  <c r="G4"/>
  <c r="F7"/>
  <c r="G38" i="92"/>
  <c r="F38"/>
  <c r="K38" s="1"/>
  <c r="G19"/>
  <c r="G13"/>
  <c r="K13" s="1"/>
  <c r="E53" i="100"/>
  <c r="K48"/>
  <c r="M48" s="1"/>
  <c r="F45"/>
  <c r="K34"/>
  <c r="E34"/>
  <c r="G23"/>
  <c r="E7"/>
  <c r="G6"/>
  <c r="G7" s="1"/>
  <c r="F15"/>
  <c r="F16"/>
  <c r="E16"/>
  <c r="F42" i="92"/>
  <c r="K19"/>
  <c r="F19"/>
  <c r="G3"/>
  <c r="K3" s="1"/>
  <c r="G15" i="100"/>
  <c r="G9"/>
  <c r="G13"/>
  <c r="G19"/>
  <c r="F21"/>
  <c r="G21"/>
  <c r="M45"/>
  <c r="L13"/>
  <c r="H50" i="92"/>
  <c r="H55" s="1"/>
  <c r="G47"/>
  <c r="K47" s="1"/>
  <c r="N15" i="138" s="1"/>
  <c r="F25" i="134"/>
  <c r="L53" i="100"/>
  <c r="L58" s="1"/>
  <c r="G44" i="92"/>
  <c r="K44" s="1"/>
  <c r="F44"/>
  <c r="F41"/>
  <c r="F43" s="1"/>
  <c r="F19" i="128" s="1"/>
  <c r="F21" i="139" s="1"/>
  <c r="E78" i="97"/>
  <c r="K21" i="100"/>
  <c r="L16"/>
  <c r="J15" i="143"/>
  <c r="J16" s="1"/>
  <c r="H15"/>
  <c r="H16" s="1"/>
  <c r="F15"/>
  <c r="F16" s="1"/>
  <c r="D15"/>
  <c r="D16" s="1"/>
  <c r="I15"/>
  <c r="I16" s="1"/>
  <c r="G15"/>
  <c r="G16" s="1"/>
  <c r="E15"/>
  <c r="E16" s="1"/>
  <c r="C15"/>
  <c r="C16" s="1"/>
  <c r="F20" i="128"/>
  <c r="F10" i="139" s="1"/>
  <c r="D8" i="134"/>
  <c r="G6" i="92"/>
  <c r="K6" s="1"/>
  <c r="F124" i="132"/>
  <c r="F129" s="1"/>
  <c r="E13" i="91"/>
  <c r="E35" s="1"/>
  <c r="E61" i="95"/>
  <c r="G24" i="92"/>
  <c r="K24" s="1"/>
  <c r="L14" i="134" l="1"/>
  <c r="L20"/>
  <c r="L22" s="1"/>
  <c r="L26" s="1"/>
  <c r="K14"/>
  <c r="M20"/>
  <c r="K20"/>
  <c r="E38" i="94"/>
  <c r="K5" i="128"/>
  <c r="L6" i="139" s="1"/>
  <c r="S25" i="134"/>
  <c r="N32" i="138" s="1"/>
  <c r="I40" i="92"/>
  <c r="C17" i="128"/>
  <c r="E25"/>
  <c r="E24" i="139"/>
  <c r="E20" i="92"/>
  <c r="D14" i="134"/>
  <c r="D22" s="1"/>
  <c r="D26" s="1"/>
  <c r="D46" i="92"/>
  <c r="L30" i="128"/>
  <c r="B36" i="142"/>
  <c r="I69" i="132"/>
  <c r="I76" s="1"/>
  <c r="I80" s="1"/>
  <c r="F24" i="100"/>
  <c r="M58"/>
  <c r="D9" i="139"/>
  <c r="D8"/>
  <c r="L4" i="128"/>
  <c r="M5" i="139" s="1"/>
  <c r="K14" i="128"/>
  <c r="L19" i="139" s="1"/>
  <c r="K19" i="94"/>
  <c r="C124" i="132"/>
  <c r="C129" s="1"/>
  <c r="L20" i="100"/>
  <c r="M20"/>
  <c r="L19"/>
  <c r="L21" s="1"/>
  <c r="L24" s="1"/>
  <c r="M19"/>
  <c r="H24"/>
  <c r="F134" i="123"/>
  <c r="X135"/>
  <c r="G29" i="92"/>
  <c r="K29" s="1"/>
  <c r="F29"/>
  <c r="F16" i="128" s="1"/>
  <c r="E45" i="100"/>
  <c r="E58" s="1"/>
  <c r="D78" i="97"/>
  <c r="M50" i="100"/>
  <c r="G18" i="92"/>
  <c r="F13" i="100"/>
  <c r="G16"/>
  <c r="G24" s="1"/>
  <c r="E24"/>
  <c r="F48"/>
  <c r="G48" s="1"/>
  <c r="K45"/>
  <c r="J50" i="92"/>
  <c r="J55" s="1"/>
  <c r="K13" i="91"/>
  <c r="K19" i="128"/>
  <c r="L13" i="139" s="1"/>
  <c r="L15" s="1"/>
  <c r="E23" i="132"/>
  <c r="F28" i="128"/>
  <c r="F27" i="139"/>
  <c r="L8" i="128"/>
  <c r="M10" i="139" s="1"/>
  <c r="C66" i="123"/>
  <c r="J8" i="128" s="1"/>
  <c r="K10" i="139" s="1"/>
  <c r="C61" i="95"/>
  <c r="C22" i="128"/>
  <c r="K32"/>
  <c r="K27"/>
  <c r="K26" i="91"/>
  <c r="L17" i="128"/>
  <c r="M22" i="139" s="1"/>
  <c r="J17" i="128"/>
  <c r="K22" i="139" s="1"/>
  <c r="L14" i="128"/>
  <c r="M19" i="139" s="1"/>
  <c r="J14" i="128"/>
  <c r="K19" i="139" s="1"/>
  <c r="J19" i="128"/>
  <c r="K13" i="139" s="1"/>
  <c r="K15" s="1"/>
  <c r="K7" i="128"/>
  <c r="L9" i="139" s="1"/>
  <c r="L12" s="1"/>
  <c r="D38" i="94"/>
  <c r="K15"/>
  <c r="K9"/>
  <c r="C101" i="123"/>
  <c r="C136" s="1"/>
  <c r="C141" s="1"/>
  <c r="D101"/>
  <c r="D136" s="1"/>
  <c r="D141" s="1"/>
  <c r="L16" i="128"/>
  <c r="M21" i="139" s="1"/>
  <c r="K15" i="128"/>
  <c r="L20" i="139" s="1"/>
  <c r="L23" s="1"/>
  <c r="I124" i="132"/>
  <c r="I129" s="1"/>
  <c r="D92"/>
  <c r="D124" s="1"/>
  <c r="D129" s="1"/>
  <c r="H58" i="100"/>
  <c r="B58"/>
  <c r="C9" i="139"/>
  <c r="C8"/>
  <c r="E9"/>
  <c r="E8"/>
  <c r="AJ23" i="123"/>
  <c r="N23"/>
  <c r="M23"/>
  <c r="L23"/>
  <c r="M101"/>
  <c r="P101"/>
  <c r="E23"/>
  <c r="E6" i="134" s="1"/>
  <c r="L10" i="128" s="1"/>
  <c r="F38" i="94"/>
  <c r="F63" i="123" s="1"/>
  <c r="I15" i="92"/>
  <c r="I50" s="1"/>
  <c r="I55" s="1"/>
  <c r="C9" i="140" s="1"/>
  <c r="F41" i="132"/>
  <c r="S18" i="134"/>
  <c r="M16" i="128" s="1"/>
  <c r="N21" i="139" s="1"/>
  <c r="S19" i="134"/>
  <c r="M17" i="128" s="1"/>
  <c r="N22" i="139" s="1"/>
  <c r="P20" i="134"/>
  <c r="B36" i="138"/>
  <c r="E28" i="142"/>
  <c r="C28"/>
  <c r="C12" i="139"/>
  <c r="N33" i="138"/>
  <c r="M7" i="128"/>
  <c r="N8" i="139" s="1"/>
  <c r="E49" i="92"/>
  <c r="J30" i="128"/>
  <c r="D20" i="92"/>
  <c r="D7" i="128" s="1"/>
  <c r="D9" i="92"/>
  <c r="D3" i="128" s="1"/>
  <c r="D4" i="139" s="1"/>
  <c r="K9" i="128"/>
  <c r="L11" i="139" s="1"/>
  <c r="E9" i="128"/>
  <c r="E17" s="1"/>
  <c r="E30" i="92"/>
  <c r="D9" i="128"/>
  <c r="D17" s="1"/>
  <c r="D30" i="92"/>
  <c r="D6" i="128"/>
  <c r="D18" i="139" s="1"/>
  <c r="D21" i="92"/>
  <c r="D14"/>
  <c r="D4" i="128" s="1"/>
  <c r="E62" i="123"/>
  <c r="C62"/>
  <c r="C8" i="134" s="1"/>
  <c r="J5" i="128" s="1"/>
  <c r="K6" i="139" s="1"/>
  <c r="M136" i="123"/>
  <c r="O107"/>
  <c r="X106"/>
  <c r="X107" s="1"/>
  <c r="K30" i="128"/>
  <c r="C22" i="139"/>
  <c r="C24" i="128"/>
  <c r="C23" i="139" s="1"/>
  <c r="C49" i="92"/>
  <c r="D23" i="128"/>
  <c r="D25" s="1"/>
  <c r="D49" i="92"/>
  <c r="E21" i="128"/>
  <c r="E22" s="1"/>
  <c r="E46" i="92"/>
  <c r="D10" i="139"/>
  <c r="D12" s="1"/>
  <c r="D22" i="128"/>
  <c r="AU75" i="123"/>
  <c r="F20" i="92"/>
  <c r="F7" i="128" s="1"/>
  <c r="F19" i="139" s="1"/>
  <c r="D76" i="123"/>
  <c r="D80" s="1"/>
  <c r="G28" i="92"/>
  <c r="K28" s="1"/>
  <c r="B22" i="142"/>
  <c r="G35" i="92"/>
  <c r="K35" s="1"/>
  <c r="F11"/>
  <c r="S12" i="134"/>
  <c r="E69" i="123"/>
  <c r="AN23"/>
  <c r="AG23"/>
  <c r="AD23"/>
  <c r="AB23"/>
  <c r="R23"/>
  <c r="Q23"/>
  <c r="Q76" s="1"/>
  <c r="Q80" s="1"/>
  <c r="P23"/>
  <c r="AE76"/>
  <c r="AE80" s="1"/>
  <c r="AU69"/>
  <c r="F28" i="92"/>
  <c r="F15" i="128" s="1"/>
  <c r="F11"/>
  <c r="C23" i="123"/>
  <c r="F129"/>
  <c r="B12" i="142" s="1"/>
  <c r="G31" i="92"/>
  <c r="K31" s="1"/>
  <c r="B24" i="142"/>
  <c r="H29" i="139"/>
  <c r="C28"/>
  <c r="P23"/>
  <c r="P29" s="1"/>
  <c r="P12"/>
  <c r="K52" i="92"/>
  <c r="B27" i="142" s="1"/>
  <c r="D15" i="92"/>
  <c r="D50" s="1"/>
  <c r="D55" s="1"/>
  <c r="D43"/>
  <c r="D19" i="128" s="1"/>
  <c r="D21" i="139" s="1"/>
  <c r="E43" i="92"/>
  <c r="E19" i="128" s="1"/>
  <c r="E21" i="139" s="1"/>
  <c r="E14" i="92"/>
  <c r="C14"/>
  <c r="E9"/>
  <c r="E3" i="128" s="1"/>
  <c r="C9" i="92"/>
  <c r="C3" i="128" s="1"/>
  <c r="J32"/>
  <c r="C20" i="92"/>
  <c r="S29" i="134"/>
  <c r="F91" i="123"/>
  <c r="F95" s="1"/>
  <c r="G4" i="92"/>
  <c r="F4"/>
  <c r="H35" i="91"/>
  <c r="K23"/>
  <c r="K35" s="1"/>
  <c r="K13" i="128"/>
  <c r="L18" i="139" s="1"/>
  <c r="L29" s="1"/>
  <c r="E75" i="123"/>
  <c r="I49" i="97"/>
  <c r="I79" s="1"/>
  <c r="D79"/>
  <c r="C78"/>
  <c r="E49"/>
  <c r="E79" s="1"/>
  <c r="C49"/>
  <c r="C75" i="123"/>
  <c r="E20" i="134"/>
  <c r="C20"/>
  <c r="F75" i="123"/>
  <c r="L13" i="128"/>
  <c r="M18" i="139" s="1"/>
  <c r="M29" s="1"/>
  <c r="D75" i="123"/>
  <c r="S17" i="134"/>
  <c r="M15" i="128" s="1"/>
  <c r="N20" i="139" s="1"/>
  <c r="B38" i="142"/>
  <c r="F16" i="134"/>
  <c r="S16" s="1"/>
  <c r="N25" i="138" s="1"/>
  <c r="S11" i="134"/>
  <c r="D69" i="123"/>
  <c r="M10" i="128"/>
  <c r="N11" i="139" s="1"/>
  <c r="S13" i="134"/>
  <c r="N28" i="138" s="1"/>
  <c r="F69" i="123"/>
  <c r="F61" i="95"/>
  <c r="K37" i="94"/>
  <c r="K26"/>
  <c r="X116" i="123"/>
  <c r="AU43"/>
  <c r="F43" s="1"/>
  <c r="AC23"/>
  <c r="AU22"/>
  <c r="F22" s="1"/>
  <c r="S23"/>
  <c r="F39" i="92"/>
  <c r="G41"/>
  <c r="K41" s="1"/>
  <c r="K43" s="1"/>
  <c r="S24" i="134"/>
  <c r="M30" i="128" s="1"/>
  <c r="N26" i="139" s="1"/>
  <c r="AS23" i="123"/>
  <c r="AQ23"/>
  <c r="AQ76" s="1"/>
  <c r="AQ80" s="1"/>
  <c r="AI23"/>
  <c r="AL23"/>
  <c r="AU32"/>
  <c r="F32" s="1"/>
  <c r="AU39"/>
  <c r="F39" s="1"/>
  <c r="AU61"/>
  <c r="F61" s="1"/>
  <c r="F56"/>
  <c r="N62"/>
  <c r="V101"/>
  <c r="V136" s="1"/>
  <c r="U101"/>
  <c r="U136" s="1"/>
  <c r="X95"/>
  <c r="G32" i="92"/>
  <c r="K32" s="1"/>
  <c r="G33"/>
  <c r="K33" s="1"/>
  <c r="F48"/>
  <c r="G48"/>
  <c r="K48" s="1"/>
  <c r="F135" i="123"/>
  <c r="B11" i="142" s="1"/>
  <c r="B11" i="143"/>
  <c r="X129" i="123"/>
  <c r="F34" i="92"/>
  <c r="P136" i="123"/>
  <c r="B20" i="142"/>
  <c r="N10" i="138" s="1"/>
  <c r="R101" i="123"/>
  <c r="R136" s="1"/>
  <c r="Q101"/>
  <c r="Q136" s="1"/>
  <c r="T101"/>
  <c r="T136" s="1"/>
  <c r="S101"/>
  <c r="S136" s="1"/>
  <c r="W101"/>
  <c r="W136" s="1"/>
  <c r="B41" i="142"/>
  <c r="N24" i="139"/>
  <c r="F23" i="134"/>
  <c r="S23" s="1"/>
  <c r="N31" i="138" s="1"/>
  <c r="B42" i="142"/>
  <c r="AU55" i="123"/>
  <c r="F55" s="1"/>
  <c r="AL62"/>
  <c r="M62"/>
  <c r="M76" s="1"/>
  <c r="M80" s="1"/>
  <c r="X62"/>
  <c r="X76" s="1"/>
  <c r="X80" s="1"/>
  <c r="F30"/>
  <c r="Z62"/>
  <c r="AR62"/>
  <c r="AQ62"/>
  <c r="AN62"/>
  <c r="AN76" s="1"/>
  <c r="AN80" s="1"/>
  <c r="AJ62"/>
  <c r="AH62"/>
  <c r="AG62"/>
  <c r="AS62"/>
  <c r="AM62"/>
  <c r="AI62"/>
  <c r="Q62"/>
  <c r="P62"/>
  <c r="P76" s="1"/>
  <c r="P80" s="1"/>
  <c r="AK62"/>
  <c r="Z76"/>
  <c r="Z80" s="1"/>
  <c r="S62"/>
  <c r="AJ76"/>
  <c r="AJ80" s="1"/>
  <c r="O23"/>
  <c r="AR23"/>
  <c r="AM23"/>
  <c r="AK23"/>
  <c r="AH23"/>
  <c r="F63" i="132"/>
  <c r="P8" i="134" s="1"/>
  <c r="P6"/>
  <c r="M19" i="128"/>
  <c r="N13" i="139" s="1"/>
  <c r="N15" s="1"/>
  <c r="N34" i="138"/>
  <c r="K20" i="139"/>
  <c r="K23" s="1"/>
  <c r="J18" i="128"/>
  <c r="D19" i="139"/>
  <c r="F9" i="134"/>
  <c r="S9" s="1"/>
  <c r="B34" i="142"/>
  <c r="N9" i="139"/>
  <c r="E7" i="128"/>
  <c r="E21" i="92"/>
  <c r="E28" i="139"/>
  <c r="D28"/>
  <c r="M20"/>
  <c r="M23" s="1"/>
  <c r="L18" i="128"/>
  <c r="G51" i="100"/>
  <c r="G53" s="1"/>
  <c r="F53"/>
  <c r="E124" i="132"/>
  <c r="E129" s="1"/>
  <c r="G45" i="100"/>
  <c r="C46" i="92"/>
  <c r="C30"/>
  <c r="K53" i="100"/>
  <c r="K58" s="1"/>
  <c r="G29"/>
  <c r="G28"/>
  <c r="K16"/>
  <c r="M15"/>
  <c r="AD62" i="123"/>
  <c r="AD76" s="1"/>
  <c r="AD80" s="1"/>
  <c r="AC62"/>
  <c r="AB62"/>
  <c r="AB76" s="1"/>
  <c r="AB80" s="1"/>
  <c r="AA62"/>
  <c r="AA76" s="1"/>
  <c r="AA80" s="1"/>
  <c r="T62"/>
  <c r="T76" s="1"/>
  <c r="T80" s="1"/>
  <c r="R62"/>
  <c r="R76" s="1"/>
  <c r="R80" s="1"/>
  <c r="N76"/>
  <c r="N80" s="1"/>
  <c r="L62"/>
  <c r="L76" s="1"/>
  <c r="L80" s="1"/>
  <c r="U62"/>
  <c r="U76" s="1"/>
  <c r="U80" s="1"/>
  <c r="L136"/>
  <c r="O136"/>
  <c r="N136"/>
  <c r="X132"/>
  <c r="M6" i="100"/>
  <c r="M7" s="1"/>
  <c r="F27" i="92"/>
  <c r="F14" i="128" s="1"/>
  <c r="AU18" i="123"/>
  <c r="N17" i="138"/>
  <c r="F53" i="92"/>
  <c r="Y62" i="123"/>
  <c r="Y76" s="1"/>
  <c r="Y80" s="1"/>
  <c r="O62"/>
  <c r="F102"/>
  <c r="F16" i="92" s="1"/>
  <c r="G45"/>
  <c r="F45"/>
  <c r="F122" i="123"/>
  <c r="X126"/>
  <c r="F98"/>
  <c r="X100"/>
  <c r="F100" s="1"/>
  <c r="G10" i="92"/>
  <c r="F10"/>
  <c r="F108" i="123"/>
  <c r="F116"/>
  <c r="F12" i="128"/>
  <c r="F25" i="92"/>
  <c r="G23"/>
  <c r="K23" s="1"/>
  <c r="F23"/>
  <c r="F10" i="128" s="1"/>
  <c r="H39" i="94"/>
  <c r="AU51" i="123"/>
  <c r="F51" s="1"/>
  <c r="AU28"/>
  <c r="F28" s="1"/>
  <c r="F49" i="97"/>
  <c r="D28" i="142"/>
  <c r="V62" i="123"/>
  <c r="V76" s="1"/>
  <c r="V80" s="1"/>
  <c r="W62"/>
  <c r="W76" s="1"/>
  <c r="W80" s="1"/>
  <c r="K22" i="134" l="1"/>
  <c r="K26" s="1"/>
  <c r="K18" i="128"/>
  <c r="M31"/>
  <c r="D20" i="139"/>
  <c r="L3" i="128"/>
  <c r="L26" s="1"/>
  <c r="B35" i="142"/>
  <c r="K49" i="92"/>
  <c r="N16" i="138"/>
  <c r="F107" i="123"/>
  <c r="G16" i="92"/>
  <c r="N14" i="138" s="1"/>
  <c r="E76" i="132"/>
  <c r="E80" s="1"/>
  <c r="M6" i="134"/>
  <c r="M14" s="1"/>
  <c r="M22" s="1"/>
  <c r="M26" s="1"/>
  <c r="K18" i="92"/>
  <c r="K20" s="1"/>
  <c r="K21" s="1"/>
  <c r="G20"/>
  <c r="G21" s="1"/>
  <c r="F58" i="100"/>
  <c r="D22" i="139"/>
  <c r="D24" s="1"/>
  <c r="D29" s="1"/>
  <c r="D30" s="1"/>
  <c r="M32" i="128"/>
  <c r="AG76" i="123"/>
  <c r="AG80" s="1"/>
  <c r="AL76"/>
  <c r="AL80" s="1"/>
  <c r="E11" i="139"/>
  <c r="E12" s="1"/>
  <c r="C69" i="123"/>
  <c r="M21" i="100"/>
  <c r="C24" i="139"/>
  <c r="D8" i="128"/>
  <c r="C6" i="134"/>
  <c r="C76" i="123"/>
  <c r="C80" s="1"/>
  <c r="E76"/>
  <c r="E80" s="1"/>
  <c r="E8" i="134"/>
  <c r="AC76" i="123"/>
  <c r="AC80" s="1"/>
  <c r="G43" i="92"/>
  <c r="S76" i="123"/>
  <c r="S80" s="1"/>
  <c r="AI76"/>
  <c r="AI80" s="1"/>
  <c r="N28" i="139"/>
  <c r="C25" i="128"/>
  <c r="P31" i="139"/>
  <c r="H31"/>
  <c r="H30"/>
  <c r="C4"/>
  <c r="C4" i="128"/>
  <c r="C5" i="139" s="1"/>
  <c r="C15" i="92"/>
  <c r="D5" i="139"/>
  <c r="D6" s="1"/>
  <c r="D16" s="1"/>
  <c r="D31" s="1"/>
  <c r="D5" i="128"/>
  <c r="D26" s="1"/>
  <c r="C7"/>
  <c r="C21" i="92"/>
  <c r="C50" s="1"/>
  <c r="C55" s="1"/>
  <c r="E4" i="139"/>
  <c r="E4" i="128"/>
  <c r="E5" i="139" s="1"/>
  <c r="E15" i="92"/>
  <c r="E50" s="1"/>
  <c r="E55" s="1"/>
  <c r="F101" i="123"/>
  <c r="G5" i="92"/>
  <c r="K5" s="1"/>
  <c r="F5"/>
  <c r="F9" s="1"/>
  <c r="F3" i="128" s="1"/>
  <c r="F4" i="139" s="1"/>
  <c r="G9" i="92"/>
  <c r="K4"/>
  <c r="N23" i="139"/>
  <c r="M18" i="128"/>
  <c r="C79" i="97"/>
  <c r="J13" i="128"/>
  <c r="K18" i="139" s="1"/>
  <c r="K29" s="1"/>
  <c r="M14" i="128"/>
  <c r="N19" i="139" s="1"/>
  <c r="N12"/>
  <c r="N26" i="138"/>
  <c r="M11" i="128"/>
  <c r="K38" i="94"/>
  <c r="AS76" i="123"/>
  <c r="AS80" s="1"/>
  <c r="G49" i="92"/>
  <c r="AH76" i="123"/>
  <c r="AH80" s="1"/>
  <c r="AM76"/>
  <c r="AM80" s="1"/>
  <c r="F24" i="128"/>
  <c r="F49" i="92"/>
  <c r="AR76" i="123"/>
  <c r="AR80" s="1"/>
  <c r="AK76"/>
  <c r="AK80" s="1"/>
  <c r="O76"/>
  <c r="O80" s="1"/>
  <c r="F76" i="132"/>
  <c r="F80" s="1"/>
  <c r="P14" i="134"/>
  <c r="P22" s="1"/>
  <c r="P26" s="1"/>
  <c r="F21" i="128"/>
  <c r="F46" i="92"/>
  <c r="K3" i="128"/>
  <c r="F6"/>
  <c r="F21" i="92"/>
  <c r="B10" i="142" s="1"/>
  <c r="B13" s="1"/>
  <c r="AU40" i="123"/>
  <c r="M16" i="100"/>
  <c r="M24" s="1"/>
  <c r="K24"/>
  <c r="F70" i="123"/>
  <c r="F79" i="97"/>
  <c r="B23" i="142"/>
  <c r="B14"/>
  <c r="B25" s="1"/>
  <c r="B8" i="143"/>
  <c r="B15" s="1"/>
  <c r="B16" s="1"/>
  <c r="B32" i="142"/>
  <c r="F7" i="134"/>
  <c r="S7" s="1"/>
  <c r="B15" i="142"/>
  <c r="N5" i="138" s="1"/>
  <c r="G22" i="92"/>
  <c r="F22"/>
  <c r="K10"/>
  <c r="G12"/>
  <c r="K12" s="1"/>
  <c r="F12"/>
  <c r="F14" s="1"/>
  <c r="G36"/>
  <c r="F36"/>
  <c r="F40" s="1"/>
  <c r="F18" i="128" s="1"/>
  <c r="F9" i="139" s="1"/>
  <c r="F126" i="123"/>
  <c r="B7" i="142" s="1"/>
  <c r="N13" i="138" s="1"/>
  <c r="K45" i="92"/>
  <c r="K46" s="1"/>
  <c r="G46"/>
  <c r="X101" i="123"/>
  <c r="X136" s="1"/>
  <c r="F30" i="128"/>
  <c r="F26" i="139" s="1"/>
  <c r="F28" s="1"/>
  <c r="K53" i="92"/>
  <c r="AU23" i="123"/>
  <c r="F18"/>
  <c r="G34" i="100"/>
  <c r="G58" s="1"/>
  <c r="E8" i="128"/>
  <c r="E19" i="139"/>
  <c r="E20" s="1"/>
  <c r="E29" s="1"/>
  <c r="N27" i="138"/>
  <c r="M6" i="128"/>
  <c r="N7" i="139" s="1"/>
  <c r="E6" l="1"/>
  <c r="E16" s="1"/>
  <c r="M4"/>
  <c r="M16" s="1"/>
  <c r="M31" s="1"/>
  <c r="E5" i="128"/>
  <c r="E26" s="1"/>
  <c r="L5"/>
  <c r="M6" i="139" s="1"/>
  <c r="E14" i="134"/>
  <c r="E22" s="1"/>
  <c r="E26" s="1"/>
  <c r="L29" i="128"/>
  <c r="L33"/>
  <c r="C14" i="134"/>
  <c r="C22" s="1"/>
  <c r="C26" s="1"/>
  <c r="C6" i="139"/>
  <c r="C16" s="1"/>
  <c r="C31" s="1"/>
  <c r="D29" i="128"/>
  <c r="D33"/>
  <c r="C8"/>
  <c r="C19" i="139"/>
  <c r="C20" s="1"/>
  <c r="C29" s="1"/>
  <c r="C30" s="1"/>
  <c r="C5" i="128"/>
  <c r="K9" i="92"/>
  <c r="F23" i="139"/>
  <c r="F24" s="1"/>
  <c r="F25" i="128"/>
  <c r="K14" i="92"/>
  <c r="AU80" i="123"/>
  <c r="F4" i="128"/>
  <c r="F15" i="92"/>
  <c r="F30"/>
  <c r="F9" i="128"/>
  <c r="F17" s="1"/>
  <c r="F15" i="134"/>
  <c r="B37" i="142"/>
  <c r="F40" i="123"/>
  <c r="F62" s="1"/>
  <c r="AU62"/>
  <c r="AU76" s="1"/>
  <c r="F18" i="139"/>
  <c r="F20" s="1"/>
  <c r="F8" i="128"/>
  <c r="K10"/>
  <c r="F11" i="139"/>
  <c r="F12" s="1"/>
  <c r="F22" i="128"/>
  <c r="E30" i="139"/>
  <c r="M30"/>
  <c r="F23" i="123"/>
  <c r="K36" i="92"/>
  <c r="K40" s="1"/>
  <c r="G40"/>
  <c r="G14"/>
  <c r="G15" s="1"/>
  <c r="K22"/>
  <c r="K30" s="1"/>
  <c r="F8" i="139" s="1"/>
  <c r="G30" i="92"/>
  <c r="M4" i="128"/>
  <c r="N5" i="139" s="1"/>
  <c r="N22" i="138"/>
  <c r="K26" i="128"/>
  <c r="L4" i="139"/>
  <c r="L16" s="1"/>
  <c r="L31" s="1"/>
  <c r="F136" i="123"/>
  <c r="F141" s="1"/>
  <c r="M17" i="139" l="1"/>
  <c r="E29" i="128"/>
  <c r="E33"/>
  <c r="J3"/>
  <c r="E17" i="139"/>
  <c r="E31"/>
  <c r="C26" i="128"/>
  <c r="K30" i="139"/>
  <c r="K15" i="92"/>
  <c r="F29" i="139"/>
  <c r="K50" i="92"/>
  <c r="G50"/>
  <c r="G55" s="1"/>
  <c r="C8" i="140" s="1"/>
  <c r="B33" i="142"/>
  <c r="F8" i="134"/>
  <c r="S8" s="1"/>
  <c r="S15"/>
  <c r="N24" i="138" s="1"/>
  <c r="F20" i="134"/>
  <c r="F50" i="92"/>
  <c r="F55" s="1"/>
  <c r="B6" i="142"/>
  <c r="K33" i="128"/>
  <c r="K29"/>
  <c r="B31" i="142"/>
  <c r="F6" i="134"/>
  <c r="F76" i="123"/>
  <c r="F80" s="1"/>
  <c r="F5" i="139"/>
  <c r="F6" s="1"/>
  <c r="F16" s="1"/>
  <c r="F5" i="128"/>
  <c r="F26" s="1"/>
  <c r="F29" s="1"/>
  <c r="F33" s="1"/>
  <c r="J26" l="1"/>
  <c r="K4" i="139"/>
  <c r="K16" s="1"/>
  <c r="J10" i="128"/>
  <c r="C33"/>
  <c r="C29"/>
  <c r="F31" i="139"/>
  <c r="B44" i="142"/>
  <c r="K55" i="92"/>
  <c r="S6" i="134"/>
  <c r="F14"/>
  <c r="F22" s="1"/>
  <c r="F26" s="1"/>
  <c r="N3" i="138"/>
  <c r="N19" s="1"/>
  <c r="B9" i="142"/>
  <c r="B28" s="1"/>
  <c r="N23" i="138"/>
  <c r="M5" i="128"/>
  <c r="N6" i="139" s="1"/>
  <c r="M13" i="128"/>
  <c r="N18" i="139" s="1"/>
  <c r="N29" s="1"/>
  <c r="S20" i="134"/>
  <c r="C7" i="140"/>
  <c r="C10"/>
  <c r="D3" i="138" l="1"/>
  <c r="D19" s="1"/>
  <c r="C3"/>
  <c r="K31" i="139"/>
  <c r="K17"/>
  <c r="C17"/>
  <c r="J33" i="128"/>
  <c r="J29"/>
  <c r="N21" i="138"/>
  <c r="N35" s="1"/>
  <c r="M3" i="128"/>
  <c r="S14" i="134"/>
  <c r="C19" i="138" l="1"/>
  <c r="C36" s="1"/>
  <c r="D36" s="1"/>
  <c r="E36" s="1"/>
  <c r="F36" s="1"/>
  <c r="G36" s="1"/>
  <c r="H36" s="1"/>
  <c r="I36" s="1"/>
  <c r="J36" s="1"/>
  <c r="K36" s="1"/>
  <c r="L36" s="1"/>
  <c r="M36" s="1"/>
  <c r="N36" s="1"/>
  <c r="N4" i="139"/>
  <c r="N16" s="1"/>
  <c r="N31" s="1"/>
  <c r="M26" i="128"/>
  <c r="M29" s="1"/>
  <c r="M33" s="1"/>
  <c r="N29" i="138"/>
  <c r="S22" i="134"/>
  <c r="S26" s="1"/>
  <c r="N26" i="128"/>
  <c r="N29" s="1"/>
  <c r="N33" s="1"/>
</calcChain>
</file>

<file path=xl/sharedStrings.xml><?xml version="1.0" encoding="utf-8"?>
<sst xmlns="http://schemas.openxmlformats.org/spreadsheetml/2006/main" count="1441" uniqueCount="760">
  <si>
    <t xml:space="preserve">   Jelzőrendszeres 50e, doborgazi tábor 70e rászoruló gy kar 75e, idősek otthoni ellátásért</t>
  </si>
  <si>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</si>
  <si>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</si>
  <si>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</si>
  <si>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</si>
  <si>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</si>
  <si>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</si>
  <si>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 xml:space="preserve">          Felhalmozási kiadások</t>
  </si>
  <si>
    <t xml:space="preserve">                KIADÁSOK ÖSSZESEN</t>
  </si>
  <si>
    <t>KIADÁSOK</t>
  </si>
  <si>
    <t>Rónafő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</si>
  <si>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</si>
  <si>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</si>
  <si>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</si>
  <si>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</si>
  <si>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</si>
  <si>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</si>
  <si>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</si>
  <si>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</si>
  <si>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</si>
  <si>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</si>
  <si>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</si>
  <si>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</si>
  <si>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</si>
  <si>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</si>
  <si>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</si>
  <si>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</si>
  <si>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</si>
  <si>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</si>
  <si>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</si>
  <si>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</si>
  <si>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</si>
  <si>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</si>
  <si>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</si>
  <si>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</si>
  <si>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         Óvodás gyerek össz.</t>
  </si>
  <si>
    <t xml:space="preserve"> - menzás tízórai</t>
  </si>
  <si>
    <t xml:space="preserve"> - napközis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</si>
  <si>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</si>
  <si>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</si>
  <si>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</si>
  <si>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</si>
  <si>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</si>
  <si>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</si>
  <si>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</si>
  <si>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</si>
  <si>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</si>
  <si>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</si>
  <si>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</si>
  <si>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</si>
  <si>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</si>
  <si>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</si>
  <si>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>ebből:</t>
  </si>
  <si>
    <t>2013. évi</t>
  </si>
  <si>
    <t xml:space="preserve">2013. évi </t>
  </si>
  <si>
    <t>Óvoda</t>
  </si>
  <si>
    <t>Eltérés</t>
  </si>
  <si>
    <t>Bölcsődés gyerekek össz.:</t>
  </si>
  <si>
    <t>Munkaadókat terhelő járulék</t>
  </si>
  <si>
    <t>Eredeti ei.</t>
  </si>
  <si>
    <t>Bölcsőde</t>
  </si>
  <si>
    <t>Bölcsődés gyerekek össz.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</si>
  <si>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</si>
  <si>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</si>
  <si>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</si>
  <si>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</si>
  <si>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</si>
  <si>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</si>
  <si>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</si>
  <si>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</si>
  <si>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</si>
  <si>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</si>
  <si>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</si>
  <si>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</si>
  <si>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</si>
  <si>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</si>
  <si>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</si>
  <si>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</si>
  <si>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</si>
  <si>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</si>
  <si>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</si>
  <si>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Ápolási díj</t>
  </si>
  <si>
    <t>Ft/fő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</si>
  <si>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</si>
  <si>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</si>
  <si>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</si>
  <si>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</si>
  <si>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</si>
  <si>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</si>
  <si>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Iparűzési adó</t>
  </si>
  <si>
    <t>Gépjármű adó</t>
  </si>
  <si>
    <t>Gyermekvédelmi támogatás</t>
  </si>
  <si>
    <t>Pénzmaradvány</t>
  </si>
  <si>
    <t>Megnevezés</t>
  </si>
  <si>
    <t>Műv.ház</t>
  </si>
  <si>
    <t>Szociális juttatások</t>
  </si>
  <si>
    <t>Gyógyszer, vegyszer</t>
  </si>
  <si>
    <t>Bevételek</t>
  </si>
  <si>
    <t>Kölcsön nyújtás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</si>
  <si>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</si>
  <si>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</si>
  <si>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</si>
  <si>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</si>
  <si>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</si>
  <si>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</si>
  <si>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</si>
  <si>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</si>
  <si>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</si>
  <si>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</si>
  <si>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</si>
  <si>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</si>
  <si>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</si>
  <si>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</si>
  <si>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</si>
  <si>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</si>
  <si>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</si>
  <si>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</si>
  <si>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</si>
  <si>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</si>
  <si>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>Kiadások összesen:</t>
  </si>
  <si>
    <t>Egyenleg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</si>
  <si>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</si>
  <si>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</si>
  <si>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</si>
  <si>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</si>
  <si>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</si>
  <si>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</si>
  <si>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</si>
  <si>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</si>
  <si>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</si>
  <si>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</si>
  <si>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</si>
  <si>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</si>
  <si>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</si>
  <si>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</si>
  <si>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</si>
  <si>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</si>
  <si>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</si>
  <si>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</si>
  <si>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</si>
  <si>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Könyvtári, közművelődés feladatok támogatása</t>
  </si>
  <si>
    <t>Mszolnok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</si>
  <si>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</si>
  <si>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</si>
  <si>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</si>
  <si>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</si>
  <si>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</si>
  <si>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</si>
  <si>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</si>
  <si>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</si>
  <si>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</si>
  <si>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</si>
  <si>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</si>
  <si>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</si>
  <si>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</si>
  <si>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</si>
  <si>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</si>
  <si>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</si>
  <si>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</si>
  <si>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</si>
  <si>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</si>
  <si>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</si>
  <si>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</si>
  <si>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</si>
  <si>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</si>
  <si>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</si>
  <si>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</si>
  <si>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</si>
  <si>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</si>
  <si>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</si>
  <si>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</si>
  <si>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</si>
  <si>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</si>
  <si>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</si>
  <si>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</si>
  <si>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</si>
  <si>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</si>
  <si>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</si>
  <si>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</si>
  <si>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</si>
  <si>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</si>
  <si>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</si>
  <si>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</si>
  <si>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</si>
  <si>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</si>
  <si>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</si>
  <si>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</si>
  <si>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</si>
  <si>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</si>
  <si>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</si>
  <si>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</si>
  <si>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</si>
  <si>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</si>
  <si>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</si>
  <si>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</si>
  <si>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</si>
  <si>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>Egyéb külső személyi juttatások (prémium évek, egysz.fogl.,repi)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</si>
  <si>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</si>
  <si>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</si>
  <si>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</si>
  <si>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</si>
  <si>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</si>
  <si>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</si>
  <si>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</si>
  <si>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</si>
  <si>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</si>
  <si>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</si>
  <si>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</si>
  <si>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</si>
  <si>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</si>
  <si>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</si>
  <si>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</si>
  <si>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</si>
  <si>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</si>
  <si>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</si>
  <si>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</si>
  <si>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</si>
  <si>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</si>
  <si>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</si>
  <si>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</si>
  <si>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</si>
  <si>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</si>
  <si>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</si>
  <si>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</si>
  <si>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</si>
  <si>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</si>
  <si>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</si>
  <si>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</si>
  <si>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</si>
  <si>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</si>
  <si>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</si>
  <si>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</si>
  <si>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</si>
  <si>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</si>
  <si>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</si>
  <si>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</si>
  <si>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</si>
  <si>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</si>
  <si>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</si>
  <si>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</si>
  <si>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</si>
  <si>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</si>
  <si>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</si>
  <si>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</si>
  <si>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</si>
  <si>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</si>
  <si>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</si>
  <si>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</si>
  <si>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</si>
  <si>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</si>
  <si>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</si>
  <si>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</si>
  <si>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</si>
  <si>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</si>
  <si>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</si>
  <si>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</si>
  <si>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</si>
  <si>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</si>
  <si>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</si>
  <si>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</si>
  <si>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</si>
  <si>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</si>
  <si>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</si>
  <si>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</si>
  <si>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</si>
  <si>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</si>
  <si>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</si>
  <si>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</si>
  <si>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</si>
  <si>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</si>
  <si>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</si>
  <si>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</si>
  <si>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</si>
  <si>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</si>
  <si>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</si>
  <si>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</si>
  <si>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</si>
  <si>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</si>
  <si>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</si>
  <si>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</si>
  <si>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</si>
  <si>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</si>
  <si>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</si>
  <si>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</si>
  <si>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</si>
  <si>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</si>
  <si>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</si>
  <si>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</si>
  <si>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</si>
  <si>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</si>
  <si>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</si>
  <si>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</si>
  <si>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</si>
  <si>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</si>
  <si>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</si>
  <si>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</si>
  <si>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</si>
  <si>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</si>
  <si>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</si>
  <si>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 xml:space="preserve">   ELLÁTOTTAK JUTTATÁSAI</t>
  </si>
  <si>
    <t>Eredeti</t>
  </si>
  <si>
    <t>Módosított</t>
  </si>
  <si>
    <t>Önkorm.</t>
  </si>
  <si>
    <t>Jegyzői hatáskörű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</si>
  <si>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</si>
  <si>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</si>
  <si>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</si>
  <si>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</si>
  <si>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</si>
  <si>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</si>
  <si>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</si>
  <si>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</si>
  <si>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</si>
  <si>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</si>
  <si>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</si>
  <si>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</si>
  <si>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</si>
  <si>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</si>
  <si>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</si>
  <si>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</si>
  <si>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</si>
  <si>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</si>
  <si>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</si>
  <si>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</si>
  <si>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Közös Hivatal fennt-hoz átvett pénzeszköz Mudvar Önk-tól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</si>
  <si>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</si>
  <si>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</si>
  <si>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</si>
  <si>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</si>
  <si>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</si>
  <si>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</si>
  <si>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</si>
  <si>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</si>
  <si>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</si>
  <si>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</si>
  <si>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</si>
  <si>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</si>
  <si>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</si>
  <si>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</si>
  <si>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</si>
  <si>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</si>
  <si>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</si>
  <si>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</si>
  <si>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</si>
  <si>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</si>
  <si>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</si>
  <si>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</si>
  <si>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</si>
  <si>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</si>
  <si>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</si>
  <si>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</si>
  <si>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</si>
  <si>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</si>
  <si>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</si>
  <si>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</si>
  <si>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</si>
  <si>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</si>
  <si>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</si>
  <si>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</si>
  <si>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</si>
  <si>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</si>
  <si>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</si>
  <si>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</si>
  <si>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</si>
  <si>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</si>
  <si>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</si>
  <si>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</si>
  <si>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</si>
  <si>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</si>
  <si>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</si>
  <si>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</si>
  <si>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</si>
  <si>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</si>
  <si>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</si>
  <si>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</si>
  <si>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</si>
  <si>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</si>
  <si>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</si>
  <si>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</si>
  <si>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</si>
  <si>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</si>
  <si>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</si>
  <si>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</si>
  <si>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</si>
  <si>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</si>
  <si>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</si>
  <si>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</si>
  <si>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</si>
  <si>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</si>
  <si>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</si>
  <si>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</si>
  <si>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</si>
  <si>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</si>
  <si>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Mód.-tt ei.</t>
  </si>
  <si>
    <t xml:space="preserve"> 2014. évi</t>
  </si>
  <si>
    <t>Mód-tt 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</si>
  <si>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</si>
  <si>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</si>
  <si>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</si>
  <si>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</si>
  <si>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</si>
  <si>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</si>
  <si>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</si>
  <si>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</si>
  <si>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</si>
  <si>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</si>
  <si>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</si>
  <si>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</si>
  <si>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</si>
  <si>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</si>
  <si>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</si>
  <si>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</si>
  <si>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</si>
  <si>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 xml:space="preserve">Eredeti </t>
  </si>
  <si>
    <t>Szolgáltatások ellenértéke (igazg.szolg.díj, vendégétkezés)</t>
  </si>
  <si>
    <t>Módosított ei.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</si>
  <si>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</si>
  <si>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</si>
  <si>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</si>
  <si>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</si>
  <si>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</si>
  <si>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</si>
  <si>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</si>
  <si>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</si>
  <si>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</si>
  <si>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</si>
  <si>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</si>
  <si>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</si>
  <si>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</si>
  <si>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</si>
  <si>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</si>
  <si>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</si>
  <si>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</si>
  <si>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</si>
  <si>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</si>
  <si>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</si>
  <si>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</si>
  <si>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</si>
  <si>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</si>
  <si>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</si>
  <si>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(talajterhelési díj)</t>
    </r>
  </si>
  <si>
    <t>Mód-tt</t>
  </si>
  <si>
    <t>Tény</t>
  </si>
  <si>
    <t>önként</t>
  </si>
  <si>
    <t>B8</t>
  </si>
  <si>
    <t>K9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</si>
  <si>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</si>
  <si>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</si>
  <si>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</si>
  <si>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</si>
  <si>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</si>
  <si>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</si>
  <si>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</si>
  <si>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Leader pályázat parképítés</t>
  </si>
  <si>
    <t xml:space="preserve">                  ÓVODA</t>
  </si>
  <si>
    <t>I.1.a.</t>
  </si>
  <si>
    <t xml:space="preserve">      Helyi önkormányzatok működésének általános tám.</t>
  </si>
  <si>
    <t>I.</t>
  </si>
  <si>
    <t xml:space="preserve">           Köznevelési feladatok (óvoda)</t>
  </si>
  <si>
    <t>II.</t>
  </si>
  <si>
    <t xml:space="preserve">      II.</t>
  </si>
  <si>
    <t xml:space="preserve">              Kedvezményes étkezés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</si>
  <si>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</si>
  <si>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</si>
  <si>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</si>
  <si>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</si>
  <si>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</si>
  <si>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</si>
  <si>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</si>
  <si>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</si>
  <si>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</si>
  <si>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</si>
  <si>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</si>
  <si>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</si>
  <si>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 Lakott külterület</t>
  </si>
  <si>
    <t xml:space="preserve">             Település üzemeltetés támogatása</t>
  </si>
  <si>
    <t>I.1.b.</t>
  </si>
  <si>
    <t xml:space="preserve">            Önkormányzati hivatal működésének támogatása</t>
  </si>
  <si>
    <t>tényleges</t>
  </si>
  <si>
    <t>Arany János Tehetséggondozó Program</t>
  </si>
  <si>
    <t>Felsőoktatásban résztvevők támogatása</t>
  </si>
  <si>
    <t>8. osztályos tanulók támogatása (16. fő)</t>
  </si>
  <si>
    <t xml:space="preserve">                Tankönyv támogatás</t>
  </si>
  <si>
    <t>K471</t>
  </si>
  <si>
    <t>K472</t>
  </si>
  <si>
    <t>Beiskolázási segély, táboroztatás</t>
  </si>
  <si>
    <t>Szakmai tev-t segítő szolgáltatások  (közszolg.,száml.szellemi)</t>
  </si>
  <si>
    <t>Egyéb szolgáltatások (száll.,posta, hull.,munkaeü., bank)</t>
  </si>
  <si>
    <t>Vendégétkezés</t>
  </si>
  <si>
    <t>Újrónafő részére értékesített készétel</t>
  </si>
  <si>
    <t>Bölcsőde részére értékesített készétel</t>
  </si>
  <si>
    <t>Iskolai étkezési díjak</t>
  </si>
  <si>
    <t>Óvodai étkezési díjak</t>
  </si>
  <si>
    <t>Alkalmazottak térítése</t>
  </si>
  <si>
    <t>Ruházati költségtérítés  (2013. SZÉP kártya)</t>
  </si>
  <si>
    <t>Táppénz hozzájárulás  (2012. SZÉP kártya kif.adó)</t>
  </si>
  <si>
    <t>Közcélú foglalkoztatás</t>
  </si>
  <si>
    <t>Működési célú központosított előirányzatok  (kompenzáció)</t>
  </si>
  <si>
    <t>Helyi önkormányzatok kiegészítő támogatása    (külterületi)</t>
  </si>
  <si>
    <t>plussz küzfoglalk.</t>
  </si>
  <si>
    <t>Pályázat (IKSZT)</t>
  </si>
  <si>
    <t xml:space="preserve">              Testvértelepülési támogatás</t>
  </si>
  <si>
    <t xml:space="preserve">                 Költségvetési  főösszeg</t>
  </si>
  <si>
    <t xml:space="preserve">                   beszámítás</t>
  </si>
  <si>
    <t>Közös Hivatal fennt-hoz átvett pénzeszköz …... Önk-tól</t>
  </si>
  <si>
    <t>Össz.:</t>
  </si>
  <si>
    <t>Nem közfoglalkoztatott</t>
  </si>
  <si>
    <t>Közfoglalkoztatott</t>
  </si>
  <si>
    <t>alakulását bemutató mérleg</t>
  </si>
  <si>
    <t>Működési bevételek összesen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</si>
  <si>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</si>
  <si>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</si>
  <si>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</si>
  <si>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</si>
  <si>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</si>
  <si>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Idegenforgalmi adó</t>
  </si>
  <si>
    <t xml:space="preserve">   Telekadó</t>
  </si>
  <si>
    <t>Talajterhelési díj</t>
  </si>
  <si>
    <t>Kölcsönök visszatérülése</t>
  </si>
  <si>
    <t>Bevételek összesen</t>
  </si>
  <si>
    <t>Bevétel mindösszesen</t>
  </si>
  <si>
    <t>Dologi kiadások</t>
  </si>
  <si>
    <t>Segélyezés, ellátottak jutt.</t>
  </si>
  <si>
    <t>KIADÁSOK MINDÖSSZESEN:</t>
  </si>
  <si>
    <t>A Stabilitási tv. 45.§ (1) bekezdés a) pontja szerinti saját bevételek részletezése a Stabilitási tv. 3.§ (1) bekezdése alapján adósságot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</si>
  <si>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</si>
  <si>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</si>
  <si>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</si>
  <si>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</si>
  <si>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</si>
  <si>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</si>
  <si>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</si>
  <si>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</si>
  <si>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</si>
  <si>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</si>
  <si>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Gyermekétkeztetés támogatás (üzemeltetés)</t>
  </si>
  <si>
    <t>Üdülőhelyi feladatok támogatása</t>
  </si>
  <si>
    <t>V.</t>
  </si>
  <si>
    <t>Önkormányzatok felhalmozási támogatása</t>
  </si>
  <si>
    <t xml:space="preserve">  Nagytérségi Hulladékgazdálkodási projekt</t>
  </si>
  <si>
    <t>Fogorvosi alapellátás</t>
  </si>
  <si>
    <t>Levél SE</t>
  </si>
  <si>
    <t>Horgász Egyesület</t>
  </si>
  <si>
    <t>Levél Barátai Egyesület</t>
  </si>
  <si>
    <t>Levéli Alkotókör</t>
  </si>
  <si>
    <t>Nyugdíjás Egyesület</t>
  </si>
  <si>
    <t>Nyugdíjas Találkozó</t>
  </si>
  <si>
    <t>Talizmán</t>
  </si>
  <si>
    <t>Általános tartalék</t>
  </si>
  <si>
    <t xml:space="preserve">   Működési tartalék</t>
  </si>
  <si>
    <t xml:space="preserve">   Felhalmozási tartalék</t>
  </si>
  <si>
    <t>Céltartalék</t>
  </si>
  <si>
    <t>Levél</t>
  </si>
  <si>
    <t>Közép- és felős oktatási tanulók szoc.t.</t>
  </si>
  <si>
    <t>Nyugdíjasok karácsonyi juttatása</t>
  </si>
  <si>
    <t>Pénzeszköz átadás Közös Hivatal</t>
  </si>
  <si>
    <t>Nem veszélyes hulladék kezelése, ártalmatlanítása</t>
  </si>
  <si>
    <t>Út, autópálya építése</t>
  </si>
  <si>
    <t>Televiziós műsor szolgáltatása és támogatása</t>
  </si>
  <si>
    <t>Egyéb kiadói tevékenység</t>
  </si>
  <si>
    <t>Iskolai intézményi étkeztetés</t>
  </si>
  <si>
    <t>Az önkormányzati vagyonnal való gazdálkodással kapcsolatos feladatok</t>
  </si>
  <si>
    <t>Állat egészségügy</t>
  </si>
  <si>
    <t>Zöldterület kezelés</t>
  </si>
  <si>
    <t>Egyéb kommunikációs szolgáltatások  (telefondíj, műsoridő)</t>
  </si>
  <si>
    <t>Bérleti és lízingdíj</t>
  </si>
  <si>
    <t>Egyéb anyag, készletbeszerzés (kisértékű tárgyi eszk.,virágosítás)</t>
  </si>
  <si>
    <t>Egyéb szolgáltatások (lomtalanítás, Hír-Levél nyomtatás, gyepmesteri szolg., tüo kész ell. Postaktg., biztosítási díj)</t>
  </si>
  <si>
    <t>Család és nővédelmi eü. Gondozás</t>
  </si>
  <si>
    <t>Szakmai tevékenységet segítő szolgáltatások  (gyermekorvos)</t>
  </si>
  <si>
    <t>Ifjuság-egészségügyi gondozás</t>
  </si>
  <si>
    <t>Foglalkoztatottak egyéb személyi juttatása (biztosítási díj,megbízási díj)</t>
  </si>
  <si>
    <t>Nemzetközi kulúrális együttműködés</t>
  </si>
  <si>
    <t>Könyvtári szolgáltatások</t>
  </si>
  <si>
    <t>Közművelődés-közösségi és társadalmi részvétel fejlesztése</t>
  </si>
  <si>
    <t>Alapilletmények, pótlékok, illetmények-, keresetkieg. Részmunkaidős</t>
  </si>
  <si>
    <t>Jutalom részmunkaidős</t>
  </si>
  <si>
    <t>Szabadidősport-tevékenység és támogatása</t>
  </si>
  <si>
    <t>Köztemető fenntartás és működtetés</t>
  </si>
  <si>
    <t>Béren kívüli juttatások részmunkaidős</t>
  </si>
  <si>
    <t>Közvilágítás</t>
  </si>
  <si>
    <t>Fizikoterápiás szolgáltatás</t>
  </si>
  <si>
    <t>Tűz és katasztrófavédelmi tevékenység</t>
  </si>
  <si>
    <t>Köznevelési int. Tanulók nappali nevelésének, oktatásának szakmai feladatai 1-4. évf.</t>
  </si>
  <si>
    <t>Köznevelési int. 1.4. évf. tanulók nevelésével, oktatásával összefüggő működtetési feladatok</t>
  </si>
  <si>
    <t>Köznevelési int. 5-8.évf. tanulók nevelésével, oktatásával összefüggő működtetési feladatok</t>
  </si>
  <si>
    <t>Tüzelőanyag</t>
  </si>
  <si>
    <t>Város-, községgazdálkodási egyéb szolgáltatások</t>
  </si>
  <si>
    <t>Kiemelt állami és önkormányzati rendezvények</t>
  </si>
  <si>
    <t>Háziorvosi alapellátás</t>
  </si>
  <si>
    <t>K3113</t>
  </si>
  <si>
    <t>Egyéb szakmai anyag</t>
  </si>
  <si>
    <t>Önkormányzatok és önkormányzati hivatalok jogalkotó és általános igazgatási tevékenysége</t>
  </si>
  <si>
    <t>Alapilletmények, pótlékok, illetmény-, keresetkiegészítés részmunkaidős</t>
  </si>
  <si>
    <t>Idegenforgalmi adó</t>
  </si>
  <si>
    <t>Kommunális adó</t>
  </si>
  <si>
    <t xml:space="preserve">                                         háziorvosi szolgálat</t>
  </si>
  <si>
    <t>Polgárőr Egyesület</t>
  </si>
  <si>
    <t>Tűzoltó Egyesület</t>
  </si>
  <si>
    <t>Szolgáltatások ellenértéke</t>
  </si>
  <si>
    <t>Értékesítési és forgalmi adók (iparűzési adó)</t>
  </si>
  <si>
    <t>Egyéb adók  (talajterhelési díj)</t>
  </si>
  <si>
    <t>Egyéb szociális pébzeli ellátások, támogatások</t>
  </si>
  <si>
    <t>Hallgatói és oktatói ösztöndíjak, egyéb juttatások</t>
  </si>
  <si>
    <t>Civil szervezetek működési támogatása</t>
  </si>
  <si>
    <t>Civil szervezetek programtámogatása</t>
  </si>
  <si>
    <t>Fejezeti és általános tartalékok elszámolása</t>
  </si>
  <si>
    <t>K 502</t>
  </si>
  <si>
    <t>Szennyvíz gyűjtése, tisztítása</t>
  </si>
  <si>
    <t>Az önkormányzati vagyonnal való gazd. Kapcsolatos feladatok</t>
  </si>
  <si>
    <t>Köznevelési intézményben 1-4. évfolyamán tanulók nevelésével, oktatásával összefüggő működtetési feladatok</t>
  </si>
  <si>
    <t>Köznevelési intézmény 5-8. évfolyamán tanulók nevelésével, oktatásával összefüggő működtetési feladatok</t>
  </si>
  <si>
    <t>Önkormányzatok elszámolásai a központi költségvetéssel</t>
  </si>
  <si>
    <t>ÖSSZESEN</t>
  </si>
  <si>
    <t xml:space="preserve"> ingyenes étkezők</t>
  </si>
  <si>
    <t>félnapos</t>
  </si>
  <si>
    <t>egész napos</t>
  </si>
  <si>
    <t>csak ebéd</t>
  </si>
  <si>
    <t>100%-os térítési díj</t>
  </si>
  <si>
    <t xml:space="preserve">nap </t>
  </si>
  <si>
    <t>3-szor étkezők:</t>
  </si>
  <si>
    <t xml:space="preserve">     100%-os</t>
  </si>
  <si>
    <t xml:space="preserve">      50%-os</t>
  </si>
  <si>
    <t xml:space="preserve">     ingyenes étkezők</t>
  </si>
  <si>
    <t>Csak ebéd</t>
  </si>
  <si>
    <t xml:space="preserve">   100%-os térítési díj</t>
  </si>
  <si>
    <t xml:space="preserve">    50 %-os</t>
  </si>
  <si>
    <t xml:space="preserve">    ingyenes étkezők</t>
  </si>
  <si>
    <t>Levél Községi Önkormányzat</t>
  </si>
  <si>
    <t xml:space="preserve">    Kultúrház</t>
  </si>
  <si>
    <t xml:space="preserve">    Háziorvosi rendelő</t>
  </si>
  <si>
    <t xml:space="preserve">    Önkormányzat</t>
  </si>
  <si>
    <t xml:space="preserve">    Zöldterület kezelés</t>
  </si>
  <si>
    <t xml:space="preserve">    Temető</t>
  </si>
  <si>
    <t>Levélfalvi Manók Napköziotthonos Óvoda</t>
  </si>
  <si>
    <t>Működési célú támogatás ÁH-n belülről</t>
  </si>
  <si>
    <t>Felhalmozási célú támogatás ÁH-n belülről</t>
  </si>
  <si>
    <t>Termőföld bérbeadás</t>
  </si>
  <si>
    <t>Telekadó</t>
  </si>
  <si>
    <t>Gépjárműadó</t>
  </si>
  <si>
    <t>Felhalmozási átvett pénzeszköz ÁH-on kívülről</t>
  </si>
  <si>
    <t>B</t>
  </si>
  <si>
    <t xml:space="preserve">   Kommunális adó</t>
  </si>
  <si>
    <t>Felújítások</t>
  </si>
  <si>
    <t xml:space="preserve">   Termőföld bérbeadás</t>
  </si>
  <si>
    <t>Működési célú támogatá ÁH-n belülről</t>
  </si>
  <si>
    <t>Működési célú átvett pénzeszköz ÁH-n kívülről</t>
  </si>
  <si>
    <t>Címrendi szám</t>
  </si>
  <si>
    <t>Intézmény neve</t>
  </si>
  <si>
    <t>1 1</t>
  </si>
  <si>
    <t>1 1 1</t>
  </si>
  <si>
    <t>1 1 2</t>
  </si>
  <si>
    <t>LEVÉL KÖZSÉG ÖSSZESEN:</t>
  </si>
  <si>
    <t>Szakmai anyag ( tempera, krepp papír, barkácsoláshoz)</t>
  </si>
  <si>
    <t>Játékok</t>
  </si>
  <si>
    <t>K917</t>
  </si>
  <si>
    <t>Pénzügyi lízing kiadásai</t>
  </si>
  <si>
    <t>Kerékpárutak üzemeltetése, fenntartása</t>
  </si>
  <si>
    <t>Város- és községgazdálkodás egyéb szolgáltatások</t>
  </si>
  <si>
    <t>018010 Önkormányzatok elszámolásai a központi költségvetéssel</t>
  </si>
  <si>
    <t>K914</t>
  </si>
  <si>
    <t>Államháztartáson belüli megelőlegzések visszafizetése</t>
  </si>
  <si>
    <t>Állampolgársági ügyletek</t>
  </si>
  <si>
    <t>Önkormányzatok funkcióira nem sorolható bevételei áh.-n kívülről</t>
  </si>
  <si>
    <t>Egyéb működési célú peszk. Átadás áh. Belülre</t>
  </si>
  <si>
    <t>Fejlesztési célú peszk. Átadás áh. Belülre</t>
  </si>
  <si>
    <t>Tagdíjak</t>
  </si>
  <si>
    <t>Levéli Általános Iskola Diákjaiért Alapítvány</t>
  </si>
  <si>
    <t>Csiga Biga Palota Alapítvány</t>
  </si>
  <si>
    <t>HungaRocky Táncegyesület</t>
  </si>
  <si>
    <t xml:space="preserve">                                            </t>
  </si>
  <si>
    <t>Óvodapedagógus elismert létszáma elismert összeg+ kiegészítő támogatás</t>
  </si>
  <si>
    <t>Pénzügyi lízing</t>
  </si>
  <si>
    <t>Államháztartáson belüli megelőlegzések visszafiz.</t>
  </si>
  <si>
    <t>Államháztartáson belüli megelőlegzések</t>
  </si>
  <si>
    <t>ingyenes</t>
  </si>
  <si>
    <t>Út felújítás</t>
  </si>
  <si>
    <t>Rendezési terv</t>
  </si>
  <si>
    <t>Települési támogatás, lakásfenntartási támogatás, temetési segély</t>
  </si>
  <si>
    <t>Köztemetés, ápolási támogatás</t>
  </si>
  <si>
    <t>018030 Támogatási célú finanszírozási műveletek</t>
  </si>
  <si>
    <t>011130 Önkormányzati jogalkotás</t>
  </si>
  <si>
    <t>Igazgatási, szolgáltatási díj</t>
  </si>
  <si>
    <t>Intézmény finanszírozás(óvoda)</t>
  </si>
  <si>
    <t>Igazgatási szolgáltatási díjak</t>
  </si>
  <si>
    <t>Elvonások, befizetések</t>
  </si>
  <si>
    <t>óvodás egész napos 100 %-ot fizető</t>
  </si>
  <si>
    <t>Óvodás gyerekek</t>
  </si>
  <si>
    <t>Iskolás gyerekek</t>
  </si>
  <si>
    <t xml:space="preserve">keletkeztető ügyletből származó tárgyévi, valamint az adósságot keletkeztető ügyletek futamidejének végéig </t>
  </si>
  <si>
    <t>2026-2027</t>
  </si>
  <si>
    <t xml:space="preserve">A működési és fejlesztési célú bevételek és kiadások 2018-2021. évi </t>
  </si>
  <si>
    <t>Költségvetési engedélyezett létszámhely 2018. év</t>
  </si>
  <si>
    <t>2018. évi költségvetési előirányzat költségvetési szervenként</t>
  </si>
  <si>
    <t>2018. évi előirányzat</t>
  </si>
  <si>
    <t>2018. évi terv</t>
  </si>
  <si>
    <t>032020 Tűz és katasztrófavédelmi tevékenység</t>
  </si>
  <si>
    <t>Egyéb civil szervezetek támogatása</t>
  </si>
  <si>
    <t>Levéli Református Egyház támogatás</t>
  </si>
  <si>
    <t>Vadász utca csapadékvíz elvezetés</t>
  </si>
  <si>
    <t>Járda felújítás(pályázati támogatás önrész 4.104.815 Ft)</t>
  </si>
  <si>
    <t>Árok felíújítás</t>
  </si>
  <si>
    <t>Tanulmányterv Fő utca parkoló elhelyezésére</t>
  </si>
  <si>
    <t>Közvilágítás korszerűsítése</t>
  </si>
  <si>
    <t>Kultúrház udvar térkövezés</t>
  </si>
  <si>
    <t>Kultúrház udvarán fedett tároló építés</t>
  </si>
  <si>
    <t>Óova udvarán 200 m2 burkolt út építése (KRESZ pálya)</t>
  </si>
  <si>
    <t>Laptop (pénzügy)</t>
  </si>
  <si>
    <t>Számítógép (3 db hivatal)</t>
  </si>
  <si>
    <t>Erő- és munkagépek utakhoz (pályázati önrész 2.009.775 Ft)</t>
  </si>
  <si>
    <t>Önrész "helyi termékértékesítést szolgáló piacok infrastrukturális fejlesztése közétkeztetés fejlesztése pályázat</t>
  </si>
  <si>
    <t>Projektmenedzsment "helyi termékértékesítést szolgáló piacok infrastrukturális fejlesztése közétkeztetés fejlesztése pályázat</t>
  </si>
  <si>
    <t>Kamerarendszer bővítése (LEADER pályázat önrész)</t>
  </si>
  <si>
    <t>Kistraktor beszerzés</t>
  </si>
  <si>
    <t>Kultúrház hang és fénytechnika bővítés</t>
  </si>
  <si>
    <t>Pályázati önrész (közösségi kemence)</t>
  </si>
  <si>
    <t>Közösségi sátor(ponyva)</t>
  </si>
  <si>
    <t>Fő u. 25. lakások elektromos bővítése</t>
  </si>
  <si>
    <t>Hivatal emeleti idora bejárati ajtó felújítés</t>
  </si>
  <si>
    <t>Fő u. 2 hátsó épület külső pucolás</t>
  </si>
  <si>
    <t>Fő u. 2 hátsó kapu elektromos nyitóberendezéssel történő felszerelése</t>
  </si>
  <si>
    <t>Fő u. 2 villamos bővítése kábelezéssel</t>
  </si>
  <si>
    <t>Eneregetikai felújítás Iskola II.+Hivatal</t>
  </si>
  <si>
    <t>Energetikai felújításhoz kapcsolódó közbesz. Elj. Műszaki ell. Tájékoztatási feladatok, képzés</t>
  </si>
  <si>
    <t>Energetikai felújítás projekt tervezése feladatok</t>
  </si>
  <si>
    <t>Mérleg</t>
  </si>
  <si>
    <t>2 db irodaszék, italhűtő, tányér, evőeszköz, mosogatógép, gurulós felmosószett</t>
  </si>
  <si>
    <t>2018. évi</t>
  </si>
  <si>
    <t>Terv  2018.</t>
  </si>
  <si>
    <t xml:space="preserve">2018. évi </t>
  </si>
  <si>
    <t>018030Támogatási célú finanszírozási műveletek</t>
  </si>
  <si>
    <t xml:space="preserve"> 2018. évi</t>
  </si>
  <si>
    <t>Maradvány felhasználás</t>
  </si>
  <si>
    <t>Pénzmaradvány felhasználéás</t>
  </si>
  <si>
    <t>Pénzmaradvány igénybevétele</t>
  </si>
  <si>
    <t>2018. terv</t>
  </si>
  <si>
    <t>I. módosítás</t>
  </si>
  <si>
    <t>2018. I. félévi</t>
  </si>
  <si>
    <t>teljesítés</t>
  </si>
  <si>
    <t>K 5021</t>
  </si>
  <si>
    <t>A helyi önkormányzatok előző évi elszámolásából származó kiadások</t>
  </si>
  <si>
    <t>Általános forgalmi adó visszatérítése</t>
  </si>
  <si>
    <t>2018. évi módosított ei.</t>
  </si>
  <si>
    <t>2018 I. félévi módosítás</t>
  </si>
  <si>
    <t>módosított ei.</t>
  </si>
  <si>
    <t>I. módosított ei.</t>
  </si>
  <si>
    <t xml:space="preserve">             Kiegészítő támogatások</t>
  </si>
  <si>
    <t xml:space="preserve">  Bartók Béla utca aszfaltburkolatos munkák</t>
  </si>
  <si>
    <t xml:space="preserve">  Energetikai páláyzat önrész</t>
  </si>
  <si>
    <t>Interaktív információs eszköz vásárlás</t>
  </si>
  <si>
    <t>Játszótéri eszközöz cseréje</t>
  </si>
  <si>
    <t>Belterületi járdafelújítások</t>
  </si>
  <si>
    <t>Laptop vásárlás építügy</t>
  </si>
  <si>
    <t>E-szig vásárlás</t>
  </si>
  <si>
    <t>Telefonfkészülék iskola 1-4. évf.</t>
  </si>
  <si>
    <t>Nyilászáró ajtó Hivatal emeleti bejárati ajtó</t>
  </si>
  <si>
    <t>Fűnyíró traktro felújítás (azóta a helyére került)</t>
  </si>
  <si>
    <t>Mindösszesen</t>
  </si>
  <si>
    <t>2018. I. módosítás</t>
  </si>
  <si>
    <t>2018. I. félévi teljesítés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</si>
</sst>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#"/>
  </numFmts>
  <fonts count="142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i/>
      <sz val="9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0"/>
      <color indexed="8"/>
      <name val="Times"/>
      <family val="1"/>
      <charset val="238"/>
    </font>
    <font>
      <b/>
      <i/>
      <sz val="9"/>
      <color indexed="8"/>
      <name val="Times"/>
      <family val="1"/>
      <charset val="238"/>
    </font>
    <font>
      <i/>
      <sz val="12"/>
      <color indexed="10"/>
      <name val="Times"/>
      <family val="1"/>
      <charset val="238"/>
    </font>
    <font>
      <sz val="10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4"/>
      <color indexed="10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1"/>
      <color indexed="8"/>
      <name val="Times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sz val="14"/>
      <name val="Times"/>
      <family val="1"/>
    </font>
    <font>
      <i/>
      <sz val="12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sz val="12"/>
      <color indexed="8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Times"/>
      <family val="1"/>
      <charset val="238"/>
    </font>
    <font>
      <sz val="11"/>
      <color indexed="8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sz val="14"/>
      <color indexed="10"/>
      <name val="Times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"/>
      <family val="1"/>
      <charset val="238"/>
    </font>
    <font>
      <b/>
      <sz val="11"/>
      <color indexed="1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"/>
      <charset val="238"/>
    </font>
    <font>
      <sz val="14"/>
      <name val="Times"/>
      <charset val="238"/>
    </font>
    <font>
      <sz val="14"/>
      <color indexed="8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4"/>
      <color indexed="10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sz val="10"/>
      <color indexed="60"/>
      <name val="Arial CE"/>
      <charset val="238"/>
    </font>
    <font>
      <b/>
      <sz val="11"/>
      <name val="Times"/>
      <charset val="238"/>
    </font>
    <font>
      <b/>
      <sz val="9"/>
      <name val="Times"/>
      <charset val="238"/>
    </font>
    <font>
      <sz val="10"/>
      <color indexed="10"/>
      <name val="Times"/>
      <charset val="238"/>
    </font>
    <font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color rgb="FF0070C0"/>
      <name val="Arial CE"/>
      <charset val="238"/>
    </font>
    <font>
      <sz val="10"/>
      <color rgb="FF0070C0"/>
      <name val="Times"/>
      <family val="1"/>
      <charset val="238"/>
    </font>
    <font>
      <b/>
      <sz val="11"/>
      <color rgb="FF0070C0"/>
      <name val="Times"/>
      <family val="1"/>
      <charset val="238"/>
    </font>
    <font>
      <sz val="10"/>
      <color rgb="FF0070C0"/>
      <name val="Arial CE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sz val="10"/>
      <color rgb="FF0070C0"/>
      <name val="Times"/>
      <charset val="238"/>
    </font>
    <font>
      <sz val="11"/>
      <color rgb="FF0070C0"/>
      <name val="Times"/>
      <charset val="238"/>
    </font>
    <font>
      <sz val="10"/>
      <color rgb="FF0070C0"/>
      <name val="Times New Roman"/>
      <family val="1"/>
      <charset val="238"/>
    </font>
    <font>
      <sz val="14"/>
      <name val="Arial CE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112" fillId="0" borderId="0"/>
    <xf numFmtId="0" fontId="1" fillId="0" borderId="0"/>
    <xf numFmtId="0" fontId="54" fillId="0" borderId="0"/>
    <xf numFmtId="0" fontId="129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</cellStyleXfs>
  <cellXfs count="1005">
    <xf numFmtId="0" fontId="0" fillId="0" borderId="0" xfId="0"/>
    <xf numFmtId="0" fontId="6" fillId="0" borderId="10" xfId="0" applyFont="1" applyBorder="1"/>
    <xf numFmtId="0" fontId="9" fillId="0" borderId="10" xfId="0" applyFont="1" applyBorder="1"/>
    <xf numFmtId="164" fontId="8" fillId="24" borderId="10" xfId="26" applyNumberFormat="1" applyFont="1" applyFill="1" applyBorder="1"/>
    <xf numFmtId="3" fontId="28" fillId="0" borderId="10" xfId="0" applyNumberFormat="1" applyFont="1" applyBorder="1"/>
    <xf numFmtId="0" fontId="28" fillId="0" borderId="10" xfId="0" applyFont="1" applyBorder="1"/>
    <xf numFmtId="0" fontId="3" fillId="0" borderId="10" xfId="0" applyFont="1" applyBorder="1"/>
    <xf numFmtId="164" fontId="9" fillId="25" borderId="10" xfId="26" applyNumberFormat="1" applyFont="1" applyFill="1" applyBorder="1"/>
    <xf numFmtId="0" fontId="27" fillId="26" borderId="10" xfId="0" applyFont="1" applyFill="1" applyBorder="1"/>
    <xf numFmtId="164" fontId="9" fillId="24" borderId="10" xfId="26" applyNumberFormat="1" applyFont="1" applyFill="1" applyBorder="1"/>
    <xf numFmtId="0" fontId="31" fillId="0" borderId="10" xfId="0" applyFont="1" applyBorder="1"/>
    <xf numFmtId="164" fontId="31" fillId="25" borderId="10" xfId="26" applyNumberFormat="1" applyFont="1" applyFill="1" applyBorder="1"/>
    <xf numFmtId="164" fontId="7" fillId="25" borderId="10" xfId="26" applyNumberFormat="1" applyFont="1" applyFill="1" applyBorder="1"/>
    <xf numFmtId="164" fontId="29" fillId="25" borderId="10" xfId="26" applyNumberFormat="1" applyFont="1" applyFill="1" applyBorder="1"/>
    <xf numFmtId="0" fontId="4" fillId="25" borderId="10" xfId="0" applyFont="1" applyFill="1" applyBorder="1"/>
    <xf numFmtId="3" fontId="5" fillId="25" borderId="10" xfId="0" applyNumberFormat="1" applyFont="1" applyFill="1" applyBorder="1" applyAlignment="1" applyProtection="1">
      <alignment horizontal="right" vertical="center" wrapText="1"/>
    </xf>
    <xf numFmtId="3" fontId="37" fillId="25" borderId="10" xfId="0" applyNumberFormat="1" applyFont="1" applyFill="1" applyBorder="1" applyAlignment="1" applyProtection="1">
      <alignment horizontal="right" vertical="center" wrapText="1"/>
    </xf>
    <xf numFmtId="0" fontId="3" fillId="25" borderId="10" xfId="0" applyFont="1" applyFill="1" applyBorder="1" applyAlignment="1">
      <alignment horizontal="right"/>
    </xf>
    <xf numFmtId="0" fontId="37" fillId="25" borderId="10" xfId="0" applyFont="1" applyFill="1" applyBorder="1"/>
    <xf numFmtId="3" fontId="4" fillId="25" borderId="10" xfId="0" applyNumberFormat="1" applyFont="1" applyFill="1" applyBorder="1"/>
    <xf numFmtId="3" fontId="6" fillId="25" borderId="10" xfId="0" applyNumberFormat="1" applyFont="1" applyFill="1" applyBorder="1" applyAlignment="1" applyProtection="1">
      <alignment horizontal="right" vertical="center" wrapText="1"/>
    </xf>
    <xf numFmtId="3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164" fontId="6" fillId="25" borderId="10" xfId="26" applyNumberFormat="1" applyFont="1" applyFill="1" applyBorder="1"/>
    <xf numFmtId="164" fontId="5" fillId="25" borderId="10" xfId="26" applyNumberFormat="1" applyFont="1" applyFill="1" applyBorder="1"/>
    <xf numFmtId="164" fontId="7" fillId="26" borderId="10" xfId="26" applyNumberFormat="1" applyFont="1" applyFill="1" applyBorder="1"/>
    <xf numFmtId="166" fontId="5" fillId="26" borderId="10" xfId="0" applyNumberFormat="1" applyFont="1" applyFill="1" applyBorder="1"/>
    <xf numFmtId="166" fontId="8" fillId="26" borderId="10" xfId="0" applyNumberFormat="1" applyFont="1" applyFill="1" applyBorder="1"/>
    <xf numFmtId="0" fontId="8" fillId="24" borderId="10" xfId="0" applyFont="1" applyFill="1" applyBorder="1" applyAlignment="1">
      <alignment horizontal="center"/>
    </xf>
    <xf numFmtId="164" fontId="29" fillId="26" borderId="10" xfId="26" applyNumberFormat="1" applyFont="1" applyFill="1" applyBorder="1"/>
    <xf numFmtId="0" fontId="7" fillId="26" borderId="10" xfId="0" applyFont="1" applyFill="1" applyBorder="1"/>
    <xf numFmtId="0" fontId="9" fillId="25" borderId="10" xfId="0" applyFont="1" applyFill="1" applyBorder="1"/>
    <xf numFmtId="0" fontId="7" fillId="25" borderId="10" xfId="0" applyFont="1" applyFill="1" applyBorder="1" applyAlignment="1">
      <alignment horizontal="center"/>
    </xf>
    <xf numFmtId="0" fontId="7" fillId="25" borderId="10" xfId="0" applyFont="1" applyFill="1" applyBorder="1"/>
    <xf numFmtId="164" fontId="9" fillId="0" borderId="10" xfId="26" applyNumberFormat="1" applyFont="1" applyBorder="1"/>
    <xf numFmtId="0" fontId="7" fillId="0" borderId="10" xfId="0" applyFont="1" applyBorder="1" applyAlignment="1">
      <alignment horizontal="center"/>
    </xf>
    <xf numFmtId="0" fontId="3" fillId="0" borderId="10" xfId="41" applyFont="1" applyBorder="1"/>
    <xf numFmtId="0" fontId="9" fillId="0" borderId="10" xfId="41" applyFont="1" applyBorder="1"/>
    <xf numFmtId="0" fontId="9" fillId="25" borderId="10" xfId="41" applyFont="1" applyFill="1" applyBorder="1"/>
    <xf numFmtId="0" fontId="3" fillId="25" borderId="10" xfId="41" applyFont="1" applyFill="1" applyBorder="1"/>
    <xf numFmtId="0" fontId="9" fillId="0" borderId="10" xfId="41" applyFont="1" applyFill="1" applyBorder="1" applyAlignment="1">
      <alignment horizontal="left"/>
    </xf>
    <xf numFmtId="0" fontId="9" fillId="0" borderId="10" xfId="41" applyFont="1" applyFill="1" applyBorder="1"/>
    <xf numFmtId="0" fontId="36" fillId="26" borderId="10" xfId="41" applyFont="1" applyFill="1" applyBorder="1"/>
    <xf numFmtId="3" fontId="28" fillId="0" borderId="10" xfId="0" applyNumberFormat="1" applyFont="1" applyFill="1" applyBorder="1"/>
    <xf numFmtId="3" fontId="28" fillId="25" borderId="10" xfId="0" applyNumberFormat="1" applyFont="1" applyFill="1" applyBorder="1"/>
    <xf numFmtId="0" fontId="27" fillId="25" borderId="10" xfId="0" applyFont="1" applyFill="1" applyBorder="1"/>
    <xf numFmtId="0" fontId="7" fillId="0" borderId="10" xfId="0" applyFont="1" applyBorder="1"/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9" fillId="0" borderId="10" xfId="0" applyFont="1" applyBorder="1"/>
    <xf numFmtId="164" fontId="7" fillId="26" borderId="10" xfId="26" applyNumberFormat="1" applyFont="1" applyFill="1" applyBorder="1" applyAlignment="1">
      <alignment horizontal="center"/>
    </xf>
    <xf numFmtId="0" fontId="28" fillId="25" borderId="10" xfId="0" applyFont="1" applyFill="1" applyBorder="1"/>
    <xf numFmtId="0" fontId="5" fillId="0" borderId="10" xfId="0" applyFont="1" applyBorder="1"/>
    <xf numFmtId="0" fontId="40" fillId="0" borderId="10" xfId="0" applyFont="1" applyBorder="1"/>
    <xf numFmtId="0" fontId="6" fillId="0" borderId="14" xfId="0" applyFont="1" applyBorder="1"/>
    <xf numFmtId="0" fontId="28" fillId="25" borderId="14" xfId="0" applyFont="1" applyFill="1" applyBorder="1"/>
    <xf numFmtId="164" fontId="9" fillId="24" borderId="14" xfId="26" applyNumberFormat="1" applyFont="1" applyFill="1" applyBorder="1"/>
    <xf numFmtId="0" fontId="6" fillId="0" borderId="10" xfId="0" applyFont="1" applyFill="1" applyBorder="1"/>
    <xf numFmtId="0" fontId="5" fillId="0" borderId="10" xfId="0" applyFont="1" applyFill="1" applyBorder="1"/>
    <xf numFmtId="164" fontId="6" fillId="0" borderId="10" xfId="26" applyNumberFormat="1" applyFont="1" applyBorder="1"/>
    <xf numFmtId="164" fontId="5" fillId="0" borderId="10" xfId="26" applyNumberFormat="1" applyFont="1" applyBorder="1"/>
    <xf numFmtId="164" fontId="6" fillId="0" borderId="14" xfId="26" applyNumberFormat="1" applyFont="1" applyBorder="1"/>
    <xf numFmtId="164" fontId="5" fillId="0" borderId="10" xfId="26" applyNumberFormat="1" applyFont="1" applyFill="1" applyBorder="1"/>
    <xf numFmtId="0" fontId="6" fillId="27" borderId="10" xfId="0" applyFont="1" applyFill="1" applyBorder="1"/>
    <xf numFmtId="164" fontId="28" fillId="25" borderId="10" xfId="26" applyNumberFormat="1" applyFont="1" applyFill="1" applyBorder="1"/>
    <xf numFmtId="0" fontId="27" fillId="0" borderId="10" xfId="0" applyFont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31" fillId="0" borderId="10" xfId="26" applyNumberFormat="1" applyFont="1" applyBorder="1"/>
    <xf numFmtId="0" fontId="31" fillId="0" borderId="0" xfId="0" applyFont="1"/>
    <xf numFmtId="166" fontId="28" fillId="26" borderId="10" xfId="0" applyNumberFormat="1" applyFont="1" applyFill="1" applyBorder="1"/>
    <xf numFmtId="164" fontId="31" fillId="0" borderId="0" xfId="0" applyNumberFormat="1" applyFont="1"/>
    <xf numFmtId="164" fontId="31" fillId="0" borderId="0" xfId="26" applyNumberFormat="1" applyFont="1"/>
    <xf numFmtId="164" fontId="27" fillId="25" borderId="10" xfId="26" applyNumberFormat="1" applyFont="1" applyFill="1" applyBorder="1"/>
    <xf numFmtId="164" fontId="27" fillId="28" borderId="10" xfId="26" applyNumberFormat="1" applyFont="1" applyFill="1" applyBorder="1"/>
    <xf numFmtId="0" fontId="29" fillId="26" borderId="15" xfId="0" applyFont="1" applyFill="1" applyBorder="1" applyAlignment="1">
      <alignment horizontal="center"/>
    </xf>
    <xf numFmtId="0" fontId="29" fillId="26" borderId="14" xfId="0" applyFont="1" applyFill="1" applyBorder="1" applyAlignment="1">
      <alignment horizontal="center"/>
    </xf>
    <xf numFmtId="0" fontId="6" fillId="25" borderId="10" xfId="0" applyFont="1" applyFill="1" applyBorder="1"/>
    <xf numFmtId="164" fontId="7" fillId="28" borderId="10" xfId="26" applyNumberFormat="1" applyFont="1" applyFill="1" applyBorder="1"/>
    <xf numFmtId="164" fontId="29" fillId="28" borderId="10" xfId="26" applyNumberFormat="1" applyFont="1" applyFill="1" applyBorder="1"/>
    <xf numFmtId="166" fontId="9" fillId="0" borderId="10" xfId="0" applyNumberFormat="1" applyFont="1" applyFill="1" applyBorder="1" applyAlignment="1">
      <alignment horizontal="left" vertical="center" wrapText="1"/>
    </xf>
    <xf numFmtId="0" fontId="9" fillId="0" borderId="13" xfId="0" applyFont="1" applyBorder="1"/>
    <xf numFmtId="0" fontId="9" fillId="0" borderId="16" xfId="0" applyFont="1" applyFill="1" applyBorder="1"/>
    <xf numFmtId="166" fontId="9" fillId="0" borderId="13" xfId="0" applyNumberFormat="1" applyFont="1" applyFill="1" applyBorder="1" applyAlignment="1" applyProtection="1">
      <alignment vertical="center" wrapText="1"/>
    </xf>
    <xf numFmtId="164" fontId="8" fillId="27" borderId="10" xfId="26" applyNumberFormat="1" applyFont="1" applyFill="1" applyBorder="1"/>
    <xf numFmtId="0" fontId="9" fillId="25" borderId="10" xfId="0" applyFont="1" applyFill="1" applyBorder="1" applyAlignment="1" applyProtection="1">
      <alignment horizontal="left" vertical="center" wrapText="1"/>
      <protection locked="0"/>
    </xf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9" fillId="0" borderId="13" xfId="0" applyFont="1" applyFill="1" applyBorder="1"/>
    <xf numFmtId="0" fontId="8" fillId="25" borderId="13" xfId="0" applyFont="1" applyFill="1" applyBorder="1"/>
    <xf numFmtId="0" fontId="9" fillId="25" borderId="13" xfId="0" applyFont="1" applyFill="1" applyBorder="1"/>
    <xf numFmtId="164" fontId="8" fillId="26" borderId="10" xfId="26" applyNumberFormat="1" applyFont="1" applyFill="1" applyBorder="1" applyAlignment="1">
      <alignment horizontal="center"/>
    </xf>
    <xf numFmtId="164" fontId="7" fillId="25" borderId="0" xfId="26" applyNumberFormat="1" applyFont="1" applyFill="1" applyBorder="1"/>
    <xf numFmtId="164" fontId="0" fillId="0" borderId="0" xfId="0" applyNumberFormat="1"/>
    <xf numFmtId="164" fontId="29" fillId="29" borderId="10" xfId="26" applyNumberFormat="1" applyFont="1" applyFill="1" applyBorder="1"/>
    <xf numFmtId="0" fontId="35" fillId="25" borderId="10" xfId="0" applyFont="1" applyFill="1" applyBorder="1" applyAlignment="1">
      <alignment horizontal="center"/>
    </xf>
    <xf numFmtId="164" fontId="3" fillId="0" borderId="0" xfId="0" applyNumberFormat="1" applyFont="1"/>
    <xf numFmtId="0" fontId="35" fillId="30" borderId="10" xfId="0" applyFont="1" applyFill="1" applyBorder="1" applyAlignment="1">
      <alignment horizontal="center"/>
    </xf>
    <xf numFmtId="164" fontId="29" fillId="28" borderId="10" xfId="26" applyNumberFormat="1" applyFont="1" applyFill="1" applyBorder="1" applyAlignment="1"/>
    <xf numFmtId="164" fontId="9" fillId="25" borderId="10" xfId="41" applyNumberFormat="1" applyFont="1" applyFill="1" applyBorder="1"/>
    <xf numFmtId="164" fontId="29" fillId="26" borderId="10" xfId="41" applyNumberFormat="1" applyFont="1" applyFill="1" applyBorder="1"/>
    <xf numFmtId="164" fontId="8" fillId="26" borderId="10" xfId="27" applyNumberFormat="1" applyFont="1" applyFill="1" applyBorder="1"/>
    <xf numFmtId="0" fontId="27" fillId="0" borderId="17" xfId="42" applyFont="1" applyFill="1" applyBorder="1" applyAlignment="1" applyProtection="1">
      <alignment horizontal="center" vertical="center"/>
    </xf>
    <xf numFmtId="0" fontId="27" fillId="0" borderId="18" xfId="42" applyFont="1" applyFill="1" applyBorder="1" applyAlignment="1" applyProtection="1">
      <alignment horizontal="center" vertical="center"/>
    </xf>
    <xf numFmtId="0" fontId="28" fillId="0" borderId="10" xfId="42" applyFont="1" applyFill="1" applyBorder="1" applyAlignment="1" applyProtection="1">
      <alignment horizontal="left" vertical="center" indent="1"/>
      <protection locked="0"/>
    </xf>
    <xf numFmtId="166" fontId="28" fillId="0" borderId="10" xfId="42" applyNumberFormat="1" applyFont="1" applyFill="1" applyBorder="1" applyAlignment="1" applyProtection="1">
      <alignment vertical="center"/>
      <protection locked="0"/>
    </xf>
    <xf numFmtId="166" fontId="27" fillId="0" borderId="19" xfId="42" applyNumberFormat="1" applyFont="1" applyFill="1" applyBorder="1" applyAlignment="1" applyProtection="1">
      <alignment vertical="center"/>
    </xf>
    <xf numFmtId="0" fontId="28" fillId="0" borderId="14" xfId="42" applyFont="1" applyFill="1" applyBorder="1" applyAlignment="1" applyProtection="1">
      <alignment horizontal="left" vertical="center" indent="1"/>
      <protection locked="0"/>
    </xf>
    <xf numFmtId="166" fontId="28" fillId="0" borderId="14" xfId="42" applyNumberFormat="1" applyFont="1" applyFill="1" applyBorder="1" applyAlignment="1" applyProtection="1">
      <alignment vertical="center"/>
      <protection locked="0"/>
    </xf>
    <xf numFmtId="166" fontId="27" fillId="0" borderId="20" xfId="42" applyNumberFormat="1" applyFont="1" applyFill="1" applyBorder="1" applyAlignment="1" applyProtection="1">
      <alignment vertical="center"/>
    </xf>
    <xf numFmtId="0" fontId="28" fillId="0" borderId="15" xfId="42" applyFont="1" applyFill="1" applyBorder="1" applyAlignment="1" applyProtection="1">
      <alignment horizontal="left" vertical="center" indent="1"/>
      <protection locked="0"/>
    </xf>
    <xf numFmtId="166" fontId="28" fillId="0" borderId="15" xfId="42" applyNumberFormat="1" applyFont="1" applyFill="1" applyBorder="1" applyAlignment="1" applyProtection="1">
      <alignment vertical="center"/>
      <protection locked="0"/>
    </xf>
    <xf numFmtId="0" fontId="27" fillId="0" borderId="21" xfId="42" applyFont="1" applyFill="1" applyBorder="1" applyAlignment="1" applyProtection="1">
      <alignment horizontal="left" vertical="center" indent="1"/>
    </xf>
    <xf numFmtId="166" fontId="27" fillId="0" borderId="21" xfId="42" applyNumberFormat="1" applyFont="1" applyFill="1" applyBorder="1" applyAlignment="1" applyProtection="1">
      <alignment vertical="center"/>
    </xf>
    <xf numFmtId="166" fontId="27" fillId="0" borderId="22" xfId="42" applyNumberFormat="1" applyFont="1" applyFill="1" applyBorder="1" applyAlignment="1" applyProtection="1">
      <alignment vertical="center"/>
    </xf>
    <xf numFmtId="0" fontId="27" fillId="0" borderId="21" xfId="42" applyFont="1" applyFill="1" applyBorder="1" applyAlignment="1" applyProtection="1">
      <alignment horizontal="left" indent="1"/>
      <protection locked="0"/>
    </xf>
    <xf numFmtId="166" fontId="27" fillId="0" borderId="21" xfId="42" applyNumberFormat="1" applyFont="1" applyFill="1" applyBorder="1" applyProtection="1"/>
    <xf numFmtId="166" fontId="28" fillId="0" borderId="14" xfId="0" applyNumberFormat="1" applyFont="1" applyFill="1" applyBorder="1" applyAlignment="1" applyProtection="1">
      <alignment vertical="center" wrapText="1"/>
      <protection locked="0"/>
    </xf>
    <xf numFmtId="166" fontId="2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0" xfId="0" applyNumberFormat="1" applyFont="1" applyFill="1" applyBorder="1" applyAlignment="1" applyProtection="1">
      <alignment vertical="center" wrapText="1"/>
      <protection locked="0"/>
    </xf>
    <xf numFmtId="166" fontId="27" fillId="0" borderId="10" xfId="0" applyNumberFormat="1" applyFont="1" applyFill="1" applyBorder="1" applyAlignment="1" applyProtection="1">
      <alignment vertical="center" wrapText="1"/>
      <protection locked="0"/>
    </xf>
    <xf numFmtId="166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24" xfId="0" applyNumberFormat="1" applyFont="1" applyFill="1" applyBorder="1" applyAlignment="1" applyProtection="1">
      <alignment horizontal="right" vertical="center" wrapText="1"/>
    </xf>
    <xf numFmtId="166" fontId="27" fillId="0" borderId="25" xfId="0" applyNumberFormat="1" applyFont="1" applyFill="1" applyBorder="1" applyAlignment="1">
      <alignment horizontal="right" vertical="center" wrapText="1" indent="1"/>
    </xf>
    <xf numFmtId="166" fontId="27" fillId="0" borderId="16" xfId="0" applyNumberFormat="1" applyFont="1" applyFill="1" applyBorder="1" applyAlignment="1" applyProtection="1">
      <alignment horizontal="right" vertical="center" wrapText="1"/>
    </xf>
    <xf numFmtId="166" fontId="27" fillId="0" borderId="26" xfId="0" applyNumberFormat="1" applyFont="1" applyFill="1" applyBorder="1" applyAlignment="1">
      <alignment horizontal="right" vertical="center" wrapText="1" indent="1"/>
    </xf>
    <xf numFmtId="0" fontId="7" fillId="25" borderId="0" xfId="0" applyFont="1" applyFill="1" applyAlignment="1">
      <alignment horizontal="left"/>
    </xf>
    <xf numFmtId="0" fontId="31" fillId="25" borderId="0" xfId="0" applyFont="1" applyFill="1"/>
    <xf numFmtId="164" fontId="7" fillId="25" borderId="0" xfId="26" applyNumberFormat="1" applyFont="1" applyFill="1" applyAlignment="1">
      <alignment horizontal="center"/>
    </xf>
    <xf numFmtId="164" fontId="48" fillId="25" borderId="0" xfId="26" applyNumberFormat="1" applyFont="1" applyFill="1"/>
    <xf numFmtId="164" fontId="31" fillId="25" borderId="0" xfId="26" applyNumberFormat="1" applyFont="1" applyFill="1"/>
    <xf numFmtId="164" fontId="28" fillId="0" borderId="10" xfId="26" applyNumberFormat="1" applyFont="1" applyBorder="1"/>
    <xf numFmtId="166" fontId="31" fillId="0" borderId="14" xfId="0" applyNumberFormat="1" applyFont="1" applyFill="1" applyBorder="1" applyAlignment="1" applyProtection="1">
      <alignment vertical="center" wrapText="1"/>
      <protection locked="0"/>
    </xf>
    <xf numFmtId="166" fontId="31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24" xfId="0" applyNumberFormat="1" applyFont="1" applyFill="1" applyBorder="1" applyAlignment="1" applyProtection="1">
      <alignment horizontal="right" vertical="center" wrapText="1"/>
    </xf>
    <xf numFmtId="164" fontId="7" fillId="0" borderId="0" xfId="26" applyNumberFormat="1" applyFont="1"/>
    <xf numFmtId="0" fontId="31" fillId="0" borderId="0" xfId="0" applyFont="1" applyAlignment="1">
      <alignment horizontal="center"/>
    </xf>
    <xf numFmtId="0" fontId="28" fillId="0" borderId="13" xfId="0" applyFont="1" applyBorder="1"/>
    <xf numFmtId="0" fontId="27" fillId="26" borderId="13" xfId="0" applyFont="1" applyFill="1" applyBorder="1"/>
    <xf numFmtId="164" fontId="8" fillId="28" borderId="10" xfId="26" applyNumberFormat="1" applyFont="1" applyFill="1" applyBorder="1"/>
    <xf numFmtId="0" fontId="27" fillId="28" borderId="10" xfId="0" applyFont="1" applyFill="1" applyBorder="1"/>
    <xf numFmtId="0" fontId="27" fillId="28" borderId="13" xfId="0" applyFont="1" applyFill="1" applyBorder="1"/>
    <xf numFmtId="164" fontId="9" fillId="28" borderId="10" xfId="26" applyNumberFormat="1" applyFont="1" applyFill="1" applyBorder="1"/>
    <xf numFmtId="166" fontId="8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28" borderId="10" xfId="0" applyFont="1" applyFill="1" applyBorder="1" applyAlignment="1">
      <alignment horizontal="center"/>
    </xf>
    <xf numFmtId="164" fontId="8" fillId="28" borderId="10" xfId="26" applyNumberFormat="1" applyFont="1" applyFill="1" applyBorder="1" applyAlignment="1"/>
    <xf numFmtId="0" fontId="8" fillId="28" borderId="10" xfId="0" applyFont="1" applyFill="1" applyBorder="1"/>
    <xf numFmtId="164" fontId="35" fillId="28" borderId="10" xfId="26" applyNumberFormat="1" applyFont="1" applyFill="1" applyBorder="1"/>
    <xf numFmtId="0" fontId="8" fillId="28" borderId="13" xfId="0" applyFont="1" applyFill="1" applyBorder="1"/>
    <xf numFmtId="0" fontId="29" fillId="28" borderId="10" xfId="0" applyFont="1" applyFill="1" applyBorder="1" applyAlignment="1">
      <alignment horizontal="center"/>
    </xf>
    <xf numFmtId="0" fontId="29" fillId="28" borderId="13" xfId="0" applyFont="1" applyFill="1" applyBorder="1"/>
    <xf numFmtId="164" fontId="8" fillId="28" borderId="10" xfId="26" applyNumberFormat="1" applyFont="1" applyFill="1" applyBorder="1" applyAlignment="1" applyProtection="1">
      <alignment vertical="center" wrapText="1"/>
    </xf>
    <xf numFmtId="0" fontId="29" fillId="28" borderId="10" xfId="0" applyFont="1" applyFill="1" applyBorder="1"/>
    <xf numFmtId="166" fontId="29" fillId="26" borderId="10" xfId="0" applyNumberFormat="1" applyFont="1" applyFill="1" applyBorder="1" applyAlignment="1">
      <alignment horizontal="center" vertical="center" wrapText="1"/>
    </xf>
    <xf numFmtId="164" fontId="30" fillId="25" borderId="10" xfId="26" applyNumberFormat="1" applyFont="1" applyFill="1" applyBorder="1"/>
    <xf numFmtId="164" fontId="8" fillId="25" borderId="10" xfId="26" applyNumberFormat="1" applyFont="1" applyFill="1" applyBorder="1"/>
    <xf numFmtId="164" fontId="35" fillId="25" borderId="10" xfId="26" applyNumberFormat="1" applyFont="1" applyFill="1" applyBorder="1"/>
    <xf numFmtId="164" fontId="30" fillId="25" borderId="10" xfId="26" applyNumberFormat="1" applyFont="1" applyFill="1" applyBorder="1" applyAlignment="1" applyProtection="1">
      <alignment vertical="center" wrapText="1"/>
    </xf>
    <xf numFmtId="164" fontId="9" fillId="25" borderId="10" xfId="26" applyNumberFormat="1" applyFont="1" applyFill="1" applyBorder="1" applyAlignment="1" applyProtection="1">
      <alignment vertical="center" wrapText="1"/>
    </xf>
    <xf numFmtId="164" fontId="27" fillId="28" borderId="10" xfId="26" applyNumberFormat="1" applyFont="1" applyFill="1" applyBorder="1" applyAlignment="1"/>
    <xf numFmtId="164" fontId="28" fillId="26" borderId="10" xfId="26" applyNumberFormat="1" applyFont="1" applyFill="1" applyBorder="1" applyAlignment="1">
      <alignment vertical="center" wrapText="1"/>
    </xf>
    <xf numFmtId="0" fontId="8" fillId="28" borderId="10" xfId="41" applyFont="1" applyFill="1" applyBorder="1" applyAlignment="1">
      <alignment horizontal="left"/>
    </xf>
    <xf numFmtId="3" fontId="8" fillId="28" borderId="14" xfId="41" applyNumberFormat="1" applyFont="1" applyFill="1" applyBorder="1" applyAlignment="1">
      <alignment horizontal="center"/>
    </xf>
    <xf numFmtId="3" fontId="8" fillId="28" borderId="10" xfId="41" applyNumberFormat="1" applyFont="1" applyFill="1" applyBorder="1" applyAlignment="1"/>
    <xf numFmtId="0" fontId="8" fillId="28" borderId="14" xfId="41" applyFont="1" applyFill="1" applyBorder="1" applyAlignment="1">
      <alignment horizontal="center"/>
    </xf>
    <xf numFmtId="0" fontId="8" fillId="28" borderId="10" xfId="41" applyFont="1" applyFill="1" applyBorder="1"/>
    <xf numFmtId="164" fontId="91" fillId="25" borderId="10" xfId="41" applyNumberFormat="1" applyFont="1" applyFill="1" applyBorder="1"/>
    <xf numFmtId="164" fontId="36" fillId="25" borderId="10" xfId="41" applyNumberFormat="1" applyFont="1" applyFill="1" applyBorder="1"/>
    <xf numFmtId="164" fontId="58" fillId="28" borderId="10" xfId="26" applyNumberFormat="1" applyFont="1" applyFill="1" applyBorder="1"/>
    <xf numFmtId="3" fontId="38" fillId="28" borderId="10" xfId="0" applyNumberFormat="1" applyFont="1" applyFill="1" applyBorder="1"/>
    <xf numFmtId="3" fontId="8" fillId="28" borderId="10" xfId="0" applyNumberFormat="1" applyFont="1" applyFill="1" applyBorder="1"/>
    <xf numFmtId="164" fontId="56" fillId="25" borderId="10" xfId="26" applyNumberFormat="1" applyFont="1" applyFill="1" applyBorder="1"/>
    <xf numFmtId="164" fontId="34" fillId="25" borderId="10" xfId="26" applyNumberFormat="1" applyFont="1" applyFill="1" applyBorder="1"/>
    <xf numFmtId="16" fontId="28" fillId="0" borderId="10" xfId="0" applyNumberFormat="1" applyFont="1" applyBorder="1"/>
    <xf numFmtId="164" fontId="36" fillId="28" borderId="10" xfId="26" applyNumberFormat="1" applyFont="1" applyFill="1" applyBorder="1"/>
    <xf numFmtId="0" fontId="29" fillId="28" borderId="13" xfId="0" applyFont="1" applyFill="1" applyBorder="1" applyAlignment="1">
      <alignment horizontal="left"/>
    </xf>
    <xf numFmtId="164" fontId="28" fillId="28" borderId="10" xfId="26" applyNumberFormat="1" applyFont="1" applyFill="1" applyBorder="1"/>
    <xf numFmtId="16" fontId="29" fillId="28" borderId="10" xfId="0" applyNumberFormat="1" applyFont="1" applyFill="1" applyBorder="1"/>
    <xf numFmtId="0" fontId="28" fillId="25" borderId="13" xfId="0" applyFont="1" applyFill="1" applyBorder="1"/>
    <xf numFmtId="0" fontId="6" fillId="28" borderId="10" xfId="0" applyFont="1" applyFill="1" applyBorder="1"/>
    <xf numFmtId="0" fontId="36" fillId="28" borderId="10" xfId="0" applyFont="1" applyFill="1" applyBorder="1"/>
    <xf numFmtId="0" fontId="59" fillId="0" borderId="0" xfId="0" applyFont="1"/>
    <xf numFmtId="0" fontId="92" fillId="27" borderId="16" xfId="0" applyFont="1" applyFill="1" applyBorder="1" applyAlignment="1"/>
    <xf numFmtId="0" fontId="50" fillId="27" borderId="15" xfId="0" applyFont="1" applyFill="1" applyBorder="1" applyAlignment="1"/>
    <xf numFmtId="0" fontId="50" fillId="27" borderId="16" xfId="0" applyFont="1" applyFill="1" applyBorder="1" applyAlignment="1"/>
    <xf numFmtId="0" fontId="50" fillId="27" borderId="14" xfId="0" applyFont="1" applyFill="1" applyBorder="1" applyAlignment="1"/>
    <xf numFmtId="0" fontId="27" fillId="0" borderId="10" xfId="0" applyFont="1" applyBorder="1"/>
    <xf numFmtId="0" fontId="27" fillId="25" borderId="13" xfId="0" applyFont="1" applyFill="1" applyBorder="1"/>
    <xf numFmtId="0" fontId="28" fillId="0" borderId="0" xfId="0" applyFont="1" applyBorder="1"/>
    <xf numFmtId="164" fontId="27" fillId="29" borderId="10" xfId="26" applyNumberFormat="1" applyFont="1" applyFill="1" applyBorder="1"/>
    <xf numFmtId="164" fontId="27" fillId="0" borderId="10" xfId="26" applyNumberFormat="1" applyFont="1" applyBorder="1"/>
    <xf numFmtId="164" fontId="28" fillId="29" borderId="10" xfId="26" applyNumberFormat="1" applyFont="1" applyFill="1" applyBorder="1"/>
    <xf numFmtId="164" fontId="27" fillId="26" borderId="10" xfId="26" applyNumberFormat="1" applyFont="1" applyFill="1" applyBorder="1"/>
    <xf numFmtId="164" fontId="36" fillId="26" borderId="10" xfId="26" applyNumberFormat="1" applyFont="1" applyFill="1" applyBorder="1"/>
    <xf numFmtId="164" fontId="29" fillId="27" borderId="10" xfId="26" applyNumberFormat="1" applyFont="1" applyFill="1" applyBorder="1"/>
    <xf numFmtId="0" fontId="36" fillId="28" borderId="15" xfId="0" applyFont="1" applyFill="1" applyBorder="1"/>
    <xf numFmtId="0" fontId="29" fillId="28" borderId="27" xfId="0" applyFont="1" applyFill="1" applyBorder="1"/>
    <xf numFmtId="0" fontId="36" fillId="25" borderId="0" xfId="0" applyFont="1" applyFill="1" applyBorder="1"/>
    <xf numFmtId="0" fontId="29" fillId="25" borderId="0" xfId="0" applyFont="1" applyFill="1" applyBorder="1"/>
    <xf numFmtId="164" fontId="28" fillId="25" borderId="10" xfId="26" applyNumberFormat="1" applyFont="1" applyFill="1" applyBorder="1" applyAlignment="1">
      <alignment horizontal="center"/>
    </xf>
    <xf numFmtId="164" fontId="27" fillId="25" borderId="10" xfId="26" applyNumberFormat="1" applyFont="1" applyFill="1" applyBorder="1" applyAlignment="1">
      <alignment horizontal="center"/>
    </xf>
    <xf numFmtId="164" fontId="27" fillId="28" borderId="10" xfId="26" applyNumberFormat="1" applyFont="1" applyFill="1" applyBorder="1" applyAlignment="1">
      <alignment horizontal="center"/>
    </xf>
    <xf numFmtId="164" fontId="29" fillId="28" borderId="10" xfId="26" applyNumberFormat="1" applyFont="1" applyFill="1" applyBorder="1" applyAlignment="1">
      <alignment horizontal="center"/>
    </xf>
    <xf numFmtId="164" fontId="36" fillId="28" borderId="10" xfId="26" applyNumberFormat="1" applyFont="1" applyFill="1" applyBorder="1" applyAlignment="1">
      <alignment horizontal="center"/>
    </xf>
    <xf numFmtId="16" fontId="9" fillId="0" borderId="10" xfId="0" applyNumberFormat="1" applyFont="1" applyBorder="1"/>
    <xf numFmtId="164" fontId="8" fillId="25" borderId="10" xfId="26" applyNumberFormat="1" applyFont="1" applyFill="1" applyBorder="1" applyAlignment="1">
      <alignment horizontal="left"/>
    </xf>
    <xf numFmtId="0" fontId="8" fillId="0" borderId="13" xfId="0" applyFont="1" applyFill="1" applyBorder="1"/>
    <xf numFmtId="164" fontId="8" fillId="28" borderId="10" xfId="26" applyNumberFormat="1" applyFont="1" applyFill="1" applyBorder="1" applyAlignment="1">
      <alignment horizontal="left"/>
    </xf>
    <xf numFmtId="164" fontId="59" fillId="25" borderId="10" xfId="26" applyNumberFormat="1" applyFont="1" applyFill="1" applyBorder="1"/>
    <xf numFmtId="0" fontId="29" fillId="27" borderId="10" xfId="0" applyFont="1" applyFill="1" applyBorder="1"/>
    <xf numFmtId="0" fontId="41" fillId="25" borderId="10" xfId="0" applyFont="1" applyFill="1" applyBorder="1"/>
    <xf numFmtId="16" fontId="8" fillId="25" borderId="10" xfId="0" applyNumberFormat="1" applyFont="1" applyFill="1" applyBorder="1" applyAlignment="1">
      <alignment horizontal="left"/>
    </xf>
    <xf numFmtId="16" fontId="8" fillId="28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28" borderId="10" xfId="0" applyFont="1" applyFill="1" applyBorder="1" applyAlignment="1">
      <alignment horizontal="left"/>
    </xf>
    <xf numFmtId="164" fontId="53" fillId="28" borderId="10" xfId="26" applyNumberFormat="1" applyFont="1" applyFill="1" applyBorder="1"/>
    <xf numFmtId="0" fontId="53" fillId="28" borderId="10" xfId="0" applyFont="1" applyFill="1" applyBorder="1"/>
    <xf numFmtId="16" fontId="9" fillId="25" borderId="10" xfId="0" applyNumberFormat="1" applyFont="1" applyFill="1" applyBorder="1"/>
    <xf numFmtId="0" fontId="28" fillId="0" borderId="10" xfId="0" applyFont="1" applyBorder="1" applyAlignment="1">
      <alignment horizontal="left"/>
    </xf>
    <xf numFmtId="164" fontId="61" fillId="28" borderId="10" xfId="26" applyNumberFormat="1" applyFont="1" applyFill="1" applyBorder="1"/>
    <xf numFmtId="164" fontId="62" fillId="28" borderId="10" xfId="26" applyNumberFormat="1" applyFont="1" applyFill="1" applyBorder="1"/>
    <xf numFmtId="164" fontId="63" fillId="25" borderId="10" xfId="26" applyNumberFormat="1" applyFont="1" applyFill="1" applyBorder="1"/>
    <xf numFmtId="164" fontId="64" fillId="28" borderId="10" xfId="26" applyNumberFormat="1" applyFont="1" applyFill="1" applyBorder="1"/>
    <xf numFmtId="164" fontId="65" fillId="28" borderId="10" xfId="26" applyNumberFormat="1" applyFont="1" applyFill="1" applyBorder="1"/>
    <xf numFmtId="164" fontId="62" fillId="26" borderId="10" xfId="26" applyNumberFormat="1" applyFont="1" applyFill="1" applyBorder="1"/>
    <xf numFmtId="164" fontId="65" fillId="26" borderId="10" xfId="26" applyNumberFormat="1" applyFont="1" applyFill="1" applyBorder="1"/>
    <xf numFmtId="164" fontId="61" fillId="25" borderId="10" xfId="26" applyNumberFormat="1" applyFont="1" applyFill="1" applyBorder="1"/>
    <xf numFmtId="0" fontId="64" fillId="25" borderId="13" xfId="0" applyFont="1" applyFill="1" applyBorder="1"/>
    <xf numFmtId="0" fontId="64" fillId="0" borderId="13" xfId="0" applyFont="1" applyBorder="1"/>
    <xf numFmtId="164" fontId="38" fillId="28" borderId="10" xfId="26" applyNumberFormat="1" applyFont="1" applyFill="1" applyBorder="1"/>
    <xf numFmtId="164" fontId="42" fillId="28" borderId="10" xfId="26" applyNumberFormat="1" applyFont="1" applyFill="1" applyBorder="1"/>
    <xf numFmtId="164" fontId="31" fillId="26" borderId="10" xfId="26" applyNumberFormat="1" applyFont="1" applyFill="1" applyBorder="1"/>
    <xf numFmtId="164" fontId="27" fillId="27" borderId="10" xfId="26" applyNumberFormat="1" applyFont="1" applyFill="1" applyBorder="1"/>
    <xf numFmtId="164" fontId="93" fillId="27" borderId="10" xfId="26" applyNumberFormat="1" applyFont="1" applyFill="1" applyBorder="1"/>
    <xf numFmtId="164" fontId="69" fillId="0" borderId="10" xfId="26" applyNumberFormat="1" applyFont="1" applyBorder="1"/>
    <xf numFmtId="164" fontId="69" fillId="25" borderId="10" xfId="26" applyNumberFormat="1" applyFont="1" applyFill="1" applyBorder="1"/>
    <xf numFmtId="164" fontId="64" fillId="25" borderId="10" xfId="26" applyNumberFormat="1" applyFont="1" applyFill="1" applyBorder="1"/>
    <xf numFmtId="164" fontId="70" fillId="28" borderId="10" xfId="26" applyNumberFormat="1" applyFont="1" applyFill="1" applyBorder="1"/>
    <xf numFmtId="164" fontId="66" fillId="25" borderId="10" xfId="26" applyNumberFormat="1" applyFont="1" applyFill="1" applyBorder="1"/>
    <xf numFmtId="164" fontId="69" fillId="28" borderId="10" xfId="26" applyNumberFormat="1" applyFont="1" applyFill="1" applyBorder="1"/>
    <xf numFmtId="164" fontId="64" fillId="26" borderId="10" xfId="26" applyNumberFormat="1" applyFont="1" applyFill="1" applyBorder="1"/>
    <xf numFmtId="166" fontId="69" fillId="28" borderId="10" xfId="0" applyNumberFormat="1" applyFont="1" applyFill="1" applyBorder="1" applyAlignment="1">
      <alignment horizontal="center" vertical="center" wrapText="1"/>
    </xf>
    <xf numFmtId="166" fontId="27" fillId="28" borderId="10" xfId="0" applyNumberFormat="1" applyFont="1" applyFill="1" applyBorder="1" applyAlignment="1" applyProtection="1">
      <alignment vertical="center" wrapText="1"/>
      <protection locked="0"/>
    </xf>
    <xf numFmtId="166" fontId="28" fillId="28" borderId="10" xfId="0" applyNumberFormat="1" applyFont="1" applyFill="1" applyBorder="1" applyAlignment="1" applyProtection="1">
      <alignment vertical="center" wrapText="1"/>
      <protection locked="0"/>
    </xf>
    <xf numFmtId="166" fontId="65" fillId="28" borderId="15" xfId="0" applyNumberFormat="1" applyFont="1" applyFill="1" applyBorder="1" applyAlignment="1">
      <alignment horizontal="center" vertical="center" wrapText="1"/>
    </xf>
    <xf numFmtId="166" fontId="65" fillId="28" borderId="14" xfId="0" applyNumberFormat="1" applyFont="1" applyFill="1" applyBorder="1" applyAlignment="1">
      <alignment horizontal="center" vertical="center" wrapText="1"/>
    </xf>
    <xf numFmtId="166" fontId="57" fillId="28" borderId="10" xfId="0" applyNumberFormat="1" applyFont="1" applyFill="1" applyBorder="1" applyAlignment="1">
      <alignment vertical="center" wrapText="1"/>
    </xf>
    <xf numFmtId="0" fontId="57" fillId="28" borderId="15" xfId="0" applyFont="1" applyFill="1" applyBorder="1" applyAlignment="1"/>
    <xf numFmtId="0" fontId="57" fillId="28" borderId="16" xfId="0" applyFont="1" applyFill="1" applyBorder="1" applyAlignment="1"/>
    <xf numFmtId="0" fontId="57" fillId="28" borderId="14" xfId="0" applyFont="1" applyFill="1" applyBorder="1" applyAlignment="1"/>
    <xf numFmtId="166" fontId="28" fillId="28" borderId="19" xfId="0" applyNumberFormat="1" applyFont="1" applyFill="1" applyBorder="1" applyAlignment="1" applyProtection="1">
      <alignment vertical="center" wrapText="1"/>
      <protection locked="0"/>
    </xf>
    <xf numFmtId="166" fontId="27" fillId="28" borderId="19" xfId="0" applyNumberFormat="1" applyFont="1" applyFill="1" applyBorder="1" applyAlignment="1" applyProtection="1">
      <alignment vertical="center" wrapText="1"/>
      <protection locked="0"/>
    </xf>
    <xf numFmtId="166" fontId="27" fillId="28" borderId="28" xfId="0" applyNumberFormat="1" applyFont="1" applyFill="1" applyBorder="1" applyAlignment="1" applyProtection="1">
      <alignment horizontal="right" vertical="center" wrapText="1"/>
    </xf>
    <xf numFmtId="166" fontId="27" fillId="28" borderId="29" xfId="0" applyNumberFormat="1" applyFont="1" applyFill="1" applyBorder="1" applyAlignment="1" applyProtection="1">
      <alignment horizontal="right" vertical="center" wrapText="1"/>
    </xf>
    <xf numFmtId="166" fontId="27" fillId="0" borderId="30" xfId="0" applyNumberFormat="1" applyFont="1" applyFill="1" applyBorder="1" applyAlignment="1">
      <alignment horizontal="left" vertical="center" wrapText="1" indent="1"/>
    </xf>
    <xf numFmtId="166" fontId="27" fillId="0" borderId="31" xfId="0" applyNumberFormat="1" applyFont="1" applyFill="1" applyBorder="1" applyAlignment="1">
      <alignment horizontal="left" vertical="center" wrapText="1" indent="1"/>
    </xf>
    <xf numFmtId="164" fontId="68" fillId="25" borderId="10" xfId="26" applyNumberFormat="1" applyFont="1" applyFill="1" applyBorder="1" applyAlignment="1">
      <alignment horizontal="left"/>
    </xf>
    <xf numFmtId="0" fontId="67" fillId="0" borderId="10" xfId="0" applyFont="1" applyBorder="1" applyAlignment="1">
      <alignment horizontal="left"/>
    </xf>
    <xf numFmtId="16" fontId="68" fillId="25" borderId="10" xfId="0" applyNumberFormat="1" applyFont="1" applyFill="1" applyBorder="1" applyAlignment="1">
      <alignment horizontal="left"/>
    </xf>
    <xf numFmtId="16" fontId="28" fillId="25" borderId="10" xfId="0" applyNumberFormat="1" applyFont="1" applyFill="1" applyBorder="1"/>
    <xf numFmtId="166" fontId="28" fillId="0" borderId="13" xfId="0" applyNumberFormat="1" applyFont="1" applyFill="1" applyBorder="1" applyAlignment="1" applyProtection="1">
      <alignment vertical="center" wrapText="1"/>
      <protection locked="0"/>
    </xf>
    <xf numFmtId="166" fontId="27" fillId="0" borderId="30" xfId="0" applyNumberFormat="1" applyFont="1" applyFill="1" applyBorder="1" applyAlignment="1" applyProtection="1">
      <alignment horizontal="right" vertical="center" wrapText="1"/>
    </xf>
    <xf numFmtId="166" fontId="27" fillId="0" borderId="31" xfId="0" applyNumberFormat="1" applyFont="1" applyFill="1" applyBorder="1" applyAlignment="1" applyProtection="1">
      <alignment horizontal="right" vertical="center" wrapText="1"/>
    </xf>
    <xf numFmtId="0" fontId="67" fillId="27" borderId="10" xfId="0" applyFont="1" applyFill="1" applyBorder="1" applyAlignment="1">
      <alignment horizontal="left"/>
    </xf>
    <xf numFmtId="166" fontId="6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67" fillId="28" borderId="10" xfId="0" applyFont="1" applyFill="1" applyBorder="1" applyAlignment="1">
      <alignment horizontal="left"/>
    </xf>
    <xf numFmtId="166" fontId="27" fillId="28" borderId="32" xfId="0" applyNumberFormat="1" applyFont="1" applyFill="1" applyBorder="1" applyAlignment="1">
      <alignment horizontal="left" vertical="center" wrapText="1" indent="1"/>
    </xf>
    <xf numFmtId="166" fontId="27" fillId="28" borderId="21" xfId="0" applyNumberFormat="1" applyFont="1" applyFill="1" applyBorder="1" applyAlignment="1">
      <alignment vertical="center" wrapText="1"/>
    </xf>
    <xf numFmtId="166" fontId="27" fillId="28" borderId="32" xfId="0" applyNumberFormat="1" applyFont="1" applyFill="1" applyBorder="1" applyAlignment="1">
      <alignment vertical="center" wrapText="1"/>
    </xf>
    <xf numFmtId="166" fontId="27" fillId="28" borderId="33" xfId="0" applyNumberFormat="1" applyFont="1" applyFill="1" applyBorder="1" applyAlignment="1">
      <alignment horizontal="left" vertical="center" wrapText="1" indent="1"/>
    </xf>
    <xf numFmtId="0" fontId="27" fillId="27" borderId="34" xfId="0" applyFont="1" applyFill="1" applyBorder="1"/>
    <xf numFmtId="166" fontId="27" fillId="27" borderId="35" xfId="0" applyNumberFormat="1" applyFont="1" applyFill="1" applyBorder="1"/>
    <xf numFmtId="0" fontId="27" fillId="27" borderId="35" xfId="0" applyFont="1" applyFill="1" applyBorder="1"/>
    <xf numFmtId="166" fontId="27" fillId="28" borderId="24" xfId="0" applyNumberFormat="1" applyFont="1" applyFill="1" applyBorder="1" applyAlignment="1">
      <alignment vertical="center" wrapText="1"/>
    </xf>
    <xf numFmtId="166" fontId="27" fillId="28" borderId="30" xfId="0" applyNumberFormat="1" applyFont="1" applyFill="1" applyBorder="1" applyAlignment="1">
      <alignment vertical="center" wrapText="1"/>
    </xf>
    <xf numFmtId="166" fontId="27" fillId="28" borderId="25" xfId="0" applyNumberFormat="1" applyFont="1" applyFill="1" applyBorder="1" applyAlignment="1">
      <alignment horizontal="left" vertical="center" wrapText="1" indent="1"/>
    </xf>
    <xf numFmtId="164" fontId="68" fillId="28" borderId="10" xfId="26" applyNumberFormat="1" applyFont="1" applyFill="1" applyBorder="1" applyAlignment="1">
      <alignment horizontal="left"/>
    </xf>
    <xf numFmtId="166" fontId="31" fillId="28" borderId="10" xfId="0" applyNumberFormat="1" applyFont="1" applyFill="1" applyBorder="1" applyAlignment="1" applyProtection="1">
      <alignment vertical="center" wrapText="1"/>
      <protection locked="0"/>
    </xf>
    <xf numFmtId="16" fontId="68" fillId="28" borderId="10" xfId="0" applyNumberFormat="1" applyFont="1" applyFill="1" applyBorder="1" applyAlignment="1">
      <alignment horizontal="left"/>
    </xf>
    <xf numFmtId="0" fontId="68" fillId="28" borderId="10" xfId="0" applyFont="1" applyFill="1" applyBorder="1" applyAlignment="1">
      <alignment horizontal="left"/>
    </xf>
    <xf numFmtId="166" fontId="27" fillId="28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7" fillId="28" borderId="10" xfId="0" applyNumberFormat="1" applyFont="1" applyFill="1" applyBorder="1" applyAlignment="1" applyProtection="1">
      <alignment vertical="center" wrapText="1"/>
      <protection locked="0"/>
    </xf>
    <xf numFmtId="166" fontId="63" fillId="25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31" fillId="28" borderId="14" xfId="0" applyNumberFormat="1" applyFont="1" applyFill="1" applyBorder="1" applyAlignment="1" applyProtection="1">
      <alignment vertical="center" wrapText="1"/>
      <protection locked="0"/>
    </xf>
    <xf numFmtId="166" fontId="27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28" borderId="13" xfId="0" applyNumberFormat="1" applyFont="1" applyFill="1" applyBorder="1" applyAlignment="1" applyProtection="1">
      <alignment vertical="center" wrapText="1"/>
      <protection locked="0"/>
    </xf>
    <xf numFmtId="166" fontId="27" fillId="28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69" fillId="28" borderId="14" xfId="0" applyNumberFormat="1" applyFont="1" applyFill="1" applyBorder="1" applyAlignment="1" applyProtection="1">
      <alignment vertical="center" wrapText="1"/>
      <protection locked="0"/>
    </xf>
    <xf numFmtId="166" fontId="63" fillId="25" borderId="14" xfId="0" applyNumberFormat="1" applyFont="1" applyFill="1" applyBorder="1" applyAlignment="1" applyProtection="1">
      <alignment vertical="center" wrapText="1"/>
      <protection locked="0"/>
    </xf>
    <xf numFmtId="166" fontId="65" fillId="28" borderId="14" xfId="0" applyNumberFormat="1" applyFont="1" applyFill="1" applyBorder="1" applyAlignment="1" applyProtection="1">
      <alignment vertical="center" wrapText="1"/>
      <protection locked="0"/>
    </xf>
    <xf numFmtId="166" fontId="62" fillId="25" borderId="14" xfId="0" applyNumberFormat="1" applyFont="1" applyFill="1" applyBorder="1" applyAlignment="1" applyProtection="1">
      <alignment vertical="center" wrapText="1"/>
      <protection locked="0"/>
    </xf>
    <xf numFmtId="166" fontId="69" fillId="28" borderId="10" xfId="0" applyNumberFormat="1" applyFont="1" applyFill="1" applyBorder="1" applyAlignment="1" applyProtection="1">
      <alignment vertical="center" wrapText="1"/>
      <protection locked="0"/>
    </xf>
    <xf numFmtId="166" fontId="65" fillId="28" borderId="10" xfId="0" applyNumberFormat="1" applyFont="1" applyFill="1" applyBorder="1" applyAlignment="1" applyProtection="1">
      <alignment vertical="center" wrapText="1"/>
      <protection locked="0"/>
    </xf>
    <xf numFmtId="166" fontId="29" fillId="28" borderId="10" xfId="0" applyNumberFormat="1" applyFont="1" applyFill="1" applyBorder="1" applyAlignment="1" applyProtection="1">
      <alignment vertical="center" wrapText="1"/>
      <protection locked="0"/>
    </xf>
    <xf numFmtId="166" fontId="63" fillId="28" borderId="24" xfId="0" applyNumberFormat="1" applyFont="1" applyFill="1" applyBorder="1" applyAlignment="1">
      <alignment vertical="center" wrapText="1"/>
    </xf>
    <xf numFmtId="166" fontId="62" fillId="28" borderId="14" xfId="0" applyNumberFormat="1" applyFont="1" applyFill="1" applyBorder="1" applyAlignment="1" applyProtection="1">
      <alignment vertical="center" wrapText="1"/>
      <protection locked="0"/>
    </xf>
    <xf numFmtId="166" fontId="29" fillId="28" borderId="21" xfId="0" applyNumberFormat="1" applyFont="1" applyFill="1" applyBorder="1" applyAlignment="1">
      <alignment vertical="center" wrapText="1"/>
    </xf>
    <xf numFmtId="166" fontId="93" fillId="27" borderId="35" xfId="0" applyNumberFormat="1" applyFont="1" applyFill="1" applyBorder="1"/>
    <xf numFmtId="166" fontId="36" fillId="28" borderId="10" xfId="0" applyNumberFormat="1" applyFont="1" applyFill="1" applyBorder="1" applyAlignment="1" applyProtection="1">
      <alignment vertical="center" wrapText="1"/>
      <protection locked="0"/>
    </xf>
    <xf numFmtId="166" fontId="29" fillId="28" borderId="24" xfId="0" applyNumberFormat="1" applyFont="1" applyFill="1" applyBorder="1" applyAlignment="1">
      <alignment vertical="center" wrapText="1"/>
    </xf>
    <xf numFmtId="166" fontId="63" fillId="0" borderId="24" xfId="0" applyNumberFormat="1" applyFont="1" applyFill="1" applyBorder="1" applyAlignment="1" applyProtection="1">
      <alignment horizontal="right" vertical="center" wrapText="1"/>
    </xf>
    <xf numFmtId="166" fontId="63" fillId="28" borderId="24" xfId="0" applyNumberFormat="1" applyFont="1" applyFill="1" applyBorder="1" applyAlignment="1" applyProtection="1">
      <alignment horizontal="right" vertical="center" wrapText="1"/>
    </xf>
    <xf numFmtId="166" fontId="36" fillId="28" borderId="14" xfId="0" applyNumberFormat="1" applyFont="1" applyFill="1" applyBorder="1" applyAlignment="1" applyProtection="1">
      <alignment vertical="center" wrapText="1"/>
      <protection locked="0"/>
    </xf>
    <xf numFmtId="166" fontId="69" fillId="0" borderId="10" xfId="0" applyNumberFormat="1" applyFont="1" applyFill="1" applyBorder="1" applyAlignment="1" applyProtection="1">
      <alignment vertical="center" wrapText="1"/>
      <protection locked="0"/>
    </xf>
    <xf numFmtId="166" fontId="63" fillId="25" borderId="21" xfId="0" applyNumberFormat="1" applyFont="1" applyFill="1" applyBorder="1" applyAlignment="1">
      <alignment vertical="center" wrapText="1"/>
    </xf>
    <xf numFmtId="0" fontId="71" fillId="0" borderId="0" xfId="0" applyFont="1"/>
    <xf numFmtId="0" fontId="6" fillId="29" borderId="10" xfId="0" applyFont="1" applyFill="1" applyBorder="1"/>
    <xf numFmtId="0" fontId="29" fillId="29" borderId="13" xfId="0" applyFont="1" applyFill="1" applyBorder="1"/>
    <xf numFmtId="0" fontId="29" fillId="28" borderId="15" xfId="0" applyFont="1" applyFill="1" applyBorder="1" applyAlignment="1"/>
    <xf numFmtId="0" fontId="28" fillId="28" borderId="15" xfId="0" applyFont="1" applyFill="1" applyBorder="1" applyAlignment="1"/>
    <xf numFmtId="0" fontId="27" fillId="28" borderId="16" xfId="0" applyFont="1" applyFill="1" applyBorder="1" applyAlignment="1"/>
    <xf numFmtId="0" fontId="29" fillId="28" borderId="14" xfId="0" applyFont="1" applyFill="1" applyBorder="1" applyAlignment="1"/>
    <xf numFmtId="0" fontId="27" fillId="28" borderId="14" xfId="0" applyFont="1" applyFill="1" applyBorder="1" applyAlignment="1"/>
    <xf numFmtId="0" fontId="29" fillId="28" borderId="16" xfId="0" applyFont="1" applyFill="1" applyBorder="1" applyAlignment="1">
      <alignment horizontal="center"/>
    </xf>
    <xf numFmtId="0" fontId="29" fillId="27" borderId="10" xfId="41" applyFont="1" applyFill="1" applyBorder="1"/>
    <xf numFmtId="3" fontId="29" fillId="28" borderId="15" xfId="41" applyNumberFormat="1" applyFont="1" applyFill="1" applyBorder="1" applyAlignment="1"/>
    <xf numFmtId="0" fontId="28" fillId="28" borderId="10" xfId="0" applyFont="1" applyFill="1" applyBorder="1"/>
    <xf numFmtId="3" fontId="29" fillId="28" borderId="16" xfId="41" applyNumberFormat="1" applyFont="1" applyFill="1" applyBorder="1" applyAlignment="1">
      <alignment horizontal="center"/>
    </xf>
    <xf numFmtId="0" fontId="27" fillId="28" borderId="10" xfId="0" applyFont="1" applyFill="1" applyBorder="1" applyAlignment="1">
      <alignment horizontal="center"/>
    </xf>
    <xf numFmtId="3" fontId="29" fillId="28" borderId="14" xfId="41" applyNumberFormat="1" applyFont="1" applyFill="1" applyBorder="1" applyAlignment="1">
      <alignment horizontal="center"/>
    </xf>
    <xf numFmtId="0" fontId="8" fillId="27" borderId="15" xfId="0" applyFont="1" applyFill="1" applyBorder="1" applyAlignment="1"/>
    <xf numFmtId="0" fontId="8" fillId="27" borderId="16" xfId="0" applyFont="1" applyFill="1" applyBorder="1" applyAlignment="1"/>
    <xf numFmtId="0" fontId="93" fillId="27" borderId="16" xfId="0" applyFont="1" applyFill="1" applyBorder="1" applyAlignment="1"/>
    <xf numFmtId="0" fontId="8" fillId="27" borderId="14" xfId="0" applyFont="1" applyFill="1" applyBorder="1" applyAlignment="1"/>
    <xf numFmtId="0" fontId="93" fillId="27" borderId="15" xfId="41" applyFont="1" applyFill="1" applyBorder="1" applyAlignment="1"/>
    <xf numFmtId="0" fontId="93" fillId="27" borderId="16" xfId="41" applyFont="1" applyFill="1" applyBorder="1" applyAlignment="1"/>
    <xf numFmtId="0" fontId="93" fillId="27" borderId="14" xfId="41" applyFont="1" applyFill="1" applyBorder="1" applyAlignment="1"/>
    <xf numFmtId="0" fontId="27" fillId="28" borderId="16" xfId="0" applyFont="1" applyFill="1" applyBorder="1" applyAlignment="1">
      <alignment horizontal="center"/>
    </xf>
    <xf numFmtId="166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28" borderId="14" xfId="0" applyFont="1" applyFill="1" applyBorder="1" applyAlignment="1">
      <alignment horizontal="center"/>
    </xf>
    <xf numFmtId="0" fontId="42" fillId="28" borderId="10" xfId="0" applyFont="1" applyFill="1" applyBorder="1" applyAlignment="1">
      <alignment horizontal="center" vertical="center" wrapText="1"/>
    </xf>
    <xf numFmtId="164" fontId="7" fillId="25" borderId="10" xfId="26" applyNumberFormat="1" applyFont="1" applyFill="1" applyBorder="1" applyAlignment="1">
      <alignment horizontal="right"/>
    </xf>
    <xf numFmtId="3" fontId="9" fillId="28" borderId="10" xfId="0" applyNumberFormat="1" applyFont="1" applyFill="1" applyBorder="1" applyAlignment="1" applyProtection="1">
      <alignment horizontal="right" vertical="center" wrapText="1"/>
    </xf>
    <xf numFmtId="3" fontId="8" fillId="25" borderId="10" xfId="0" applyNumberFormat="1" applyFont="1" applyFill="1" applyBorder="1"/>
    <xf numFmtId="3" fontId="41" fillId="25" borderId="10" xfId="0" applyNumberFormat="1" applyFont="1" applyFill="1" applyBorder="1" applyAlignment="1" applyProtection="1">
      <alignment horizontal="right" vertical="center" wrapText="1"/>
    </xf>
    <xf numFmtId="3" fontId="47" fillId="25" borderId="10" xfId="0" applyNumberFormat="1" applyFont="1" applyFill="1" applyBorder="1" applyAlignment="1" applyProtection="1">
      <alignment horizontal="right" vertical="center" wrapText="1"/>
    </xf>
    <xf numFmtId="3" fontId="8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43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28" borderId="10" xfId="0" applyNumberFormat="1" applyFont="1" applyFill="1" applyBorder="1" applyAlignment="1" applyProtection="1">
      <alignment horizontal="right" vertical="center" wrapText="1"/>
    </xf>
    <xf numFmtId="3" fontId="37" fillId="28" borderId="10" xfId="0" applyNumberFormat="1" applyFont="1" applyFill="1" applyBorder="1" applyAlignment="1" applyProtection="1">
      <alignment horizontal="right" vertical="center" wrapText="1"/>
    </xf>
    <xf numFmtId="166" fontId="8" fillId="28" borderId="10" xfId="0" applyNumberFormat="1" applyFont="1" applyFill="1" applyBorder="1" applyAlignment="1" applyProtection="1">
      <alignment horizontal="right" vertical="center" wrapText="1"/>
    </xf>
    <xf numFmtId="166" fontId="31" fillId="28" borderId="10" xfId="0" applyNumberFormat="1" applyFont="1" applyFill="1" applyBorder="1" applyAlignment="1" applyProtection="1">
      <alignment horizontal="right" vertical="center" wrapText="1"/>
    </xf>
    <xf numFmtId="3" fontId="44" fillId="28" borderId="10" xfId="0" applyNumberFormat="1" applyFont="1" applyFill="1" applyBorder="1" applyAlignment="1" applyProtection="1">
      <alignment horizontal="right" vertical="center" wrapText="1"/>
    </xf>
    <xf numFmtId="164" fontId="9" fillId="28" borderId="10" xfId="26" applyNumberFormat="1" applyFont="1" applyFill="1" applyBorder="1" applyAlignment="1">
      <alignment horizontal="right"/>
    </xf>
    <xf numFmtId="3" fontId="8" fillId="28" borderId="10" xfId="0" applyNumberFormat="1" applyFont="1" applyFill="1" applyBorder="1" applyAlignment="1" applyProtection="1">
      <alignment horizontal="right" vertical="center" wrapText="1"/>
    </xf>
    <xf numFmtId="3" fontId="8" fillId="28" borderId="10" xfId="0" applyNumberFormat="1" applyFont="1" applyFill="1" applyBorder="1" applyAlignment="1" applyProtection="1">
      <alignment horizontal="right" vertical="center" wrapText="1"/>
      <protection locked="0"/>
    </xf>
    <xf numFmtId="164" fontId="33" fillId="28" borderId="10" xfId="26" applyNumberFormat="1" applyFont="1" applyFill="1" applyBorder="1" applyAlignment="1">
      <alignment horizontal="right"/>
    </xf>
    <xf numFmtId="3" fontId="33" fillId="28" borderId="10" xfId="0" applyNumberFormat="1" applyFont="1" applyFill="1" applyBorder="1"/>
    <xf numFmtId="3" fontId="33" fillId="28" borderId="10" xfId="0" applyNumberFormat="1" applyFont="1" applyFill="1" applyBorder="1" applyAlignment="1" applyProtection="1">
      <alignment horizontal="right" vertical="center" wrapText="1"/>
    </xf>
    <xf numFmtId="3" fontId="33" fillId="28" borderId="10" xfId="0" applyNumberFormat="1" applyFont="1" applyFill="1" applyBorder="1" applyAlignment="1" applyProtection="1">
      <alignment horizontal="right" vertical="center" wrapText="1"/>
      <protection locked="0"/>
    </xf>
    <xf numFmtId="166" fontId="8" fillId="28" borderId="10" xfId="0" applyNumberFormat="1" applyFont="1" applyFill="1" applyBorder="1"/>
    <xf numFmtId="166" fontId="28" fillId="28" borderId="10" xfId="0" applyNumberFormat="1" applyFont="1" applyFill="1" applyBorder="1"/>
    <xf numFmtId="164" fontId="5" fillId="28" borderId="10" xfId="26" applyNumberFormat="1" applyFont="1" applyFill="1" applyBorder="1"/>
    <xf numFmtId="164" fontId="6" fillId="28" borderId="10" xfId="26" applyNumberFormat="1" applyFont="1" applyFill="1" applyBorder="1"/>
    <xf numFmtId="0" fontId="74" fillId="27" borderId="16" xfId="0" applyFont="1" applyFill="1" applyBorder="1" applyAlignment="1"/>
    <xf numFmtId="165" fontId="8" fillId="28" borderId="10" xfId="27" applyNumberFormat="1" applyFont="1" applyFill="1" applyBorder="1" applyAlignment="1"/>
    <xf numFmtId="165" fontId="8" fillId="28" borderId="10" xfId="27" applyNumberFormat="1" applyFont="1" applyFill="1" applyBorder="1" applyAlignment="1">
      <alignment horizontal="center"/>
    </xf>
    <xf numFmtId="164" fontId="27" fillId="25" borderId="10" xfId="27" applyNumberFormat="1" applyFont="1" applyFill="1" applyBorder="1"/>
    <xf numFmtId="164" fontId="28" fillId="25" borderId="10" xfId="27" applyNumberFormat="1" applyFont="1" applyFill="1" applyBorder="1"/>
    <xf numFmtId="164" fontId="36" fillId="28" borderId="10" xfId="27" applyNumberFormat="1" applyFont="1" applyFill="1" applyBorder="1"/>
    <xf numFmtId="0" fontId="5" fillId="28" borderId="10" xfId="0" applyFont="1" applyFill="1" applyBorder="1"/>
    <xf numFmtId="164" fontId="28" fillId="28" borderId="10" xfId="27" applyNumberFormat="1" applyFont="1" applyFill="1" applyBorder="1"/>
    <xf numFmtId="164" fontId="27" fillId="28" borderId="10" xfId="27" applyNumberFormat="1" applyFont="1" applyFill="1" applyBorder="1"/>
    <xf numFmtId="164" fontId="29" fillId="28" borderId="10" xfId="27" applyNumberFormat="1" applyFont="1" applyFill="1" applyBorder="1"/>
    <xf numFmtId="164" fontId="8" fillId="28" borderId="10" xfId="27" applyNumberFormat="1" applyFont="1" applyFill="1" applyBorder="1"/>
    <xf numFmtId="164" fontId="9" fillId="28" borderId="10" xfId="27" applyNumberFormat="1" applyFont="1" applyFill="1" applyBorder="1"/>
    <xf numFmtId="0" fontId="5" fillId="25" borderId="10" xfId="0" applyFont="1" applyFill="1" applyBorder="1"/>
    <xf numFmtId="164" fontId="55" fillId="25" borderId="10" xfId="27" applyNumberFormat="1" applyFont="1" applyFill="1" applyBorder="1"/>
    <xf numFmtId="164" fontId="36" fillId="26" borderId="10" xfId="27" applyNumberFormat="1" applyFont="1" applyFill="1" applyBorder="1"/>
    <xf numFmtId="164" fontId="28" fillId="26" borderId="10" xfId="27" applyNumberFormat="1" applyFont="1" applyFill="1" applyBorder="1"/>
    <xf numFmtId="164" fontId="27" fillId="26" borderId="10" xfId="27" applyNumberFormat="1" applyFont="1" applyFill="1" applyBorder="1"/>
    <xf numFmtId="164" fontId="29" fillId="26" borderId="10" xfId="27" applyNumberFormat="1" applyFont="1" applyFill="1" applyBorder="1"/>
    <xf numFmtId="164" fontId="8" fillId="25" borderId="10" xfId="27" applyNumberFormat="1" applyFont="1" applyFill="1" applyBorder="1"/>
    <xf numFmtId="164" fontId="49" fillId="25" borderId="10" xfId="27" applyNumberFormat="1" applyFont="1" applyFill="1" applyBorder="1"/>
    <xf numFmtId="164" fontId="34" fillId="25" borderId="10" xfId="27" applyNumberFormat="1" applyFont="1" applyFill="1" applyBorder="1"/>
    <xf numFmtId="164" fontId="29" fillId="25" borderId="10" xfId="27" applyNumberFormat="1" applyFont="1" applyFill="1" applyBorder="1"/>
    <xf numFmtId="164" fontId="60" fillId="26" borderId="10" xfId="27" applyNumberFormat="1" applyFont="1" applyFill="1" applyBorder="1"/>
    <xf numFmtId="164" fontId="8" fillId="28" borderId="15" xfId="27" applyNumberFormat="1" applyFont="1" applyFill="1" applyBorder="1"/>
    <xf numFmtId="164" fontId="29" fillId="28" borderId="15" xfId="27" applyNumberFormat="1" applyFont="1" applyFill="1" applyBorder="1"/>
    <xf numFmtId="164" fontId="27" fillId="28" borderId="15" xfId="27" applyNumberFormat="1" applyFont="1" applyFill="1" applyBorder="1"/>
    <xf numFmtId="164" fontId="8" fillId="25" borderId="0" xfId="27" applyNumberFormat="1" applyFont="1" applyFill="1" applyBorder="1"/>
    <xf numFmtId="164" fontId="29" fillId="25" borderId="0" xfId="27" applyNumberFormat="1" applyFont="1" applyFill="1" applyBorder="1"/>
    <xf numFmtId="164" fontId="27" fillId="25" borderId="0" xfId="27" applyNumberFormat="1" applyFont="1" applyFill="1" applyBorder="1"/>
    <xf numFmtId="164" fontId="94" fillId="25" borderId="10" xfId="27" applyNumberFormat="1" applyFont="1" applyFill="1" applyBorder="1"/>
    <xf numFmtId="164" fontId="91" fillId="25" borderId="10" xfId="27" applyNumberFormat="1" applyFont="1" applyFill="1" applyBorder="1"/>
    <xf numFmtId="164" fontId="27" fillId="29" borderId="10" xfId="27" applyNumberFormat="1" applyFont="1" applyFill="1" applyBorder="1"/>
    <xf numFmtId="164" fontId="7" fillId="27" borderId="10" xfId="26" applyNumberFormat="1" applyFont="1" applyFill="1" applyBorder="1"/>
    <xf numFmtId="4" fontId="55" fillId="25" borderId="10" xfId="0" applyNumberFormat="1" applyFont="1" applyFill="1" applyBorder="1" applyAlignment="1" applyProtection="1">
      <alignment horizontal="right" vertical="center" wrapText="1"/>
    </xf>
    <xf numFmtId="0" fontId="75" fillId="0" borderId="0" xfId="0" applyFont="1"/>
    <xf numFmtId="3" fontId="4" fillId="28" borderId="10" xfId="0" applyNumberFormat="1" applyFont="1" applyFill="1" applyBorder="1" applyAlignment="1" applyProtection="1">
      <alignment horizontal="right" vertical="center" wrapText="1"/>
      <protection locked="0"/>
    </xf>
    <xf numFmtId="3" fontId="3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28" borderId="10" xfId="0" applyFont="1" applyFill="1" applyBorder="1" applyAlignment="1" applyProtection="1">
      <alignment horizontal="left" vertical="center" wrapText="1"/>
      <protection locked="0"/>
    </xf>
    <xf numFmtId="164" fontId="45" fillId="28" borderId="10" xfId="26" applyNumberFormat="1" applyFont="1" applyFill="1" applyBorder="1" applyAlignment="1">
      <alignment horizontal="right"/>
    </xf>
    <xf numFmtId="3" fontId="46" fillId="28" borderId="10" xfId="0" applyNumberFormat="1" applyFont="1" applyFill="1" applyBorder="1" applyAlignment="1" applyProtection="1">
      <alignment horizontal="right" vertical="center" wrapText="1"/>
    </xf>
    <xf numFmtId="3" fontId="61" fillId="28" borderId="10" xfId="0" applyNumberFormat="1" applyFont="1" applyFill="1" applyBorder="1"/>
    <xf numFmtId="3" fontId="61" fillId="28" borderId="10" xfId="0" applyNumberFormat="1" applyFont="1" applyFill="1" applyBorder="1" applyAlignment="1" applyProtection="1">
      <alignment horizontal="right" vertical="center" wrapText="1"/>
    </xf>
    <xf numFmtId="3" fontId="6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42" fillId="25" borderId="10" xfId="0" applyFont="1" applyFill="1" applyBorder="1" applyAlignment="1">
      <alignment horizontal="center" vertical="center" wrapText="1"/>
    </xf>
    <xf numFmtId="0" fontId="64" fillId="28" borderId="0" xfId="0" applyFont="1" applyFill="1" applyAlignment="1">
      <alignment horizontal="center"/>
    </xf>
    <xf numFmtId="0" fontId="7" fillId="28" borderId="0" xfId="0" applyFont="1" applyFill="1"/>
    <xf numFmtId="16" fontId="66" fillId="28" borderId="0" xfId="0" applyNumberFormat="1" applyFont="1" applyFill="1" applyAlignment="1">
      <alignment horizontal="center"/>
    </xf>
    <xf numFmtId="0" fontId="9" fillId="0" borderId="10" xfId="0" applyFont="1" applyFill="1" applyBorder="1"/>
    <xf numFmtId="0" fontId="68" fillId="28" borderId="0" xfId="0" applyFont="1" applyFill="1" applyAlignment="1">
      <alignment horizontal="center"/>
    </xf>
    <xf numFmtId="3" fontId="95" fillId="27" borderId="10" xfId="0" applyNumberFormat="1" applyFont="1" applyFill="1" applyBorder="1" applyAlignment="1" applyProtection="1">
      <alignment horizontal="right" vertical="center" wrapText="1"/>
    </xf>
    <xf numFmtId="0" fontId="76" fillId="25" borderId="10" xfId="0" applyFont="1" applyFill="1" applyBorder="1" applyAlignment="1">
      <alignment horizontal="center" vertical="center" wrapText="1"/>
    </xf>
    <xf numFmtId="16" fontId="28" fillId="0" borderId="0" xfId="0" applyNumberFormat="1" applyFont="1"/>
    <xf numFmtId="0" fontId="28" fillId="0" borderId="0" xfId="0" applyFont="1"/>
    <xf numFmtId="0" fontId="69" fillId="0" borderId="0" xfId="0" applyFont="1"/>
    <xf numFmtId="164" fontId="95" fillId="27" borderId="10" xfId="26" applyNumberFormat="1" applyFont="1" applyFill="1" applyBorder="1"/>
    <xf numFmtId="0" fontId="61" fillId="0" borderId="10" xfId="0" applyFont="1" applyFill="1" applyBorder="1"/>
    <xf numFmtId="164" fontId="77" fillId="25" borderId="10" xfId="26" applyNumberFormat="1" applyFont="1" applyFill="1" applyBorder="1" applyAlignment="1">
      <alignment horizontal="right"/>
    </xf>
    <xf numFmtId="164" fontId="77" fillId="28" borderId="10" xfId="26" applyNumberFormat="1" applyFont="1" applyFill="1" applyBorder="1" applyAlignment="1">
      <alignment horizontal="right"/>
    </xf>
    <xf numFmtId="0" fontId="96" fillId="25" borderId="10" xfId="0" applyFont="1" applyFill="1" applyBorder="1" applyAlignment="1" applyProtection="1">
      <alignment horizontal="left" vertical="center" wrapText="1"/>
      <protection locked="0"/>
    </xf>
    <xf numFmtId="16" fontId="69" fillId="0" borderId="0" xfId="0" applyNumberFormat="1" applyFont="1"/>
    <xf numFmtId="0" fontId="64" fillId="25" borderId="10" xfId="0" applyFont="1" applyFill="1" applyBorder="1" applyAlignment="1" applyProtection="1">
      <alignment horizontal="left" vertical="center" wrapText="1"/>
      <protection locked="0"/>
    </xf>
    <xf numFmtId="3" fontId="64" fillId="28" borderId="10" xfId="0" applyNumberFormat="1" applyFont="1" applyFill="1" applyBorder="1" applyAlignment="1" applyProtection="1">
      <alignment horizontal="right" vertical="center" wrapText="1"/>
    </xf>
    <xf numFmtId="164" fontId="78" fillId="25" borderId="10" xfId="26" applyNumberFormat="1" applyFont="1" applyFill="1" applyBorder="1" applyAlignment="1">
      <alignment horizontal="center" vertical="center" wrapText="1"/>
    </xf>
    <xf numFmtId="164" fontId="68" fillId="28" borderId="0" xfId="26" applyNumberFormat="1" applyFont="1" applyFill="1"/>
    <xf numFmtId="0" fontId="8" fillId="28" borderId="10" xfId="0" applyFont="1" applyFill="1" applyBorder="1" applyAlignment="1"/>
    <xf numFmtId="164" fontId="30" fillId="28" borderId="10" xfId="26" applyNumberFormat="1" applyFont="1" applyFill="1" applyBorder="1"/>
    <xf numFmtId="164" fontId="79" fillId="25" borderId="10" xfId="26" applyNumberFormat="1" applyFont="1" applyFill="1" applyBorder="1"/>
    <xf numFmtId="164" fontId="80" fillId="28" borderId="10" xfId="26" applyNumberFormat="1" applyFont="1" applyFill="1" applyBorder="1"/>
    <xf numFmtId="164" fontId="99" fillId="25" borderId="10" xfId="26" applyNumberFormat="1" applyFont="1" applyFill="1" applyBorder="1"/>
    <xf numFmtId="164" fontId="62" fillId="25" borderId="10" xfId="26" applyNumberFormat="1" applyFont="1" applyFill="1" applyBorder="1"/>
    <xf numFmtId="164" fontId="81" fillId="25" borderId="10" xfId="26" applyNumberFormat="1" applyFont="1" applyFill="1" applyBorder="1"/>
    <xf numFmtId="164" fontId="82" fillId="28" borderId="10" xfId="26" applyNumberFormat="1" applyFont="1" applyFill="1" applyBorder="1"/>
    <xf numFmtId="164" fontId="65" fillId="25" borderId="10" xfId="26" applyNumberFormat="1" applyFont="1" applyFill="1" applyBorder="1"/>
    <xf numFmtId="3" fontId="69" fillId="25" borderId="10" xfId="0" applyNumberFormat="1" applyFont="1" applyFill="1" applyBorder="1"/>
    <xf numFmtId="3" fontId="27" fillId="25" borderId="10" xfId="0" applyNumberFormat="1" applyFont="1" applyFill="1" applyBorder="1"/>
    <xf numFmtId="166" fontId="100" fillId="31" borderId="10" xfId="0" applyNumberFormat="1" applyFont="1" applyFill="1" applyBorder="1"/>
    <xf numFmtId="164" fontId="35" fillId="25" borderId="10" xfId="26" applyNumberFormat="1" applyFont="1" applyFill="1" applyBorder="1" applyAlignment="1" applyProtection="1">
      <alignment vertical="center" wrapText="1"/>
      <protection locked="0"/>
    </xf>
    <xf numFmtId="164" fontId="35" fillId="25" borderId="10" xfId="26" applyNumberFormat="1" applyFont="1" applyFill="1" applyBorder="1" applyAlignment="1" applyProtection="1">
      <alignment vertical="center" wrapText="1"/>
    </xf>
    <xf numFmtId="164" fontId="8" fillId="25" borderId="10" xfId="26" applyNumberFormat="1" applyFont="1" applyFill="1" applyBorder="1" applyAlignment="1" applyProtection="1">
      <alignment vertical="center" wrapText="1"/>
    </xf>
    <xf numFmtId="164" fontId="9" fillId="28" borderId="10" xfId="26" applyNumberFormat="1" applyFont="1" applyFill="1" applyBorder="1" applyAlignment="1" applyProtection="1">
      <alignment vertical="center" wrapText="1"/>
    </xf>
    <xf numFmtId="164" fontId="94" fillId="25" borderId="10" xfId="41" applyNumberFormat="1" applyFont="1" applyFill="1" applyBorder="1"/>
    <xf numFmtId="164" fontId="8" fillId="25" borderId="10" xfId="41" applyNumberFormat="1" applyFont="1" applyFill="1" applyBorder="1"/>
    <xf numFmtId="164" fontId="91" fillId="25" borderId="10" xfId="26" applyNumberFormat="1" applyFont="1" applyFill="1" applyBorder="1"/>
    <xf numFmtId="164" fontId="9" fillId="27" borderId="10" xfId="26" applyNumberFormat="1" applyFont="1" applyFill="1" applyBorder="1"/>
    <xf numFmtId="164" fontId="36" fillId="28" borderId="10" xfId="26" applyNumberFormat="1" applyFont="1" applyFill="1" applyBorder="1" applyAlignment="1"/>
    <xf numFmtId="164" fontId="36" fillId="28" borderId="10" xfId="26" applyNumberFormat="1" applyFont="1" applyFill="1" applyBorder="1" applyAlignment="1" applyProtection="1">
      <alignment vertical="center" wrapText="1"/>
    </xf>
    <xf numFmtId="0" fontId="8" fillId="25" borderId="10" xfId="0" applyFont="1" applyFill="1" applyBorder="1" applyAlignment="1">
      <alignment horizontal="center"/>
    </xf>
    <xf numFmtId="0" fontId="101" fillId="0" borderId="10" xfId="0" applyFont="1" applyBorder="1"/>
    <xf numFmtId="164" fontId="102" fillId="25" borderId="10" xfId="26" applyNumberFormat="1" applyFont="1" applyFill="1" applyBorder="1"/>
    <xf numFmtId="164" fontId="101" fillId="25" borderId="10" xfId="26" applyNumberFormat="1" applyFont="1" applyFill="1" applyBorder="1"/>
    <xf numFmtId="164" fontId="9" fillId="26" borderId="10" xfId="26" applyNumberFormat="1" applyFont="1" applyFill="1" applyBorder="1" applyAlignment="1">
      <alignment vertical="center" wrapText="1"/>
    </xf>
    <xf numFmtId="164" fontId="8" fillId="26" borderId="10" xfId="26" applyNumberFormat="1" applyFont="1" applyFill="1" applyBorder="1" applyAlignment="1">
      <alignment vertical="center" wrapText="1"/>
    </xf>
    <xf numFmtId="165" fontId="8" fillId="29" borderId="10" xfId="27" applyNumberFormat="1" applyFont="1" applyFill="1" applyBorder="1"/>
    <xf numFmtId="164" fontId="68" fillId="0" borderId="0" xfId="26" applyNumberFormat="1" applyFont="1"/>
    <xf numFmtId="165" fontId="33" fillId="29" borderId="10" xfId="27" applyNumberFormat="1" applyFont="1" applyFill="1" applyBorder="1"/>
    <xf numFmtId="164" fontId="84" fillId="25" borderId="10" xfId="41" applyNumberFormat="1" applyFont="1" applyFill="1" applyBorder="1"/>
    <xf numFmtId="164" fontId="33" fillId="28" borderId="10" xfId="26" applyNumberFormat="1" applyFont="1" applyFill="1" applyBorder="1"/>
    <xf numFmtId="164" fontId="103" fillId="28" borderId="10" xfId="27" applyNumberFormat="1" applyFont="1" applyFill="1" applyBorder="1"/>
    <xf numFmtId="164" fontId="104" fillId="28" borderId="10" xfId="27" applyNumberFormat="1" applyFont="1" applyFill="1" applyBorder="1"/>
    <xf numFmtId="164" fontId="85" fillId="25" borderId="10" xfId="26" applyNumberFormat="1" applyFont="1" applyFill="1" applyBorder="1"/>
    <xf numFmtId="164" fontId="53" fillId="25" borderId="10" xfId="26" applyNumberFormat="1" applyFont="1" applyFill="1" applyBorder="1"/>
    <xf numFmtId="164" fontId="33" fillId="25" borderId="10" xfId="26" applyNumberFormat="1" applyFont="1" applyFill="1" applyBorder="1"/>
    <xf numFmtId="164" fontId="85" fillId="28" borderId="10" xfId="26" applyNumberFormat="1" applyFont="1" applyFill="1" applyBorder="1"/>
    <xf numFmtId="164" fontId="33" fillId="29" borderId="10" xfId="26" applyNumberFormat="1" applyFont="1" applyFill="1" applyBorder="1"/>
    <xf numFmtId="164" fontId="84" fillId="28" borderId="10" xfId="27" applyNumberFormat="1" applyFont="1" applyFill="1" applyBorder="1"/>
    <xf numFmtId="164" fontId="32" fillId="0" borderId="10" xfId="26" applyNumberFormat="1" applyFont="1" applyBorder="1"/>
    <xf numFmtId="164" fontId="85" fillId="25" borderId="10" xfId="27" applyNumberFormat="1" applyFont="1" applyFill="1" applyBorder="1"/>
    <xf numFmtId="164" fontId="86" fillId="26" borderId="10" xfId="27" applyNumberFormat="1" applyFont="1" applyFill="1" applyBorder="1"/>
    <xf numFmtId="164" fontId="86" fillId="26" borderId="10" xfId="26" applyNumberFormat="1" applyFont="1" applyFill="1" applyBorder="1"/>
    <xf numFmtId="164" fontId="36" fillId="25" borderId="10" xfId="26" applyNumberFormat="1" applyFont="1" applyFill="1" applyBorder="1"/>
    <xf numFmtId="164" fontId="85" fillId="25" borderId="10" xfId="26" applyNumberFormat="1" applyFont="1" applyFill="1" applyBorder="1" applyAlignment="1">
      <alignment horizontal="center"/>
    </xf>
    <xf numFmtId="0" fontId="28" fillId="27" borderId="10" xfId="0" applyFont="1" applyFill="1" applyBorder="1" applyAlignment="1">
      <alignment horizontal="left"/>
    </xf>
    <xf numFmtId="0" fontId="83" fillId="27" borderId="13" xfId="0" applyFont="1" applyFill="1" applyBorder="1"/>
    <xf numFmtId="164" fontId="87" fillId="27" borderId="10" xfId="26" applyNumberFormat="1" applyFont="1" applyFill="1" applyBorder="1"/>
    <xf numFmtId="0" fontId="9" fillId="27" borderId="10" xfId="0" applyFont="1" applyFill="1" applyBorder="1"/>
    <xf numFmtId="164" fontId="33" fillId="27" borderId="10" xfId="26" applyNumberFormat="1" applyFont="1" applyFill="1" applyBorder="1"/>
    <xf numFmtId="164" fontId="8" fillId="25" borderId="10" xfId="26" applyNumberFormat="1" applyFont="1" applyFill="1" applyBorder="1" applyAlignment="1">
      <alignment horizontal="center"/>
    </xf>
    <xf numFmtId="164" fontId="33" fillId="25" borderId="10" xfId="26" applyNumberFormat="1" applyFont="1" applyFill="1" applyBorder="1" applyAlignment="1">
      <alignment horizontal="center"/>
    </xf>
    <xf numFmtId="164" fontId="105" fillId="28" borderId="10" xfId="26" applyNumberFormat="1" applyFont="1" applyFill="1" applyBorder="1"/>
    <xf numFmtId="164" fontId="29" fillId="28" borderId="10" xfId="26" applyNumberFormat="1" applyFont="1" applyFill="1" applyBorder="1" applyAlignment="1">
      <alignment horizontal="left"/>
    </xf>
    <xf numFmtId="164" fontId="63" fillId="28" borderId="10" xfId="26" applyNumberFormat="1" applyFont="1" applyFill="1" applyBorder="1"/>
    <xf numFmtId="164" fontId="106" fillId="28" borderId="10" xfId="26" applyNumberFormat="1" applyFont="1" applyFill="1" applyBorder="1"/>
    <xf numFmtId="164" fontId="95" fillId="28" borderId="10" xfId="26" applyNumberFormat="1" applyFont="1" applyFill="1" applyBorder="1"/>
    <xf numFmtId="0" fontId="96" fillId="25" borderId="10" xfId="0" applyFont="1" applyFill="1" applyBorder="1"/>
    <xf numFmtId="0" fontId="112" fillId="0" borderId="0" xfId="40" applyFill="1"/>
    <xf numFmtId="0" fontId="109" fillId="0" borderId="0" xfId="40" applyFont="1" applyFill="1"/>
    <xf numFmtId="0" fontId="112" fillId="0" borderId="0" xfId="40"/>
    <xf numFmtId="0" fontId="109" fillId="0" borderId="0" xfId="40" applyFont="1"/>
    <xf numFmtId="0" fontId="70" fillId="0" borderId="0" xfId="40" applyFont="1" applyFill="1"/>
    <xf numFmtId="0" fontId="109" fillId="0" borderId="0" xfId="40" applyFont="1" applyBorder="1" applyAlignment="1">
      <alignment horizontal="center"/>
    </xf>
    <xf numFmtId="0" fontId="70" fillId="0" borderId="0" xfId="40" applyFont="1" applyFill="1" applyAlignment="1">
      <alignment horizontal="center"/>
    </xf>
    <xf numFmtId="0" fontId="109" fillId="0" borderId="36" xfId="40" applyFont="1" applyBorder="1"/>
    <xf numFmtId="0" fontId="109" fillId="0" borderId="0" xfId="40" applyFont="1" applyBorder="1"/>
    <xf numFmtId="0" fontId="70" fillId="0" borderId="37" xfId="40" applyFont="1" applyFill="1" applyBorder="1" applyAlignment="1">
      <alignment horizontal="center"/>
    </xf>
    <xf numFmtId="0" fontId="109" fillId="0" borderId="38" xfId="40" applyFont="1" applyBorder="1" applyAlignment="1">
      <alignment horizontal="center" wrapText="1"/>
    </xf>
    <xf numFmtId="0" fontId="109" fillId="0" borderId="39" xfId="40" applyFont="1" applyBorder="1" applyAlignment="1">
      <alignment horizontal="center" wrapText="1"/>
    </xf>
    <xf numFmtId="0" fontId="109" fillId="0" borderId="37" xfId="40" applyFont="1" applyBorder="1"/>
    <xf numFmtId="0" fontId="112" fillId="0" borderId="0" xfId="40" applyFill="1" applyAlignment="1">
      <alignment horizontal="center"/>
    </xf>
    <xf numFmtId="0" fontId="70" fillId="0" borderId="40" xfId="40" applyFont="1" applyFill="1" applyBorder="1"/>
    <xf numFmtId="0" fontId="70" fillId="0" borderId="40" xfId="40" applyFont="1" applyBorder="1"/>
    <xf numFmtId="0" fontId="112" fillId="0" borderId="40" xfId="40" applyFill="1" applyBorder="1"/>
    <xf numFmtId="0" fontId="112" fillId="0" borderId="0" xfId="40" applyBorder="1"/>
    <xf numFmtId="0" fontId="38" fillId="0" borderId="40" xfId="40" applyFont="1" applyFill="1" applyBorder="1" applyAlignment="1">
      <alignment wrapText="1"/>
    </xf>
    <xf numFmtId="0" fontId="38" fillId="0" borderId="40" xfId="40" applyFont="1" applyBorder="1"/>
    <xf numFmtId="0" fontId="109" fillId="0" borderId="40" xfId="40" applyFont="1" applyFill="1" applyBorder="1"/>
    <xf numFmtId="0" fontId="38" fillId="0" borderId="40" xfId="40" applyFont="1" applyFill="1" applyBorder="1"/>
    <xf numFmtId="0" fontId="70" fillId="0" borderId="41" xfId="40" applyFont="1" applyFill="1" applyBorder="1"/>
    <xf numFmtId="0" fontId="70" fillId="0" borderId="42" xfId="40" applyFont="1" applyFill="1" applyBorder="1"/>
    <xf numFmtId="0" fontId="109" fillId="0" borderId="36" xfId="40" applyFont="1" applyFill="1" applyBorder="1"/>
    <xf numFmtId="0" fontId="109" fillId="0" borderId="0" xfId="0" applyFont="1"/>
    <xf numFmtId="0" fontId="109" fillId="0" borderId="36" xfId="0" applyFont="1" applyFill="1" applyBorder="1"/>
    <xf numFmtId="0" fontId="109" fillId="0" borderId="36" xfId="0" applyFont="1" applyFill="1" applyBorder="1" applyAlignment="1">
      <alignment horizontal="center"/>
    </xf>
    <xf numFmtId="0" fontId="112" fillId="0" borderId="43" xfId="0" applyFont="1" applyBorder="1"/>
    <xf numFmtId="3" fontId="112" fillId="0" borderId="43" xfId="0" applyNumberFormat="1" applyFont="1" applyFill="1" applyBorder="1"/>
    <xf numFmtId="0" fontId="112" fillId="0" borderId="40" xfId="0" applyFont="1" applyBorder="1"/>
    <xf numFmtId="3" fontId="112" fillId="0" borderId="40" xfId="0" applyNumberFormat="1" applyFont="1" applyFill="1" applyBorder="1"/>
    <xf numFmtId="3" fontId="112" fillId="0" borderId="42" xfId="0" applyNumberFormat="1" applyFont="1" applyFill="1" applyBorder="1"/>
    <xf numFmtId="0" fontId="109" fillId="0" borderId="36" xfId="0" applyFont="1" applyBorder="1"/>
    <xf numFmtId="3" fontId="109" fillId="0" borderId="36" xfId="0" applyNumberFormat="1" applyFont="1" applyFill="1" applyBorder="1"/>
    <xf numFmtId="0" fontId="112" fillId="0" borderId="41" xfId="0" applyFont="1" applyBorder="1"/>
    <xf numFmtId="3" fontId="112" fillId="0" borderId="41" xfId="0" applyNumberFormat="1" applyFont="1" applyFill="1" applyBorder="1"/>
    <xf numFmtId="3" fontId="109" fillId="0" borderId="36" xfId="0" applyNumberFormat="1" applyFont="1" applyBorder="1"/>
    <xf numFmtId="0" fontId="112" fillId="0" borderId="0" xfId="0" applyFont="1" applyFill="1" applyBorder="1"/>
    <xf numFmtId="3" fontId="112" fillId="0" borderId="0" xfId="0" applyNumberFormat="1" applyFont="1" applyFill="1" applyBorder="1"/>
    <xf numFmtId="0" fontId="112" fillId="0" borderId="44" xfId="0" applyFont="1" applyFill="1" applyBorder="1"/>
    <xf numFmtId="3" fontId="0" fillId="0" borderId="44" xfId="0" applyNumberFormat="1" applyBorder="1"/>
    <xf numFmtId="0" fontId="112" fillId="0" borderId="40" xfId="0" applyFont="1" applyFill="1" applyBorder="1"/>
    <xf numFmtId="3" fontId="0" fillId="0" borderId="40" xfId="0" applyNumberFormat="1" applyBorder="1"/>
    <xf numFmtId="3" fontId="112" fillId="0" borderId="40" xfId="0" applyNumberFormat="1" applyFont="1" applyBorder="1" applyAlignment="1">
      <alignment horizontal="left"/>
    </xf>
    <xf numFmtId="0" fontId="112" fillId="0" borderId="0" xfId="0" applyFont="1"/>
    <xf numFmtId="0" fontId="113" fillId="0" borderId="10" xfId="0" applyFont="1" applyBorder="1" applyAlignment="1">
      <alignment horizontal="center"/>
    </xf>
    <xf numFmtId="0" fontId="111" fillId="0" borderId="45" xfId="0" applyFont="1" applyBorder="1" applyAlignment="1">
      <alignment horizontal="center"/>
    </xf>
    <xf numFmtId="0" fontId="113" fillId="0" borderId="15" xfId="0" applyFont="1" applyBorder="1"/>
    <xf numFmtId="3" fontId="113" fillId="0" borderId="15" xfId="0" applyNumberFormat="1" applyFont="1" applyBorder="1"/>
    <xf numFmtId="0" fontId="113" fillId="0" borderId="46" xfId="0" applyFont="1" applyBorder="1"/>
    <xf numFmtId="3" fontId="113" fillId="0" borderId="46" xfId="0" applyNumberFormat="1" applyFont="1" applyBorder="1"/>
    <xf numFmtId="0" fontId="114" fillId="0" borderId="46" xfId="0" applyFont="1" applyBorder="1" applyAlignment="1">
      <alignment wrapText="1"/>
    </xf>
    <xf numFmtId="3" fontId="113" fillId="0" borderId="46" xfId="0" applyNumberFormat="1" applyFont="1" applyBorder="1" applyAlignment="1">
      <alignment wrapText="1"/>
    </xf>
    <xf numFmtId="0" fontId="113" fillId="0" borderId="46" xfId="0" applyFont="1" applyBorder="1" applyAlignment="1">
      <alignment wrapText="1"/>
    </xf>
    <xf numFmtId="0" fontId="113" fillId="0" borderId="47" xfId="0" applyFont="1" applyBorder="1"/>
    <xf numFmtId="3" fontId="113" fillId="0" borderId="47" xfId="0" applyNumberFormat="1" applyFont="1" applyBorder="1"/>
    <xf numFmtId="0" fontId="115" fillId="0" borderId="10" xfId="0" applyFont="1" applyBorder="1"/>
    <xf numFmtId="3" fontId="115" fillId="0" borderId="10" xfId="0" applyNumberFormat="1" applyFont="1" applyBorder="1"/>
    <xf numFmtId="0" fontId="116" fillId="25" borderId="10" xfId="0" applyFont="1" applyFill="1" applyBorder="1"/>
    <xf numFmtId="164" fontId="117" fillId="28" borderId="10" xfId="26" applyNumberFormat="1" applyFont="1" applyFill="1" applyBorder="1" applyAlignment="1"/>
    <xf numFmtId="164" fontId="119" fillId="28" borderId="10" xfId="26" applyNumberFormat="1" applyFont="1" applyFill="1" applyBorder="1" applyAlignment="1"/>
    <xf numFmtId="3" fontId="29" fillId="28" borderId="14" xfId="41" applyNumberFormat="1" applyFont="1" applyFill="1" applyBorder="1" applyAlignment="1">
      <alignment horizontal="right"/>
    </xf>
    <xf numFmtId="164" fontId="35" fillId="25" borderId="10" xfId="41" applyNumberFormat="1" applyFont="1" applyFill="1" applyBorder="1"/>
    <xf numFmtId="164" fontId="30" fillId="25" borderId="10" xfId="41" applyNumberFormat="1" applyFont="1" applyFill="1" applyBorder="1"/>
    <xf numFmtId="164" fontId="36" fillId="26" borderId="10" xfId="41" applyNumberFormat="1" applyFont="1" applyFill="1" applyBorder="1" applyAlignment="1">
      <alignment horizontal="right"/>
    </xf>
    <xf numFmtId="164" fontId="29" fillId="26" borderId="10" xfId="41" applyNumberFormat="1" applyFont="1" applyFill="1" applyBorder="1" applyAlignment="1">
      <alignment horizontal="right"/>
    </xf>
    <xf numFmtId="49" fontId="120" fillId="0" borderId="10" xfId="0" applyNumberFormat="1" applyFont="1" applyFill="1" applyBorder="1"/>
    <xf numFmtId="1" fontId="118" fillId="25" borderId="10" xfId="26" applyNumberFormat="1" applyFont="1" applyFill="1" applyBorder="1"/>
    <xf numFmtId="49" fontId="28" fillId="25" borderId="10" xfId="0" applyNumberFormat="1" applyFont="1" applyFill="1" applyBorder="1"/>
    <xf numFmtId="0" fontId="121" fillId="0" borderId="13" xfId="0" applyFont="1" applyBorder="1"/>
    <xf numFmtId="164" fontId="32" fillId="0" borderId="10" xfId="26" applyNumberFormat="1" applyFont="1" applyBorder="1" applyAlignment="1">
      <alignment horizontal="center"/>
    </xf>
    <xf numFmtId="1" fontId="122" fillId="25" borderId="10" xfId="26" applyNumberFormat="1" applyFont="1" applyFill="1" applyBorder="1"/>
    <xf numFmtId="0" fontId="123" fillId="0" borderId="0" xfId="0" applyFont="1"/>
    <xf numFmtId="0" fontId="65" fillId="28" borderId="15" xfId="0" applyFont="1" applyFill="1" applyBorder="1" applyAlignment="1"/>
    <xf numFmtId="0" fontId="52" fillId="0" borderId="0" xfId="0" applyFont="1"/>
    <xf numFmtId="0" fontId="65" fillId="28" borderId="16" xfId="0" applyFont="1" applyFill="1" applyBorder="1" applyAlignment="1">
      <alignment horizontal="center"/>
    </xf>
    <xf numFmtId="165" fontId="64" fillId="28" borderId="10" xfId="27" applyNumberFormat="1" applyFont="1" applyFill="1" applyBorder="1" applyAlignment="1">
      <alignment horizontal="center"/>
    </xf>
    <xf numFmtId="165" fontId="64" fillId="28" borderId="10" xfId="27" applyNumberFormat="1" applyFont="1" applyFill="1" applyBorder="1" applyAlignment="1"/>
    <xf numFmtId="0" fontId="65" fillId="28" borderId="14" xfId="0" applyFont="1" applyFill="1" applyBorder="1" applyAlignment="1"/>
    <xf numFmtId="164" fontId="69" fillId="25" borderId="10" xfId="27" applyNumberFormat="1" applyFont="1" applyFill="1" applyBorder="1"/>
    <xf numFmtId="164" fontId="77" fillId="0" borderId="10" xfId="26" applyNumberFormat="1" applyFont="1" applyBorder="1"/>
    <xf numFmtId="0" fontId="124" fillId="0" borderId="10" xfId="0" applyFont="1" applyBorder="1"/>
    <xf numFmtId="0" fontId="73" fillId="28" borderId="10" xfId="0" applyFont="1" applyFill="1" applyBorder="1"/>
    <xf numFmtId="164" fontId="69" fillId="28" borderId="10" xfId="27" applyNumberFormat="1" applyFont="1" applyFill="1" applyBorder="1"/>
    <xf numFmtId="164" fontId="90" fillId="28" borderId="10" xfId="27" applyNumberFormat="1" applyFont="1" applyFill="1" applyBorder="1"/>
    <xf numFmtId="0" fontId="124" fillId="0" borderId="0" xfId="0" applyFont="1"/>
    <xf numFmtId="164" fontId="64" fillId="28" borderId="10" xfId="27" applyNumberFormat="1" applyFont="1" applyFill="1" applyBorder="1"/>
    <xf numFmtId="164" fontId="89" fillId="28" borderId="10" xfId="27" applyNumberFormat="1" applyFont="1" applyFill="1" applyBorder="1"/>
    <xf numFmtId="0" fontId="64" fillId="28" borderId="10" xfId="0" applyFont="1" applyFill="1" applyBorder="1"/>
    <xf numFmtId="0" fontId="65" fillId="28" borderId="13" xfId="0" applyFont="1" applyFill="1" applyBorder="1" applyAlignment="1">
      <alignment horizontal="left"/>
    </xf>
    <xf numFmtId="0" fontId="69" fillId="28" borderId="10" xfId="0" applyFont="1" applyFill="1" applyBorder="1"/>
    <xf numFmtId="0" fontId="69" fillId="28" borderId="13" xfId="0" applyFont="1" applyFill="1" applyBorder="1"/>
    <xf numFmtId="164" fontId="69" fillId="26" borderId="10" xfId="27" applyNumberFormat="1" applyFont="1" applyFill="1" applyBorder="1"/>
    <xf numFmtId="164" fontId="61" fillId="28" borderId="10" xfId="27" applyNumberFormat="1" applyFont="1" applyFill="1" applyBorder="1"/>
    <xf numFmtId="16" fontId="63" fillId="0" borderId="10" xfId="0" applyNumberFormat="1" applyFont="1" applyBorder="1"/>
    <xf numFmtId="0" fontId="63" fillId="0" borderId="13" xfId="0" applyFont="1" applyBorder="1"/>
    <xf numFmtId="164" fontId="89" fillId="25" borderId="10" xfId="26" applyNumberFormat="1" applyFont="1" applyFill="1" applyBorder="1"/>
    <xf numFmtId="0" fontId="65" fillId="28" borderId="10" xfId="0" applyFont="1" applyFill="1" applyBorder="1"/>
    <xf numFmtId="0" fontId="65" fillId="28" borderId="13" xfId="0" applyFont="1" applyFill="1" applyBorder="1"/>
    <xf numFmtId="164" fontId="90" fillId="25" borderId="10" xfId="26" applyNumberFormat="1" applyFont="1" applyFill="1" applyBorder="1"/>
    <xf numFmtId="0" fontId="63" fillId="0" borderId="10" xfId="0" applyFont="1" applyBorder="1"/>
    <xf numFmtId="0" fontId="61" fillId="0" borderId="10" xfId="0" applyFont="1" applyBorder="1"/>
    <xf numFmtId="0" fontId="77" fillId="0" borderId="0" xfId="0" applyFont="1"/>
    <xf numFmtId="0" fontId="61" fillId="0" borderId="13" xfId="0" applyFont="1" applyBorder="1"/>
    <xf numFmtId="0" fontId="66" fillId="0" borderId="0" xfId="0" applyFont="1"/>
    <xf numFmtId="0" fontId="88" fillId="0" borderId="0" xfId="0" applyFont="1"/>
    <xf numFmtId="0" fontId="89" fillId="25" borderId="13" xfId="0" applyFont="1" applyFill="1" applyBorder="1"/>
    <xf numFmtId="0" fontId="61" fillId="25" borderId="13" xfId="0" applyFont="1" applyFill="1" applyBorder="1"/>
    <xf numFmtId="164" fontId="64" fillId="29" borderId="10" xfId="26" applyNumberFormat="1" applyFont="1" applyFill="1" applyBorder="1"/>
    <xf numFmtId="164" fontId="65" fillId="29" borderId="10" xfId="26" applyNumberFormat="1" applyFont="1" applyFill="1" applyBorder="1"/>
    <xf numFmtId="0" fontId="124" fillId="25" borderId="0" xfId="0" applyFont="1" applyFill="1"/>
    <xf numFmtId="164" fontId="66" fillId="25" borderId="0" xfId="26" applyNumberFormat="1" applyFont="1" applyFill="1" applyAlignment="1">
      <alignment horizontal="center"/>
    </xf>
    <xf numFmtId="164" fontId="66" fillId="25" borderId="0" xfId="26" applyNumberFormat="1" applyFont="1" applyFill="1"/>
    <xf numFmtId="164" fontId="77" fillId="25" borderId="0" xfId="26" applyNumberFormat="1" applyFont="1" applyFill="1"/>
    <xf numFmtId="0" fontId="66" fillId="25" borderId="0" xfId="0" applyFont="1" applyFill="1" applyAlignment="1">
      <alignment horizontal="center"/>
    </xf>
    <xf numFmtId="0" fontId="52" fillId="25" borderId="0" xfId="0" applyFont="1" applyFill="1"/>
    <xf numFmtId="0" fontId="77" fillId="25" borderId="0" xfId="0" applyFont="1" applyFill="1"/>
    <xf numFmtId="16" fontId="120" fillId="25" borderId="10" xfId="0" applyNumberFormat="1" applyFont="1" applyFill="1" applyBorder="1"/>
    <xf numFmtId="0" fontId="120" fillId="25" borderId="13" xfId="0" applyFont="1" applyFill="1" applyBorder="1"/>
    <xf numFmtId="164" fontId="117" fillId="26" borderId="10" xfId="26" applyNumberFormat="1" applyFont="1" applyFill="1" applyBorder="1"/>
    <xf numFmtId="164" fontId="116" fillId="25" borderId="10" xfId="26" applyNumberFormat="1" applyFont="1" applyFill="1" applyBorder="1"/>
    <xf numFmtId="164" fontId="116" fillId="28" borderId="10" xfId="26" applyNumberFormat="1" applyFont="1" applyFill="1" applyBorder="1"/>
    <xf numFmtId="0" fontId="125" fillId="0" borderId="0" xfId="0" applyFont="1"/>
    <xf numFmtId="164" fontId="121" fillId="28" borderId="10" xfId="27" applyNumberFormat="1" applyFont="1" applyFill="1" applyBorder="1"/>
    <xf numFmtId="164" fontId="124" fillId="28" borderId="0" xfId="0" applyNumberFormat="1" applyFont="1" applyFill="1"/>
    <xf numFmtId="0" fontId="124" fillId="28" borderId="0" xfId="0" applyFont="1" applyFill="1"/>
    <xf numFmtId="0" fontId="52" fillId="28" borderId="0" xfId="0" applyFont="1" applyFill="1"/>
    <xf numFmtId="0" fontId="63" fillId="0" borderId="15" xfId="0" applyFont="1" applyBorder="1"/>
    <xf numFmtId="0" fontId="63" fillId="25" borderId="27" xfId="0" applyFont="1" applyFill="1" applyBorder="1"/>
    <xf numFmtId="164" fontId="63" fillId="25" borderId="15" xfId="26" applyNumberFormat="1" applyFont="1" applyFill="1" applyBorder="1"/>
    <xf numFmtId="164" fontId="65" fillId="25" borderId="15" xfId="26" applyNumberFormat="1" applyFont="1" applyFill="1" applyBorder="1"/>
    <xf numFmtId="164" fontId="65" fillId="26" borderId="15" xfId="26" applyNumberFormat="1" applyFont="1" applyFill="1" applyBorder="1"/>
    <xf numFmtId="164" fontId="77" fillId="0" borderId="15" xfId="26" applyNumberFormat="1" applyFont="1" applyBorder="1"/>
    <xf numFmtId="164" fontId="52" fillId="0" borderId="12" xfId="0" applyNumberFormat="1" applyFont="1" applyBorder="1"/>
    <xf numFmtId="0" fontId="52" fillId="0" borderId="12" xfId="0" applyFont="1" applyBorder="1"/>
    <xf numFmtId="0" fontId="31" fillId="0" borderId="14" xfId="0" applyFont="1" applyBorder="1"/>
    <xf numFmtId="164" fontId="69" fillId="25" borderId="14" xfId="26" applyNumberFormat="1" applyFont="1" applyFill="1" applyBorder="1"/>
    <xf numFmtId="164" fontId="85" fillId="25" borderId="14" xfId="26" applyNumberFormat="1" applyFont="1" applyFill="1" applyBorder="1"/>
    <xf numFmtId="164" fontId="27" fillId="25" borderId="14" xfId="26" applyNumberFormat="1" applyFont="1" applyFill="1" applyBorder="1"/>
    <xf numFmtId="164" fontId="86" fillId="26" borderId="14" xfId="26" applyNumberFormat="1" applyFont="1" applyFill="1" applyBorder="1"/>
    <xf numFmtId="0" fontId="36" fillId="25" borderId="10" xfId="0" applyFont="1" applyFill="1" applyBorder="1"/>
    <xf numFmtId="0" fontId="65" fillId="25" borderId="10" xfId="0" applyFont="1" applyFill="1" applyBorder="1"/>
    <xf numFmtId="164" fontId="52" fillId="25" borderId="10" xfId="0" applyNumberFormat="1" applyFont="1" applyFill="1" applyBorder="1"/>
    <xf numFmtId="0" fontId="52" fillId="25" borderId="10" xfId="0" applyFont="1" applyFill="1" applyBorder="1"/>
    <xf numFmtId="0" fontId="62" fillId="25" borderId="10" xfId="0" applyFont="1" applyFill="1" applyBorder="1"/>
    <xf numFmtId="164" fontId="32" fillId="0" borderId="0" xfId="26" applyNumberFormat="1" applyFont="1" applyBorder="1" applyAlignment="1">
      <alignment horizontal="center"/>
    </xf>
    <xf numFmtId="0" fontId="61" fillId="0" borderId="48" xfId="0" applyFont="1" applyBorder="1"/>
    <xf numFmtId="0" fontId="77" fillId="0" borderId="10" xfId="0" applyFont="1" applyBorder="1"/>
    <xf numFmtId="164" fontId="66" fillId="0" borderId="10" xfId="26" applyNumberFormat="1" applyFont="1" applyBorder="1" applyAlignment="1">
      <alignment horizontal="center"/>
    </xf>
    <xf numFmtId="164" fontId="63" fillId="25" borderId="10" xfId="27" applyNumberFormat="1" applyFont="1" applyFill="1" applyBorder="1"/>
    <xf numFmtId="0" fontId="52" fillId="0" borderId="10" xfId="0" applyFont="1" applyBorder="1"/>
    <xf numFmtId="0" fontId="0" fillId="0" borderId="14" xfId="0" applyBorder="1" applyAlignment="1"/>
    <xf numFmtId="164" fontId="8" fillId="25" borderId="10" xfId="26" applyNumberFormat="1" applyFont="1" applyFill="1" applyBorder="1" applyAlignment="1"/>
    <xf numFmtId="164" fontId="52" fillId="0" borderId="10" xfId="0" applyNumberFormat="1" applyFont="1" applyBorder="1"/>
    <xf numFmtId="164" fontId="68" fillId="0" borderId="10" xfId="26" applyNumberFormat="1" applyFont="1" applyBorder="1"/>
    <xf numFmtId="164" fontId="31" fillId="0" borderId="10" xfId="0" applyNumberFormat="1" applyFont="1" applyBorder="1"/>
    <xf numFmtId="0" fontId="124" fillId="28" borderId="10" xfId="0" applyFont="1" applyFill="1" applyBorder="1"/>
    <xf numFmtId="164" fontId="68" fillId="28" borderId="10" xfId="26" applyNumberFormat="1" applyFont="1" applyFill="1" applyBorder="1"/>
    <xf numFmtId="0" fontId="52" fillId="28" borderId="10" xfId="0" applyFont="1" applyFill="1" applyBorder="1"/>
    <xf numFmtId="0" fontId="77" fillId="28" borderId="0" xfId="0" applyFont="1" applyFill="1"/>
    <xf numFmtId="164" fontId="124" fillId="28" borderId="10" xfId="0" applyNumberFormat="1" applyFont="1" applyFill="1" applyBorder="1"/>
    <xf numFmtId="164" fontId="52" fillId="28" borderId="10" xfId="0" applyNumberFormat="1" applyFont="1" applyFill="1" applyBorder="1"/>
    <xf numFmtId="1" fontId="67" fillId="0" borderId="10" xfId="26" applyNumberFormat="1" applyFont="1" applyBorder="1" applyAlignment="1">
      <alignment horizontal="right"/>
    </xf>
    <xf numFmtId="1" fontId="67" fillId="0" borderId="10" xfId="26" applyNumberFormat="1" applyFont="1" applyBorder="1"/>
    <xf numFmtId="0" fontId="75" fillId="28" borderId="10" xfId="0" applyFont="1" applyFill="1" applyBorder="1"/>
    <xf numFmtId="164" fontId="75" fillId="28" borderId="10" xfId="0" applyNumberFormat="1" applyFont="1" applyFill="1" applyBorder="1"/>
    <xf numFmtId="0" fontId="126" fillId="25" borderId="10" xfId="0" applyFont="1" applyFill="1" applyBorder="1" applyAlignment="1">
      <alignment horizontal="center"/>
    </xf>
    <xf numFmtId="0" fontId="127" fillId="0" borderId="10" xfId="0" applyFont="1" applyBorder="1" applyAlignment="1">
      <alignment horizontal="center"/>
    </xf>
    <xf numFmtId="49" fontId="121" fillId="24" borderId="10" xfId="26" applyNumberFormat="1" applyFont="1" applyFill="1" applyBorder="1" applyAlignment="1">
      <alignment horizontal="center"/>
    </xf>
    <xf numFmtId="49" fontId="6" fillId="0" borderId="10" xfId="0" applyNumberFormat="1" applyFont="1" applyBorder="1"/>
    <xf numFmtId="0" fontId="8" fillId="24" borderId="10" xfId="0" applyFont="1" applyFill="1" applyBorder="1"/>
    <xf numFmtId="1" fontId="8" fillId="24" borderId="10" xfId="0" applyNumberFormat="1" applyFont="1" applyFill="1" applyBorder="1"/>
    <xf numFmtId="164" fontId="95" fillId="24" borderId="10" xfId="26" applyNumberFormat="1" applyFont="1" applyFill="1" applyBorder="1"/>
    <xf numFmtId="0" fontId="110" fillId="0" borderId="0" xfId="0" applyFont="1" applyBorder="1"/>
    <xf numFmtId="3" fontId="110" fillId="0" borderId="0" xfId="0" applyNumberFormat="1" applyFont="1" applyBorder="1"/>
    <xf numFmtId="0" fontId="111" fillId="0" borderId="0" xfId="0" applyFont="1" applyBorder="1"/>
    <xf numFmtId="0" fontId="70" fillId="0" borderId="0" xfId="40" applyFont="1" applyFill="1" applyBorder="1"/>
    <xf numFmtId="3" fontId="111" fillId="0" borderId="0" xfId="0" applyNumberFormat="1" applyFont="1" applyBorder="1"/>
    <xf numFmtId="0" fontId="38" fillId="0" borderId="0" xfId="40" applyFont="1" applyFill="1" applyBorder="1" applyAlignment="1">
      <alignment wrapText="1"/>
    </xf>
    <xf numFmtId="0" fontId="110" fillId="0" borderId="0" xfId="0" applyFont="1" applyBorder="1" applyAlignment="1">
      <alignment wrapText="1"/>
    </xf>
    <xf numFmtId="0" fontId="110" fillId="0" borderId="0" xfId="0" applyFont="1" applyBorder="1" applyAlignment="1"/>
    <xf numFmtId="0" fontId="0" fillId="0" borderId="0" xfId="0" applyBorder="1" applyAlignment="1"/>
    <xf numFmtId="3" fontId="108" fillId="0" borderId="0" xfId="0" applyNumberFormat="1" applyFont="1" applyBorder="1"/>
    <xf numFmtId="0" fontId="0" fillId="0" borderId="0" xfId="0" applyBorder="1"/>
    <xf numFmtId="164" fontId="65" fillId="26" borderId="10" xfId="41" applyNumberFormat="1" applyFont="1" applyFill="1" applyBorder="1"/>
    <xf numFmtId="164" fontId="65" fillId="27" borderId="10" xfId="41" applyNumberFormat="1" applyFont="1" applyFill="1" applyBorder="1"/>
    <xf numFmtId="164" fontId="36" fillId="26" borderId="10" xfId="26" applyNumberFormat="1" applyFont="1" applyFill="1" applyBorder="1" applyAlignment="1"/>
    <xf numFmtId="166" fontId="0" fillId="0" borderId="0" xfId="0" applyNumberFormat="1"/>
    <xf numFmtId="0" fontId="28" fillId="25" borderId="16" xfId="42" applyFont="1" applyFill="1" applyBorder="1" applyAlignment="1" applyProtection="1">
      <alignment horizontal="left" vertical="center" indent="1"/>
    </xf>
    <xf numFmtId="166" fontId="28" fillId="25" borderId="16" xfId="42" applyNumberFormat="1" applyFont="1" applyFill="1" applyBorder="1" applyAlignment="1" applyProtection="1">
      <alignment vertical="center"/>
      <protection locked="0"/>
    </xf>
    <xf numFmtId="164" fontId="119" fillId="26" borderId="10" xfId="26" applyNumberFormat="1" applyFont="1" applyFill="1" applyBorder="1"/>
    <xf numFmtId="164" fontId="117" fillId="28" borderId="10" xfId="26" applyNumberFormat="1" applyFont="1" applyFill="1" applyBorder="1"/>
    <xf numFmtId="164" fontId="29" fillId="26" borderId="10" xfId="26" applyNumberFormat="1" applyFont="1" applyFill="1" applyBorder="1" applyAlignment="1">
      <alignment horizontal="center"/>
    </xf>
    <xf numFmtId="166" fontId="34" fillId="28" borderId="10" xfId="0" applyNumberFormat="1" applyFont="1" applyFill="1" applyBorder="1" applyAlignment="1" applyProtection="1">
      <alignment vertical="center" wrapText="1"/>
      <protection locked="0"/>
    </xf>
    <xf numFmtId="166" fontId="117" fillId="28" borderId="10" xfId="0" applyNumberFormat="1" applyFont="1" applyFill="1" applyBorder="1" applyAlignment="1" applyProtection="1">
      <alignment vertical="center" wrapText="1"/>
      <protection locked="0"/>
    </xf>
    <xf numFmtId="166" fontId="34" fillId="28" borderId="14" xfId="0" applyNumberFormat="1" applyFont="1" applyFill="1" applyBorder="1" applyAlignment="1" applyProtection="1">
      <alignment vertical="center" wrapText="1"/>
      <protection locked="0"/>
    </xf>
    <xf numFmtId="166" fontId="31" fillId="25" borderId="10" xfId="0" applyNumberFormat="1" applyFont="1" applyFill="1" applyBorder="1" applyAlignment="1" applyProtection="1">
      <alignment vertical="center" wrapText="1"/>
      <protection locked="0"/>
    </xf>
    <xf numFmtId="166" fontId="69" fillId="25" borderId="14" xfId="0" applyNumberFormat="1" applyFont="1" applyFill="1" applyBorder="1" applyAlignment="1" applyProtection="1">
      <alignment vertical="center" wrapText="1"/>
      <protection locked="0"/>
    </xf>
    <xf numFmtId="166" fontId="118" fillId="25" borderId="14" xfId="0" applyNumberFormat="1" applyFont="1" applyFill="1" applyBorder="1" applyAlignment="1" applyProtection="1">
      <alignment vertical="center" wrapText="1"/>
      <protection locked="0"/>
    </xf>
    <xf numFmtId="164" fontId="103" fillId="26" borderId="10" xfId="27" applyNumberFormat="1" applyFont="1" applyFill="1" applyBorder="1"/>
    <xf numFmtId="0" fontId="69" fillId="25" borderId="0" xfId="0" applyFont="1" applyFill="1" applyBorder="1" applyAlignment="1"/>
    <xf numFmtId="164" fontId="69" fillId="25" borderId="0" xfId="27" applyNumberFormat="1" applyFont="1" applyFill="1" applyBorder="1"/>
    <xf numFmtId="164" fontId="63" fillId="25" borderId="0" xfId="27" applyNumberFormat="1" applyFont="1" applyFill="1" applyBorder="1"/>
    <xf numFmtId="164" fontId="64" fillId="28" borderId="0" xfId="27" applyNumberFormat="1" applyFont="1" applyFill="1" applyBorder="1"/>
    <xf numFmtId="164" fontId="69" fillId="28" borderId="0" xfId="27" applyNumberFormat="1" applyFont="1" applyFill="1" applyBorder="1"/>
    <xf numFmtId="164" fontId="61" fillId="28" borderId="0" xfId="27" applyNumberFormat="1" applyFont="1" applyFill="1" applyBorder="1"/>
    <xf numFmtId="164" fontId="8" fillId="28" borderId="0" xfId="26" applyNumberFormat="1" applyFont="1" applyFill="1" applyBorder="1"/>
    <xf numFmtId="164" fontId="8" fillId="25" borderId="0" xfId="26" applyNumberFormat="1" applyFont="1" applyFill="1" applyBorder="1"/>
    <xf numFmtId="164" fontId="27" fillId="25" borderId="0" xfId="26" applyNumberFormat="1" applyFont="1" applyFill="1" applyBorder="1"/>
    <xf numFmtId="164" fontId="69" fillId="28" borderId="0" xfId="26" applyNumberFormat="1" applyFont="1" applyFill="1" applyBorder="1"/>
    <xf numFmtId="164" fontId="63" fillId="25" borderId="0" xfId="26" applyNumberFormat="1" applyFont="1" applyFill="1" applyBorder="1"/>
    <xf numFmtId="164" fontId="33" fillId="25" borderId="0" xfId="26" applyNumberFormat="1" applyFont="1" applyFill="1" applyBorder="1"/>
    <xf numFmtId="164" fontId="69" fillId="25" borderId="0" xfId="26" applyNumberFormat="1" applyFont="1" applyFill="1" applyBorder="1"/>
    <xf numFmtId="164" fontId="28" fillId="25" borderId="0" xfId="26" applyNumberFormat="1" applyFont="1" applyFill="1" applyBorder="1"/>
    <xf numFmtId="0" fontId="52" fillId="0" borderId="0" xfId="0" applyFont="1" applyBorder="1"/>
    <xf numFmtId="164" fontId="89" fillId="28" borderId="0" xfId="26" applyNumberFormat="1" applyFont="1" applyFill="1" applyBorder="1"/>
    <xf numFmtId="164" fontId="61" fillId="28" borderId="0" xfId="26" applyNumberFormat="1" applyFont="1" applyFill="1" applyBorder="1"/>
    <xf numFmtId="164" fontId="28" fillId="28" borderId="0" xfId="26" applyNumberFormat="1" applyFont="1" applyFill="1" applyBorder="1"/>
    <xf numFmtId="164" fontId="9" fillId="28" borderId="0" xfId="26" applyNumberFormat="1" applyFont="1" applyFill="1" applyBorder="1"/>
    <xf numFmtId="164" fontId="33" fillId="28" borderId="0" xfId="26" applyNumberFormat="1" applyFont="1" applyFill="1" applyBorder="1"/>
    <xf numFmtId="0" fontId="71" fillId="25" borderId="0" xfId="0" applyFont="1" applyFill="1" applyBorder="1"/>
    <xf numFmtId="0" fontId="124" fillId="0" borderId="0" xfId="0" applyFont="1" applyBorder="1"/>
    <xf numFmtId="0" fontId="90" fillId="28" borderId="10" xfId="0" applyFont="1" applyFill="1" applyBorder="1" applyAlignment="1"/>
    <xf numFmtId="0" fontId="69" fillId="28" borderId="10" xfId="0" applyFont="1" applyFill="1" applyBorder="1" applyAlignment="1"/>
    <xf numFmtId="164" fontId="63" fillId="28" borderId="10" xfId="27" applyNumberFormat="1" applyFont="1" applyFill="1" applyBorder="1"/>
    <xf numFmtId="164" fontId="69" fillId="25" borderId="15" xfId="26" applyNumberFormat="1" applyFont="1" applyFill="1" applyBorder="1"/>
    <xf numFmtId="0" fontId="71" fillId="0" borderId="31" xfId="0" applyFont="1" applyBorder="1"/>
    <xf numFmtId="164" fontId="69" fillId="29" borderId="10" xfId="26" applyNumberFormat="1" applyFont="1" applyFill="1" applyBorder="1"/>
    <xf numFmtId="0" fontId="124" fillId="0" borderId="31" xfId="0" applyFont="1" applyBorder="1"/>
    <xf numFmtId="0" fontId="52" fillId="0" borderId="31" xfId="0" applyFont="1" applyBorder="1"/>
    <xf numFmtId="0" fontId="124" fillId="0" borderId="49" xfId="0" applyFont="1" applyBorder="1"/>
    <xf numFmtId="0" fontId="52" fillId="0" borderId="49" xfId="0" applyFont="1" applyBorder="1"/>
    <xf numFmtId="0" fontId="90" fillId="25" borderId="0" xfId="0" applyFont="1" applyFill="1" applyBorder="1" applyAlignment="1">
      <alignment horizontal="center"/>
    </xf>
    <xf numFmtId="164" fontId="65" fillId="28" borderId="10" xfId="26" applyNumberFormat="1" applyFont="1" applyFill="1" applyBorder="1" applyAlignment="1"/>
    <xf numFmtId="164" fontId="65" fillId="28" borderId="10" xfId="26" applyNumberFormat="1" applyFont="1" applyFill="1" applyBorder="1" applyAlignment="1" applyProtection="1">
      <alignment vertical="center" wrapText="1"/>
    </xf>
    <xf numFmtId="164" fontId="64" fillId="28" borderId="10" xfId="26" applyNumberFormat="1" applyFont="1" applyFill="1" applyBorder="1" applyAlignment="1"/>
    <xf numFmtId="164" fontId="65" fillId="26" borderId="10" xfId="26" applyNumberFormat="1" applyFont="1" applyFill="1" applyBorder="1" applyAlignment="1">
      <alignment vertical="center" wrapText="1"/>
    </xf>
    <xf numFmtId="0" fontId="112" fillId="0" borderId="50" xfId="0" applyFont="1" applyBorder="1" applyAlignment="1">
      <alignment horizontal="left" vertical="center"/>
    </xf>
    <xf numFmtId="0" fontId="109" fillId="0" borderId="51" xfId="0" applyFont="1" applyBorder="1" applyAlignment="1">
      <alignment horizontal="left" vertical="center"/>
    </xf>
    <xf numFmtId="0" fontId="112" fillId="0" borderId="52" xfId="0" applyFont="1" applyBorder="1" applyAlignment="1">
      <alignment horizontal="right" vertical="center"/>
    </xf>
    <xf numFmtId="0" fontId="109" fillId="0" borderId="0" xfId="0" applyFont="1" applyBorder="1" applyAlignment="1">
      <alignment horizontal="left" vertical="center"/>
    </xf>
    <xf numFmtId="0" fontId="109" fillId="0" borderId="39" xfId="0" applyFont="1" applyBorder="1" applyAlignment="1">
      <alignment horizontal="right"/>
    </xf>
    <xf numFmtId="0" fontId="110" fillId="0" borderId="36" xfId="0" applyFont="1" applyBorder="1" applyAlignment="1">
      <alignment horizontal="center"/>
    </xf>
    <xf numFmtId="0" fontId="110" fillId="0" borderId="53" xfId="0" applyFont="1" applyBorder="1"/>
    <xf numFmtId="0" fontId="110" fillId="0" borderId="44" xfId="0" applyFont="1" applyBorder="1"/>
    <xf numFmtId="3" fontId="110" fillId="0" borderId="44" xfId="0" applyNumberFormat="1" applyFont="1" applyBorder="1"/>
    <xf numFmtId="0" fontId="111" fillId="0" borderId="54" xfId="0" applyFont="1" applyBorder="1"/>
    <xf numFmtId="0" fontId="111" fillId="0" borderId="43" xfId="0" applyFont="1" applyBorder="1"/>
    <xf numFmtId="3" fontId="111" fillId="0" borderId="43" xfId="0" applyNumberFormat="1" applyFont="1" applyBorder="1"/>
    <xf numFmtId="0" fontId="111" fillId="0" borderId="55" xfId="0" applyFont="1" applyBorder="1"/>
    <xf numFmtId="0" fontId="111" fillId="0" borderId="40" xfId="0" applyFont="1" applyBorder="1"/>
    <xf numFmtId="3" fontId="111" fillId="0" borderId="40" xfId="0" applyNumberFormat="1" applyFont="1" applyBorder="1"/>
    <xf numFmtId="3" fontId="108" fillId="0" borderId="36" xfId="0" applyNumberFormat="1" applyFont="1" applyBorder="1"/>
    <xf numFmtId="0" fontId="109" fillId="0" borderId="38" xfId="0" applyFont="1" applyBorder="1" applyAlignment="1">
      <alignment horizontal="left" vertical="center"/>
    </xf>
    <xf numFmtId="0" fontId="109" fillId="0" borderId="39" xfId="0" applyFont="1" applyBorder="1" applyAlignment="1">
      <alignment horizontal="left" vertical="center"/>
    </xf>
    <xf numFmtId="165" fontId="29" fillId="32" borderId="10" xfId="27" applyNumberFormat="1" applyFont="1" applyFill="1" applyBorder="1"/>
    <xf numFmtId="164" fontId="32" fillId="25" borderId="10" xfId="26" applyNumberFormat="1" applyFont="1" applyFill="1" applyBorder="1"/>
    <xf numFmtId="164" fontId="89" fillId="28" borderId="10" xfId="26" applyNumberFormat="1" applyFont="1" applyFill="1" applyBorder="1"/>
    <xf numFmtId="164" fontId="120" fillId="25" borderId="10" xfId="26" applyNumberFormat="1" applyFont="1" applyFill="1" applyBorder="1"/>
    <xf numFmtId="0" fontId="29" fillId="25" borderId="10" xfId="0" applyFont="1" applyFill="1" applyBorder="1" applyAlignment="1">
      <alignment horizontal="center"/>
    </xf>
    <xf numFmtId="164" fontId="119" fillId="28" borderId="10" xfId="26" applyNumberFormat="1" applyFont="1" applyFill="1" applyBorder="1"/>
    <xf numFmtId="0" fontId="63" fillId="25" borderId="27" xfId="0" applyFont="1" applyFill="1" applyBorder="1" applyAlignment="1">
      <alignment wrapText="1"/>
    </xf>
    <xf numFmtId="166" fontId="126" fillId="25" borderId="16" xfId="42" applyNumberFormat="1" applyFont="1" applyFill="1" applyBorder="1" applyAlignment="1" applyProtection="1">
      <alignment vertical="center"/>
      <protection locked="0"/>
    </xf>
    <xf numFmtId="166" fontId="126" fillId="0" borderId="19" xfId="42" applyNumberFormat="1" applyFont="1" applyFill="1" applyBorder="1" applyAlignment="1" applyProtection="1">
      <alignment vertical="center"/>
    </xf>
    <xf numFmtId="166" fontId="126" fillId="0" borderId="10" xfId="42" applyNumberFormat="1" applyFont="1" applyFill="1" applyBorder="1" applyAlignment="1" applyProtection="1">
      <alignment vertical="center"/>
      <protection locked="0"/>
    </xf>
    <xf numFmtId="3" fontId="112" fillId="0" borderId="37" xfId="0" applyNumberFormat="1" applyFont="1" applyBorder="1" applyAlignment="1">
      <alignment horizontal="left"/>
    </xf>
    <xf numFmtId="3" fontId="0" fillId="0" borderId="37" xfId="0" applyNumberFormat="1" applyBorder="1"/>
    <xf numFmtId="0" fontId="123" fillId="0" borderId="10" xfId="0" applyFont="1" applyBorder="1"/>
    <xf numFmtId="164" fontId="51" fillId="0" borderId="10" xfId="26" applyNumberFormat="1" applyFont="1" applyBorder="1"/>
    <xf numFmtId="0" fontId="116" fillId="25" borderId="13" xfId="0" applyFont="1" applyFill="1" applyBorder="1"/>
    <xf numFmtId="1" fontId="128" fillId="25" borderId="10" xfId="26" applyNumberFormat="1" applyFont="1" applyFill="1" applyBorder="1"/>
    <xf numFmtId="166" fontId="116" fillId="25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8" fillId="25" borderId="0" xfId="0" applyFont="1" applyFill="1" applyBorder="1" applyAlignment="1"/>
    <xf numFmtId="0" fontId="67" fillId="25" borderId="0" xfId="0" applyFont="1" applyFill="1" applyBorder="1"/>
    <xf numFmtId="164" fontId="68" fillId="25" borderId="0" xfId="26" applyNumberFormat="1" applyFont="1" applyFill="1" applyBorder="1"/>
    <xf numFmtId="164" fontId="67" fillId="25" borderId="0" xfId="26" applyNumberFormat="1" applyFont="1" applyFill="1" applyBorder="1"/>
    <xf numFmtId="0" fontId="31" fillId="25" borderId="0" xfId="0" applyFont="1" applyFill="1" applyBorder="1"/>
    <xf numFmtId="164" fontId="98" fillId="25" borderId="0" xfId="26" applyNumberFormat="1" applyFont="1" applyFill="1" applyBorder="1"/>
    <xf numFmtId="164" fontId="66" fillId="25" borderId="0" xfId="26" applyNumberFormat="1" applyFont="1" applyFill="1" applyBorder="1"/>
    <xf numFmtId="164" fontId="97" fillId="25" borderId="0" xfId="26" applyNumberFormat="1" applyFont="1" applyFill="1" applyBorder="1"/>
    <xf numFmtId="164" fontId="51" fillId="0" borderId="0" xfId="26" applyNumberFormat="1" applyFont="1" applyBorder="1"/>
    <xf numFmtId="164" fontId="51" fillId="27" borderId="0" xfId="26" applyNumberFormat="1" applyFont="1" applyFill="1" applyBorder="1"/>
    <xf numFmtId="164" fontId="0" fillId="0" borderId="0" xfId="26" applyNumberFormat="1" applyFont="1" applyBorder="1"/>
    <xf numFmtId="164" fontId="97" fillId="27" borderId="0" xfId="26" applyNumberFormat="1" applyFont="1" applyFill="1" applyBorder="1"/>
    <xf numFmtId="3" fontId="120" fillId="0" borderId="10" xfId="0" applyNumberFormat="1" applyFont="1" applyBorder="1"/>
    <xf numFmtId="1" fontId="117" fillId="25" borderId="10" xfId="26" applyNumberFormat="1" applyFont="1" applyFill="1" applyBorder="1" applyAlignment="1">
      <alignment horizontal="center"/>
    </xf>
    <xf numFmtId="0" fontId="124" fillId="0" borderId="13" xfId="0" applyFont="1" applyBorder="1"/>
    <xf numFmtId="164" fontId="66" fillId="0" borderId="13" xfId="26" applyNumberFormat="1" applyFont="1" applyBorder="1" applyAlignment="1">
      <alignment horizontal="center"/>
    </xf>
    <xf numFmtId="0" fontId="112" fillId="0" borderId="37" xfId="0" applyFont="1" applyBorder="1"/>
    <xf numFmtId="3" fontId="112" fillId="0" borderId="56" xfId="0" applyNumberFormat="1" applyFont="1" applyFill="1" applyBorder="1"/>
    <xf numFmtId="166" fontId="126" fillId="0" borderId="11" xfId="42" applyNumberFormat="1" applyFont="1" applyFill="1" applyBorder="1" applyAlignment="1" applyProtection="1">
      <alignment vertical="center"/>
      <protection locked="0"/>
    </xf>
    <xf numFmtId="0" fontId="28" fillId="0" borderId="16" xfId="42" applyFont="1" applyFill="1" applyBorder="1" applyAlignment="1" applyProtection="1">
      <alignment horizontal="left" vertical="center" indent="1"/>
      <protection locked="0"/>
    </xf>
    <xf numFmtId="166" fontId="28" fillId="0" borderId="16" xfId="42" applyNumberFormat="1" applyFont="1" applyFill="1" applyBorder="1" applyAlignment="1" applyProtection="1">
      <alignment vertical="center"/>
      <protection locked="0"/>
    </xf>
    <xf numFmtId="166" fontId="126" fillId="0" borderId="29" xfId="42" applyNumberFormat="1" applyFont="1" applyFill="1" applyBorder="1" applyAlignment="1" applyProtection="1">
      <alignment vertical="center"/>
    </xf>
    <xf numFmtId="0" fontId="29" fillId="28" borderId="16" xfId="0" applyFont="1" applyFill="1" applyBorder="1" applyAlignment="1">
      <alignment horizontal="center"/>
    </xf>
    <xf numFmtId="164" fontId="32" fillId="0" borderId="10" xfId="26" applyNumberFormat="1" applyFont="1" applyBorder="1" applyAlignment="1">
      <alignment horizontal="center"/>
    </xf>
    <xf numFmtId="0" fontId="132" fillId="0" borderId="10" xfId="0" applyFont="1" applyBorder="1"/>
    <xf numFmtId="164" fontId="133" fillId="0" borderId="10" xfId="26" applyNumberFormat="1" applyFont="1" applyBorder="1"/>
    <xf numFmtId="164" fontId="134" fillId="28" borderId="10" xfId="26" applyNumberFormat="1" applyFont="1" applyFill="1" applyBorder="1"/>
    <xf numFmtId="0" fontId="135" fillId="0" borderId="10" xfId="0" applyFont="1" applyBorder="1"/>
    <xf numFmtId="1" fontId="136" fillId="25" borderId="10" xfId="26" applyNumberFormat="1" applyFont="1" applyFill="1" applyBorder="1"/>
    <xf numFmtId="164" fontId="137" fillId="0" borderId="10" xfId="26" applyNumberFormat="1" applyFont="1" applyBorder="1"/>
    <xf numFmtId="164" fontId="138" fillId="0" borderId="10" xfId="26" applyNumberFormat="1" applyFont="1" applyBorder="1"/>
    <xf numFmtId="164" fontId="138" fillId="25" borderId="10" xfId="26" applyNumberFormat="1" applyFont="1" applyFill="1" applyBorder="1" applyAlignment="1">
      <alignment horizontal="center"/>
    </xf>
    <xf numFmtId="164" fontId="133" fillId="0" borderId="15" xfId="26" applyNumberFormat="1" applyFont="1" applyBorder="1"/>
    <xf numFmtId="164" fontId="138" fillId="0" borderId="10" xfId="26" applyNumberFormat="1" applyFont="1" applyBorder="1" applyAlignment="1">
      <alignment horizontal="center"/>
    </xf>
    <xf numFmtId="164" fontId="140" fillId="0" borderId="10" xfId="26" applyNumberFormat="1" applyFont="1" applyBorder="1"/>
    <xf numFmtId="164" fontId="139" fillId="25" borderId="10" xfId="26" applyNumberFormat="1" applyFont="1" applyFill="1" applyBorder="1"/>
    <xf numFmtId="164" fontId="117" fillId="26" borderId="10" xfId="41" applyNumberFormat="1" applyFont="1" applyFill="1" applyBorder="1"/>
    <xf numFmtId="0" fontId="9" fillId="25" borderId="10" xfId="0" applyFont="1" applyFill="1" applyBorder="1" applyAlignment="1">
      <alignment wrapText="1"/>
    </xf>
    <xf numFmtId="166" fontId="28" fillId="28" borderId="11" xfId="0" applyNumberFormat="1" applyFont="1" applyFill="1" applyBorder="1" applyAlignment="1" applyProtection="1">
      <alignment vertical="center" wrapText="1"/>
      <protection locked="0"/>
    </xf>
    <xf numFmtId="43" fontId="119" fillId="28" borderId="10" xfId="26" applyNumberFormat="1" applyFont="1" applyFill="1" applyBorder="1" applyAlignment="1" applyProtection="1">
      <alignment vertical="center" wrapText="1"/>
    </xf>
    <xf numFmtId="166" fontId="29" fillId="28" borderId="16" xfId="0" applyNumberFormat="1" applyFont="1" applyFill="1" applyBorder="1" applyAlignment="1">
      <alignment horizontal="center" vertical="center" wrapText="1"/>
    </xf>
    <xf numFmtId="0" fontId="29" fillId="28" borderId="10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0" fontId="8" fillId="26" borderId="15" xfId="0" applyFont="1" applyFill="1" applyBorder="1" applyAlignment="1">
      <alignment horizontal="center"/>
    </xf>
    <xf numFmtId="0" fontId="8" fillId="26" borderId="14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166" fontId="29" fillId="28" borderId="15" xfId="0" applyNumberFormat="1" applyFont="1" applyFill="1" applyBorder="1" applyAlignment="1" applyProtection="1">
      <alignment horizontal="center" vertical="center" wrapText="1"/>
    </xf>
    <xf numFmtId="166" fontId="29" fillId="28" borderId="16" xfId="0" applyNumberFormat="1" applyFont="1" applyFill="1" applyBorder="1" applyAlignment="1" applyProtection="1">
      <alignment horizontal="center" vertical="center" wrapText="1"/>
    </xf>
    <xf numFmtId="166" fontId="29" fillId="28" borderId="14" xfId="0" applyNumberFormat="1" applyFont="1" applyFill="1" applyBorder="1" applyAlignment="1" applyProtection="1">
      <alignment horizontal="center" vertical="center" wrapText="1"/>
    </xf>
    <xf numFmtId="164" fontId="119" fillId="28" borderId="10" xfId="27" applyNumberFormat="1" applyFont="1" applyFill="1" applyBorder="1"/>
    <xf numFmtId="164" fontId="126" fillId="25" borderId="10" xfId="27" applyNumberFormat="1" applyFont="1" applyFill="1" applyBorder="1"/>
    <xf numFmtId="0" fontId="121" fillId="28" borderId="13" xfId="0" applyFont="1" applyFill="1" applyBorder="1"/>
    <xf numFmtId="0" fontId="126" fillId="28" borderId="13" xfId="0" applyFont="1" applyFill="1" applyBorder="1"/>
    <xf numFmtId="164" fontId="126" fillId="28" borderId="10" xfId="27" applyNumberFormat="1" applyFont="1" applyFill="1" applyBorder="1"/>
    <xf numFmtId="0" fontId="28" fillId="0" borderId="13" xfId="0" applyFont="1" applyBorder="1" applyAlignment="1">
      <alignment wrapText="1"/>
    </xf>
    <xf numFmtId="164" fontId="117" fillId="26" borderId="15" xfId="26" applyNumberFormat="1" applyFont="1" applyFill="1" applyBorder="1"/>
    <xf numFmtId="0" fontId="29" fillId="34" borderId="13" xfId="0" applyFont="1" applyFill="1" applyBorder="1"/>
    <xf numFmtId="164" fontId="53" fillId="34" borderId="10" xfId="26" applyNumberFormat="1" applyFont="1" applyFill="1" applyBorder="1"/>
    <xf numFmtId="164" fontId="33" fillId="34" borderId="10" xfId="26" applyNumberFormat="1" applyFont="1" applyFill="1" applyBorder="1"/>
    <xf numFmtId="164" fontId="119" fillId="34" borderId="10" xfId="26" applyNumberFormat="1" applyFont="1" applyFill="1" applyBorder="1"/>
    <xf numFmtId="164" fontId="64" fillId="34" borderId="10" xfId="26" applyNumberFormat="1" applyFont="1" applyFill="1" applyBorder="1"/>
    <xf numFmtId="0" fontId="29" fillId="28" borderId="27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 wrapText="1"/>
    </xf>
    <xf numFmtId="164" fontId="117" fillId="25" borderId="10" xfId="26" applyNumberFormat="1" applyFont="1" applyFill="1" applyBorder="1"/>
    <xf numFmtId="164" fontId="121" fillId="28" borderId="10" xfId="26" applyNumberFormat="1" applyFont="1" applyFill="1" applyBorder="1"/>
    <xf numFmtId="164" fontId="118" fillId="25" borderId="10" xfId="26" applyNumberFormat="1" applyFont="1" applyFill="1" applyBorder="1"/>
    <xf numFmtId="0" fontId="38" fillId="28" borderId="27" xfId="0" applyFont="1" applyFill="1" applyBorder="1" applyAlignment="1">
      <alignment horizontal="center" vertical="center" wrapText="1"/>
    </xf>
    <xf numFmtId="0" fontId="42" fillId="28" borderId="16" xfId="0" applyFont="1" applyFill="1" applyBorder="1" applyAlignment="1">
      <alignment horizontal="center" vertical="center" wrapText="1"/>
    </xf>
    <xf numFmtId="164" fontId="8" fillId="26" borderId="14" xfId="26" applyNumberFormat="1" applyFont="1" applyFill="1" applyBorder="1" applyAlignment="1">
      <alignment horizontal="center"/>
    </xf>
    <xf numFmtId="164" fontId="36" fillId="35" borderId="10" xfId="26" applyNumberFormat="1" applyFont="1" applyFill="1" applyBorder="1" applyAlignment="1"/>
    <xf numFmtId="164" fontId="117" fillId="35" borderId="10" xfId="26" applyNumberFormat="1" applyFont="1" applyFill="1" applyBorder="1"/>
    <xf numFmtId="164" fontId="117" fillId="35" borderId="10" xfId="26" applyNumberFormat="1" applyFont="1" applyFill="1" applyBorder="1" applyAlignment="1"/>
    <xf numFmtId="164" fontId="117" fillId="35" borderId="10" xfId="26" applyNumberFormat="1" applyFont="1" applyFill="1" applyBorder="1" applyAlignment="1" applyProtection="1">
      <alignment vertical="center" wrapText="1"/>
    </xf>
    <xf numFmtId="164" fontId="36" fillId="35" borderId="10" xfId="26" applyNumberFormat="1" applyFont="1" applyFill="1" applyBorder="1" applyAlignment="1" applyProtection="1">
      <alignment vertical="center" wrapText="1"/>
    </xf>
    <xf numFmtId="164" fontId="119" fillId="28" borderId="10" xfId="26" applyNumberFormat="1" applyFont="1" applyFill="1" applyBorder="1" applyAlignment="1" applyProtection="1">
      <alignment vertical="center" wrapText="1"/>
    </xf>
    <xf numFmtId="164" fontId="27" fillId="35" borderId="10" xfId="26" applyNumberFormat="1" applyFont="1" applyFill="1" applyBorder="1" applyAlignment="1"/>
    <xf numFmtId="0" fontId="141" fillId="0" borderId="0" xfId="0" applyFont="1"/>
    <xf numFmtId="164" fontId="119" fillId="36" borderId="10" xfId="26" applyNumberFormat="1" applyFont="1" applyFill="1" applyBorder="1"/>
    <xf numFmtId="164" fontId="29" fillId="27" borderId="0" xfId="26" applyNumberFormat="1" applyFont="1" applyFill="1" applyBorder="1"/>
    <xf numFmtId="164" fontId="29" fillId="34" borderId="10" xfId="26" applyNumberFormat="1" applyFont="1" applyFill="1" applyBorder="1"/>
    <xf numFmtId="164" fontId="29" fillId="36" borderId="10" xfId="26" applyNumberFormat="1" applyFont="1" applyFill="1" applyBorder="1"/>
    <xf numFmtId="164" fontId="27" fillId="0" borderId="10" xfId="26" applyNumberFormat="1" applyFont="1" applyFill="1" applyBorder="1" applyAlignment="1">
      <alignment horizontal="center"/>
    </xf>
    <xf numFmtId="164" fontId="8" fillId="0" borderId="10" xfId="26" applyNumberFormat="1" applyFont="1" applyFill="1" applyBorder="1"/>
    <xf numFmtId="166" fontId="27" fillId="28" borderId="69" xfId="0" applyNumberFormat="1" applyFont="1" applyFill="1" applyBorder="1" applyAlignment="1" applyProtection="1">
      <alignment horizontal="right" vertical="center" wrapText="1"/>
    </xf>
    <xf numFmtId="166" fontId="27" fillId="28" borderId="11" xfId="0" applyNumberFormat="1" applyFont="1" applyFill="1" applyBorder="1" applyAlignment="1" applyProtection="1">
      <alignment vertical="center" wrapText="1"/>
      <protection locked="0"/>
    </xf>
    <xf numFmtId="166" fontId="27" fillId="28" borderId="49" xfId="0" applyNumberFormat="1" applyFont="1" applyFill="1" applyBorder="1" applyAlignment="1" applyProtection="1">
      <alignment horizontal="right" vertical="center" wrapText="1"/>
    </xf>
    <xf numFmtId="166" fontId="29" fillId="28" borderId="14" xfId="0" applyNumberFormat="1" applyFont="1" applyFill="1" applyBorder="1" applyAlignment="1">
      <alignment horizontal="center" vertical="center" wrapText="1"/>
    </xf>
    <xf numFmtId="164" fontId="31" fillId="26" borderId="15" xfId="26" applyNumberFormat="1" applyFont="1" applyFill="1" applyBorder="1"/>
    <xf numFmtId="164" fontId="8" fillId="26" borderId="11" xfId="26" applyNumberFormat="1" applyFont="1" applyFill="1" applyBorder="1" applyAlignment="1">
      <alignment horizontal="center"/>
    </xf>
    <xf numFmtId="164" fontId="8" fillId="26" borderId="12" xfId="26" applyNumberFormat="1" applyFont="1" applyFill="1" applyBorder="1" applyAlignment="1">
      <alignment horizontal="center"/>
    </xf>
    <xf numFmtId="164" fontId="8" fillId="26" borderId="13" xfId="26" applyNumberFormat="1" applyFont="1" applyFill="1" applyBorder="1" applyAlignment="1">
      <alignment horizontal="center"/>
    </xf>
    <xf numFmtId="0" fontId="8" fillId="26" borderId="15" xfId="0" applyFont="1" applyFill="1" applyBorder="1" applyAlignment="1">
      <alignment horizontal="center"/>
    </xf>
    <xf numFmtId="0" fontId="8" fillId="26" borderId="14" xfId="0" applyFont="1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8" fillId="26" borderId="12" xfId="0" applyFont="1" applyFill="1" applyBorder="1" applyAlignment="1">
      <alignment horizontal="center"/>
    </xf>
    <xf numFmtId="0" fontId="8" fillId="26" borderId="13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166" fontId="69" fillId="28" borderId="10" xfId="0" applyNumberFormat="1" applyFont="1" applyFill="1" applyBorder="1" applyAlignment="1">
      <alignment horizontal="center" vertical="center" wrapText="1"/>
    </xf>
    <xf numFmtId="0" fontId="67" fillId="28" borderId="10" xfId="0" applyFont="1" applyFill="1" applyBorder="1" applyAlignment="1">
      <alignment horizontal="left"/>
    </xf>
    <xf numFmtId="166" fontId="72" fillId="28" borderId="10" xfId="0" applyNumberFormat="1" applyFont="1" applyFill="1" applyBorder="1" applyAlignment="1">
      <alignment horizontal="center" vertical="center" wrapText="1"/>
    </xf>
    <xf numFmtId="166" fontId="29" fillId="28" borderId="57" xfId="0" applyNumberFormat="1" applyFont="1" applyFill="1" applyBorder="1" applyAlignment="1">
      <alignment horizontal="center" vertical="center" wrapText="1"/>
    </xf>
    <xf numFmtId="166" fontId="29" fillId="28" borderId="49" xfId="0" applyNumberFormat="1" applyFont="1" applyFill="1" applyBorder="1" applyAlignment="1">
      <alignment horizontal="center" vertical="center" wrapText="1"/>
    </xf>
    <xf numFmtId="166" fontId="29" fillId="28" borderId="58" xfId="0" applyNumberFormat="1" applyFont="1" applyFill="1" applyBorder="1" applyAlignment="1">
      <alignment horizontal="center" vertical="center" wrapText="1"/>
    </xf>
    <xf numFmtId="166" fontId="65" fillId="28" borderId="13" xfId="0" applyNumberFormat="1" applyFont="1" applyFill="1" applyBorder="1" applyAlignment="1">
      <alignment horizontal="center" vertical="center" wrapText="1"/>
    </xf>
    <xf numFmtId="0" fontId="5" fillId="31" borderId="15" xfId="0" applyFont="1" applyFill="1" applyBorder="1" applyAlignment="1">
      <alignment horizontal="center" textRotation="45"/>
    </xf>
    <xf numFmtId="0" fontId="5" fillId="31" borderId="14" xfId="0" applyFont="1" applyFill="1" applyBorder="1" applyAlignment="1">
      <alignment horizontal="center" textRotation="45"/>
    </xf>
    <xf numFmtId="0" fontId="92" fillId="27" borderId="15" xfId="0" applyFont="1" applyFill="1" applyBorder="1" applyAlignment="1">
      <alignment horizontal="center"/>
    </xf>
    <xf numFmtId="0" fontId="92" fillId="27" borderId="14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/>
    </xf>
    <xf numFmtId="0" fontId="8" fillId="28" borderId="10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9" fillId="28" borderId="10" xfId="0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3" fontId="8" fillId="26" borderId="11" xfId="0" applyNumberFormat="1" applyFont="1" applyFill="1" applyBorder="1" applyAlignment="1">
      <alignment horizontal="center"/>
    </xf>
    <xf numFmtId="3" fontId="8" fillId="26" borderId="13" xfId="0" applyNumberFormat="1" applyFont="1" applyFill="1" applyBorder="1" applyAlignment="1">
      <alignment horizontal="center"/>
    </xf>
    <xf numFmtId="3" fontId="8" fillId="28" borderId="11" xfId="0" applyNumberFormat="1" applyFont="1" applyFill="1" applyBorder="1" applyAlignment="1">
      <alignment horizontal="center"/>
    </xf>
    <xf numFmtId="3" fontId="8" fillId="28" borderId="13" xfId="0" applyNumberFormat="1" applyFont="1" applyFill="1" applyBorder="1" applyAlignment="1">
      <alignment horizontal="center"/>
    </xf>
    <xf numFmtId="0" fontId="41" fillId="29" borderId="11" xfId="0" applyFont="1" applyFill="1" applyBorder="1" applyAlignment="1">
      <alignment horizontal="center"/>
    </xf>
    <xf numFmtId="0" fontId="41" fillId="29" borderId="13" xfId="0" applyFont="1" applyFill="1" applyBorder="1" applyAlignment="1">
      <alignment horizontal="center"/>
    </xf>
    <xf numFmtId="0" fontId="29" fillId="26" borderId="27" xfId="0" applyFont="1" applyFill="1" applyBorder="1" applyAlignment="1">
      <alignment horizontal="center"/>
    </xf>
    <xf numFmtId="0" fontId="29" fillId="26" borderId="31" xfId="0" applyFont="1" applyFill="1" applyBorder="1" applyAlignment="1">
      <alignment horizontal="center"/>
    </xf>
    <xf numFmtId="0" fontId="29" fillId="26" borderId="48" xfId="0" applyFont="1" applyFill="1" applyBorder="1" applyAlignment="1">
      <alignment horizontal="center"/>
    </xf>
    <xf numFmtId="0" fontId="29" fillId="26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29" fillId="26" borderId="12" xfId="0" applyFont="1" applyFill="1" applyBorder="1" applyAlignment="1">
      <alignment horizontal="center"/>
    </xf>
    <xf numFmtId="0" fontId="107" fillId="27" borderId="15" xfId="0" applyFont="1" applyFill="1" applyBorder="1" applyAlignment="1">
      <alignment horizontal="center" vertical="center" wrapText="1"/>
    </xf>
    <xf numFmtId="0" fontId="107" fillId="27" borderId="14" xfId="0" applyFont="1" applyFill="1" applyBorder="1" applyAlignment="1">
      <alignment horizontal="center" vertical="center" wrapText="1"/>
    </xf>
    <xf numFmtId="0" fontId="38" fillId="28" borderId="11" xfId="0" applyFont="1" applyFill="1" applyBorder="1" applyAlignment="1">
      <alignment horizontal="center" vertical="center" wrapText="1"/>
    </xf>
    <xf numFmtId="0" fontId="38" fillId="28" borderId="12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>
      <alignment horizontal="center" vertical="center" wrapText="1"/>
    </xf>
    <xf numFmtId="0" fontId="29" fillId="28" borderId="15" xfId="0" applyFont="1" applyFill="1" applyBorder="1" applyAlignment="1">
      <alignment horizontal="center" vertical="center" wrapText="1"/>
    </xf>
    <xf numFmtId="0" fontId="29" fillId="28" borderId="16" xfId="0" applyFont="1" applyFill="1" applyBorder="1" applyAlignment="1">
      <alignment horizontal="center" vertical="center" wrapText="1"/>
    </xf>
    <xf numFmtId="166" fontId="29" fillId="28" borderId="15" xfId="0" applyNumberFormat="1" applyFont="1" applyFill="1" applyBorder="1" applyAlignment="1" applyProtection="1">
      <alignment horizontal="center" vertical="center" wrapText="1"/>
    </xf>
    <xf numFmtId="166" fontId="29" fillId="28" borderId="16" xfId="0" applyNumberFormat="1" applyFont="1" applyFill="1" applyBorder="1" applyAlignment="1" applyProtection="1">
      <alignment horizontal="center" vertical="center" wrapText="1"/>
    </xf>
    <xf numFmtId="166" fontId="29" fillId="28" borderId="14" xfId="0" applyNumberFormat="1" applyFont="1" applyFill="1" applyBorder="1" applyAlignment="1" applyProtection="1">
      <alignment horizontal="center" vertical="center" wrapText="1"/>
    </xf>
    <xf numFmtId="0" fontId="7" fillId="31" borderId="15" xfId="0" applyFont="1" applyFill="1" applyBorder="1" applyAlignment="1">
      <alignment horizontal="center" textRotation="45"/>
    </xf>
    <xf numFmtId="0" fontId="7" fillId="31" borderId="16" xfId="0" applyFont="1" applyFill="1" applyBorder="1" applyAlignment="1">
      <alignment horizontal="center" textRotation="45"/>
    </xf>
    <xf numFmtId="0" fontId="7" fillId="31" borderId="14" xfId="0" applyFont="1" applyFill="1" applyBorder="1" applyAlignment="1">
      <alignment horizontal="center" textRotation="45"/>
    </xf>
    <xf numFmtId="166" fontId="93" fillId="27" borderId="15" xfId="0" applyNumberFormat="1" applyFont="1" applyFill="1" applyBorder="1" applyAlignment="1">
      <alignment horizontal="center" vertical="center" wrapText="1"/>
    </xf>
    <xf numFmtId="166" fontId="93" fillId="27" borderId="16" xfId="0" applyNumberFormat="1" applyFont="1" applyFill="1" applyBorder="1" applyAlignment="1">
      <alignment horizontal="center" vertical="center" wrapText="1"/>
    </xf>
    <xf numFmtId="166" fontId="93" fillId="27" borderId="14" xfId="0" applyNumberFormat="1" applyFont="1" applyFill="1" applyBorder="1" applyAlignment="1">
      <alignment horizontal="center" vertical="center" wrapText="1"/>
    </xf>
    <xf numFmtId="166" fontId="29" fillId="28" borderId="10" xfId="0" applyNumberFormat="1" applyFont="1" applyFill="1" applyBorder="1" applyAlignment="1" applyProtection="1">
      <alignment horizontal="center" vertical="center" wrapText="1"/>
    </xf>
    <xf numFmtId="166" fontId="27" fillId="28" borderId="10" xfId="0" applyNumberFormat="1" applyFont="1" applyFill="1" applyBorder="1" applyAlignment="1" applyProtection="1">
      <alignment horizontal="center" vertical="center" wrapText="1"/>
    </xf>
    <xf numFmtId="166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28" borderId="59" xfId="41" applyFont="1" applyFill="1" applyBorder="1" applyAlignment="1">
      <alignment horizontal="center"/>
    </xf>
    <xf numFmtId="0" fontId="8" fillId="28" borderId="45" xfId="41" applyFont="1" applyFill="1" applyBorder="1" applyAlignment="1">
      <alignment horizontal="center"/>
    </xf>
    <xf numFmtId="0" fontId="8" fillId="28" borderId="27" xfId="41" applyFont="1" applyFill="1" applyBorder="1" applyAlignment="1">
      <alignment horizontal="center"/>
    </xf>
    <xf numFmtId="0" fontId="8" fillId="28" borderId="58" xfId="41" applyFont="1" applyFill="1" applyBorder="1" applyAlignment="1">
      <alignment horizontal="center"/>
    </xf>
    <xf numFmtId="0" fontId="8" fillId="28" borderId="60" xfId="41" applyFont="1" applyFill="1" applyBorder="1" applyAlignment="1">
      <alignment horizontal="center"/>
    </xf>
    <xf numFmtId="0" fontId="8" fillId="28" borderId="48" xfId="41" applyFont="1" applyFill="1" applyBorder="1" applyAlignment="1">
      <alignment horizontal="center"/>
    </xf>
    <xf numFmtId="0" fontId="73" fillId="31" borderId="15" xfId="41" applyFont="1" applyFill="1" applyBorder="1" applyAlignment="1">
      <alignment horizontal="center" textRotation="45"/>
    </xf>
    <xf numFmtId="0" fontId="73" fillId="31" borderId="16" xfId="41" applyFont="1" applyFill="1" applyBorder="1" applyAlignment="1">
      <alignment horizontal="center" textRotation="45"/>
    </xf>
    <xf numFmtId="0" fontId="73" fillId="31" borderId="14" xfId="41" applyFont="1" applyFill="1" applyBorder="1" applyAlignment="1">
      <alignment horizontal="center" textRotation="45"/>
    </xf>
    <xf numFmtId="0" fontId="130" fillId="0" borderId="61" xfId="43" applyFont="1" applyBorder="1" applyAlignment="1">
      <alignment wrapText="1"/>
    </xf>
    <xf numFmtId="0" fontId="131" fillId="0" borderId="62" xfId="43" applyFont="1" applyBorder="1" applyAlignment="1">
      <alignment wrapText="1"/>
    </xf>
    <xf numFmtId="0" fontId="131" fillId="0" borderId="63" xfId="43" applyFont="1" applyBorder="1" applyAlignment="1">
      <alignment wrapText="1"/>
    </xf>
    <xf numFmtId="0" fontId="7" fillId="0" borderId="0" xfId="0" applyFont="1" applyAlignment="1">
      <alignment horizontal="center"/>
    </xf>
    <xf numFmtId="0" fontId="67" fillId="25" borderId="0" xfId="0" applyFont="1" applyFill="1" applyBorder="1" applyAlignment="1">
      <alignment horizontal="center"/>
    </xf>
    <xf numFmtId="164" fontId="68" fillId="25" borderId="0" xfId="26" applyNumberFormat="1" applyFont="1" applyFill="1" applyBorder="1" applyAlignment="1">
      <alignment horizontal="center"/>
    </xf>
    <xf numFmtId="0" fontId="8" fillId="31" borderId="15" xfId="0" applyFont="1" applyFill="1" applyBorder="1" applyAlignment="1">
      <alignment horizontal="center"/>
    </xf>
    <xf numFmtId="0" fontId="8" fillId="31" borderId="16" xfId="0" applyFont="1" applyFill="1" applyBorder="1" applyAlignment="1">
      <alignment horizontal="center"/>
    </xf>
    <xf numFmtId="0" fontId="8" fillId="31" borderId="14" xfId="0" applyFont="1" applyFill="1" applyBorder="1" applyAlignment="1">
      <alignment horizontal="center"/>
    </xf>
    <xf numFmtId="0" fontId="29" fillId="28" borderId="15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0" fontId="8" fillId="28" borderId="15" xfId="0" applyFont="1" applyFill="1" applyBorder="1" applyAlignment="1">
      <alignment horizontal="center"/>
    </xf>
    <xf numFmtId="0" fontId="8" fillId="28" borderId="16" xfId="0" applyFont="1" applyFill="1" applyBorder="1" applyAlignment="1">
      <alignment horizontal="center"/>
    </xf>
    <xf numFmtId="0" fontId="8" fillId="28" borderId="14" xfId="0" applyFont="1" applyFill="1" applyBorder="1" applyAlignment="1">
      <alignment horizontal="center"/>
    </xf>
    <xf numFmtId="0" fontId="29" fillId="28" borderId="11" xfId="0" applyFont="1" applyFill="1" applyBorder="1" applyAlignment="1">
      <alignment horizontal="center"/>
    </xf>
    <xf numFmtId="0" fontId="29" fillId="28" borderId="13" xfId="0" applyFont="1" applyFill="1" applyBorder="1" applyAlignment="1">
      <alignment horizontal="center"/>
    </xf>
    <xf numFmtId="0" fontId="68" fillId="25" borderId="0" xfId="0" applyFont="1" applyFill="1" applyBorder="1" applyAlignment="1">
      <alignment horizontal="center"/>
    </xf>
    <xf numFmtId="164" fontId="32" fillId="32" borderId="15" xfId="26" applyNumberFormat="1" applyFont="1" applyFill="1" applyBorder="1" applyAlignment="1">
      <alignment horizontal="center" wrapText="1"/>
    </xf>
    <xf numFmtId="0" fontId="52" fillId="32" borderId="16" xfId="0" applyFont="1" applyFill="1" applyBorder="1" applyAlignment="1">
      <alignment horizontal="center" wrapText="1"/>
    </xf>
    <xf numFmtId="0" fontId="52" fillId="32" borderId="14" xfId="0" applyFont="1" applyFill="1" applyBorder="1" applyAlignment="1">
      <alignment horizontal="center" wrapText="1"/>
    </xf>
    <xf numFmtId="0" fontId="0" fillId="32" borderId="16" xfId="0" applyFill="1" applyBorder="1" applyAlignment="1">
      <alignment horizontal="center" wrapText="1"/>
    </xf>
    <xf numFmtId="0" fontId="0" fillId="32" borderId="14" xfId="0" applyFill="1" applyBorder="1" applyAlignment="1">
      <alignment horizontal="center" wrapText="1"/>
    </xf>
    <xf numFmtId="0" fontId="7" fillId="31" borderId="15" xfId="0" applyFont="1" applyFill="1" applyBorder="1" applyAlignment="1">
      <alignment horizontal="center" textRotation="255"/>
    </xf>
    <xf numFmtId="0" fontId="66" fillId="31" borderId="16" xfId="0" applyFont="1" applyFill="1" applyBorder="1" applyAlignment="1">
      <alignment horizontal="center" textRotation="255"/>
    </xf>
    <xf numFmtId="0" fontId="66" fillId="31" borderId="14" xfId="0" applyFont="1" applyFill="1" applyBorder="1" applyAlignment="1">
      <alignment horizontal="center" textRotation="255"/>
    </xf>
    <xf numFmtId="165" fontId="65" fillId="28" borderId="10" xfId="27" applyNumberFormat="1" applyFont="1" applyFill="1" applyBorder="1" applyAlignment="1">
      <alignment horizontal="center"/>
    </xf>
    <xf numFmtId="165" fontId="64" fillId="28" borderId="10" xfId="27" applyNumberFormat="1" applyFont="1" applyFill="1" applyBorder="1" applyAlignment="1">
      <alignment horizontal="center"/>
    </xf>
    <xf numFmtId="164" fontId="31" fillId="0" borderId="10" xfId="26" applyNumberFormat="1" applyFont="1" applyBorder="1" applyAlignment="1">
      <alignment horizontal="left"/>
    </xf>
    <xf numFmtId="164" fontId="32" fillId="0" borderId="10" xfId="26" applyNumberFormat="1" applyFont="1" applyBorder="1" applyAlignment="1">
      <alignment horizontal="center"/>
    </xf>
    <xf numFmtId="0" fontId="0" fillId="32" borderId="15" xfId="0" applyFill="1" applyBorder="1" applyAlignment="1">
      <alignment horizontal="center" wrapText="1"/>
    </xf>
    <xf numFmtId="164" fontId="32" fillId="32" borderId="16" xfId="26" applyNumberFormat="1" applyFont="1" applyFill="1" applyBorder="1" applyAlignment="1">
      <alignment horizontal="center" wrapText="1"/>
    </xf>
    <xf numFmtId="164" fontId="32" fillId="32" borderId="14" xfId="26" applyNumberFormat="1" applyFont="1" applyFill="1" applyBorder="1" applyAlignment="1">
      <alignment horizontal="center" wrapText="1"/>
    </xf>
    <xf numFmtId="164" fontId="31" fillId="33" borderId="15" xfId="26" applyNumberFormat="1" applyFont="1" applyFill="1" applyBorder="1" applyAlignment="1">
      <alignment wrapText="1"/>
    </xf>
    <xf numFmtId="0" fontId="0" fillId="33" borderId="16" xfId="0" applyFont="1" applyFill="1" applyBorder="1" applyAlignment="1">
      <alignment wrapText="1"/>
    </xf>
    <xf numFmtId="0" fontId="0" fillId="33" borderId="14" xfId="0" applyFont="1" applyFill="1" applyBorder="1" applyAlignment="1">
      <alignment wrapText="1"/>
    </xf>
    <xf numFmtId="164" fontId="32" fillId="0" borderId="0" xfId="26" applyNumberFormat="1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4" fontId="7" fillId="32" borderId="15" xfId="26" applyNumberFormat="1" applyFont="1" applyFill="1" applyBorder="1" applyAlignment="1">
      <alignment horizontal="center" wrapText="1"/>
    </xf>
    <xf numFmtId="164" fontId="7" fillId="32" borderId="16" xfId="26" applyNumberFormat="1" applyFont="1" applyFill="1" applyBorder="1" applyAlignment="1">
      <alignment horizontal="center" wrapText="1"/>
    </xf>
    <xf numFmtId="164" fontId="7" fillId="32" borderId="14" xfId="26" applyNumberFormat="1" applyFont="1" applyFill="1" applyBorder="1" applyAlignment="1">
      <alignment horizontal="center" wrapText="1"/>
    </xf>
    <xf numFmtId="164" fontId="31" fillId="33" borderId="15" xfId="26" applyNumberFormat="1" applyFont="1" applyFill="1" applyBorder="1" applyAlignment="1">
      <alignment horizontal="right" wrapText="1"/>
    </xf>
    <xf numFmtId="0" fontId="0" fillId="33" borderId="16" xfId="0" applyFont="1" applyFill="1" applyBorder="1" applyAlignment="1">
      <alignment horizontal="right" wrapText="1"/>
    </xf>
    <xf numFmtId="0" fontId="0" fillId="33" borderId="14" xfId="0" applyFont="1" applyFill="1" applyBorder="1" applyAlignment="1">
      <alignment horizontal="right" wrapText="1"/>
    </xf>
    <xf numFmtId="0" fontId="7" fillId="25" borderId="0" xfId="0" applyFont="1" applyFill="1" applyAlignment="1">
      <alignment horizontal="center"/>
    </xf>
    <xf numFmtId="0" fontId="0" fillId="32" borderId="16" xfId="0" applyFill="1" applyBorder="1" applyAlignment="1">
      <alignment horizontal="center"/>
    </xf>
    <xf numFmtId="0" fontId="0" fillId="32" borderId="14" xfId="0" applyFill="1" applyBorder="1" applyAlignment="1">
      <alignment horizontal="center"/>
    </xf>
    <xf numFmtId="164" fontId="120" fillId="32" borderId="15" xfId="26" applyNumberFormat="1" applyFont="1" applyFill="1" applyBorder="1" applyAlignment="1">
      <alignment wrapText="1"/>
    </xf>
    <xf numFmtId="164" fontId="120" fillId="32" borderId="16" xfId="26" applyNumberFormat="1" applyFont="1" applyFill="1" applyBorder="1" applyAlignment="1">
      <alignment wrapText="1"/>
    </xf>
    <xf numFmtId="164" fontId="120" fillId="32" borderId="14" xfId="26" applyNumberFormat="1" applyFont="1" applyFill="1" applyBorder="1" applyAlignment="1">
      <alignment wrapText="1"/>
    </xf>
    <xf numFmtId="164" fontId="32" fillId="32" borderId="10" xfId="26" applyNumberFormat="1" applyFont="1" applyFill="1" applyBorder="1" applyAlignment="1">
      <alignment horizontal="center" wrapText="1"/>
    </xf>
    <xf numFmtId="165" fontId="8" fillId="28" borderId="10" xfId="27" applyNumberFormat="1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 textRotation="255"/>
    </xf>
    <xf numFmtId="0" fontId="7" fillId="31" borderId="14" xfId="0" applyFont="1" applyFill="1" applyBorder="1" applyAlignment="1">
      <alignment horizontal="center" textRotation="255"/>
    </xf>
    <xf numFmtId="165" fontId="29" fillId="28" borderId="10" xfId="27" applyNumberFormat="1" applyFont="1" applyFill="1" applyBorder="1" applyAlignment="1">
      <alignment horizontal="center"/>
    </xf>
    <xf numFmtId="0" fontId="55" fillId="0" borderId="64" xfId="42" applyFont="1" applyFill="1" applyBorder="1" applyAlignment="1" applyProtection="1">
      <alignment horizontal="left" vertical="center" indent="1"/>
    </xf>
    <xf numFmtId="0" fontId="55" fillId="0" borderId="62" xfId="42" applyFont="1" applyFill="1" applyBorder="1" applyAlignment="1" applyProtection="1">
      <alignment horizontal="left" vertical="center" indent="1"/>
    </xf>
    <xf numFmtId="0" fontId="55" fillId="0" borderId="63" xfId="42" applyFont="1" applyFill="1" applyBorder="1" applyAlignment="1" applyProtection="1">
      <alignment horizontal="left" vertical="center" inden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110" fillId="0" borderId="61" xfId="0" applyFont="1" applyBorder="1" applyAlignment="1">
      <alignment horizontal="left"/>
    </xf>
    <xf numFmtId="0" fontId="110" fillId="0" borderId="63" xfId="0" applyFont="1" applyBorder="1" applyAlignment="1">
      <alignment horizontal="left"/>
    </xf>
    <xf numFmtId="0" fontId="108" fillId="0" borderId="50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0" fillId="0" borderId="38" xfId="0" applyBorder="1" applyAlignment="1"/>
    <xf numFmtId="0" fontId="0" fillId="0" borderId="0" xfId="0" applyBorder="1" applyAlignment="1"/>
    <xf numFmtId="0" fontId="0" fillId="0" borderId="39" xfId="0" applyBorder="1" applyAlignment="1"/>
    <xf numFmtId="0" fontId="0" fillId="0" borderId="65" xfId="0" applyBorder="1" applyAlignment="1"/>
    <xf numFmtId="0" fontId="0" fillId="0" borderId="66" xfId="0" applyBorder="1" applyAlignment="1"/>
    <xf numFmtId="0" fontId="0" fillId="0" borderId="67" xfId="0" applyBorder="1" applyAlignment="1"/>
    <xf numFmtId="0" fontId="70" fillId="0" borderId="68" xfId="40" applyFont="1" applyFill="1" applyBorder="1" applyAlignment="1">
      <alignment horizontal="center"/>
    </xf>
    <xf numFmtId="0" fontId="70" fillId="0" borderId="56" xfId="40" applyFont="1" applyFill="1" applyBorder="1" applyAlignment="1">
      <alignment horizontal="center"/>
    </xf>
    <xf numFmtId="0" fontId="109" fillId="0" borderId="36" xfId="40" applyFont="1" applyBorder="1" applyAlignment="1">
      <alignment horizontal="center"/>
    </xf>
    <xf numFmtId="0" fontId="109" fillId="0" borderId="61" xfId="40" applyFont="1" applyBorder="1" applyAlignment="1">
      <alignment horizontal="center"/>
    </xf>
    <xf numFmtId="0" fontId="109" fillId="0" borderId="63" xfId="40" applyFont="1" applyBorder="1" applyAlignment="1">
      <alignment horizontal="center"/>
    </xf>
    <xf numFmtId="0" fontId="109" fillId="0" borderId="0" xfId="0" applyFont="1" applyAlignment="1">
      <alignment horizontal="center"/>
    </xf>
    <xf numFmtId="0" fontId="113" fillId="0" borderId="15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 vertical="center"/>
    </xf>
    <xf numFmtId="0" fontId="109" fillId="0" borderId="60" xfId="0" applyFont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builtinId="29" customBuiltin="1"/>
    <cellStyle name="Jelölőszín (2)" xfId="32" builtinId="33" customBuiltin="1"/>
    <cellStyle name="Jelölőszín (3)" xfId="33" builtinId="37" customBuiltin="1"/>
    <cellStyle name="Jelölőszín (4)" xfId="34" builtinId="41" customBuiltin="1"/>
    <cellStyle name="Jelölőszín (5)" xfId="35" builtinId="45" customBuiltin="1"/>
    <cellStyle name="Jelölőszín (6)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/>
    <cellStyle name="Normál_Pénzátad." xfId="41"/>
    <cellStyle name="Normál_SEGEDLETEK" xfId="42"/>
    <cellStyle name="Normál_Szoc.jutt.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dvar2014/Ktgv%20Mudvar%202014.%20rendel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tvetési mérleg"/>
      <sheetName val="Műk-felh.mérleg"/>
      <sheetName val="Bevétel össz."/>
      <sheetName val="Állami"/>
      <sheetName val="Ber.-felú."/>
      <sheetName val="Pénze.átadás"/>
      <sheetName val="Szoc.jutt."/>
      <sheetName val="Önkormányzat"/>
      <sheetName val="Önk.hivatal"/>
      <sheetName val="Eu tám."/>
      <sheetName val="Áth.köt."/>
      <sheetName val="Ktett tám."/>
      <sheetName val="Ei. felh.terv"/>
    </sheetNames>
    <sheetDataSet>
      <sheetData sheetId="0"/>
      <sheetData sheetId="1"/>
      <sheetData sheetId="2"/>
      <sheetData sheetId="3"/>
      <sheetData sheetId="4" refreshError="1">
        <row r="31">
          <cell r="G31">
            <v>0</v>
          </cell>
        </row>
        <row r="37">
          <cell r="G37">
            <v>0</v>
          </cell>
        </row>
        <row r="43">
          <cell r="G43">
            <v>0</v>
          </cell>
        </row>
      </sheetData>
      <sheetData sheetId="5" refreshError="1">
        <row r="20">
          <cell r="G20">
            <v>0</v>
          </cell>
        </row>
        <row r="23">
          <cell r="G23">
            <v>0</v>
          </cell>
        </row>
        <row r="31">
          <cell r="G31">
            <v>0</v>
          </cell>
        </row>
        <row r="35">
          <cell r="G35">
            <v>0</v>
          </cell>
        </row>
      </sheetData>
      <sheetData sheetId="6" refreshError="1">
        <row r="35">
          <cell r="G35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N33"/>
  <sheetViews>
    <sheetView tabSelected="1" workbookViewId="0">
      <selection activeCell="G14" sqref="G14"/>
    </sheetView>
  </sheetViews>
  <sheetFormatPr defaultRowHeight="12.75"/>
  <cols>
    <col min="1" max="1" width="6.28515625" customWidth="1"/>
    <col min="2" max="2" width="44.7109375" customWidth="1"/>
    <col min="3" max="3" width="14.5703125" hidden="1" customWidth="1"/>
    <col min="4" max="4" width="13.140625" hidden="1" customWidth="1"/>
    <col min="5" max="5" width="14" hidden="1" customWidth="1"/>
    <col min="6" max="7" width="20.7109375" customWidth="1"/>
    <col min="8" max="8" width="7" customWidth="1"/>
    <col min="9" max="9" width="47" customWidth="1"/>
    <col min="10" max="10" width="14.42578125" hidden="1" customWidth="1"/>
    <col min="11" max="12" width="14.5703125" hidden="1" customWidth="1"/>
    <col min="13" max="14" width="21.5703125" customWidth="1"/>
  </cols>
  <sheetData>
    <row r="1" spans="1:14" ht="24.95" customHeight="1">
      <c r="A1" s="851"/>
      <c r="B1" s="856" t="s">
        <v>88</v>
      </c>
      <c r="C1" s="853" t="s">
        <v>53</v>
      </c>
      <c r="D1" s="854"/>
      <c r="E1" s="855"/>
      <c r="F1" s="77" t="s">
        <v>731</v>
      </c>
      <c r="G1" s="77" t="s">
        <v>727</v>
      </c>
      <c r="H1" s="849"/>
      <c r="I1" s="856" t="s">
        <v>9</v>
      </c>
      <c r="J1" s="846" t="s">
        <v>53</v>
      </c>
      <c r="K1" s="847"/>
      <c r="L1" s="848"/>
      <c r="M1" s="77" t="s">
        <v>731</v>
      </c>
      <c r="N1" s="803" t="s">
        <v>727</v>
      </c>
    </row>
    <row r="2" spans="1:14" ht="24.95" customHeight="1">
      <c r="A2" s="852"/>
      <c r="B2" s="856"/>
      <c r="C2" s="94" t="s">
        <v>59</v>
      </c>
      <c r="D2" s="94" t="s">
        <v>395</v>
      </c>
      <c r="E2" s="94" t="s">
        <v>73</v>
      </c>
      <c r="F2" s="78" t="s">
        <v>430</v>
      </c>
      <c r="G2" s="78" t="s">
        <v>745</v>
      </c>
      <c r="H2" s="850"/>
      <c r="I2" s="856"/>
      <c r="J2" s="94" t="s">
        <v>59</v>
      </c>
      <c r="K2" s="94" t="s">
        <v>415</v>
      </c>
      <c r="L2" s="94" t="s">
        <v>73</v>
      </c>
      <c r="M2" s="78" t="s">
        <v>430</v>
      </c>
      <c r="N2" s="803" t="s">
        <v>745</v>
      </c>
    </row>
    <row r="3" spans="1:14" ht="24.95" customHeight="1">
      <c r="A3" s="210" t="s">
        <v>329</v>
      </c>
      <c r="B3" s="2" t="s">
        <v>322</v>
      </c>
      <c r="C3" s="135">
        <f>SUM('Bevétel össz.'!C9)</f>
        <v>0</v>
      </c>
      <c r="D3" s="135">
        <f>SUM('Bevétel össz.'!D9)</f>
        <v>0</v>
      </c>
      <c r="E3" s="135">
        <f>SUM('Bevétel össz.'!E9)</f>
        <v>0</v>
      </c>
      <c r="F3" s="198">
        <f>SUM('Bevétel össz.'!F9)</f>
        <v>54861068</v>
      </c>
      <c r="G3" s="198">
        <f>'Műk-felh.mérleg'!G4</f>
        <v>55699940</v>
      </c>
      <c r="H3" s="144" t="s">
        <v>170</v>
      </c>
      <c r="I3" s="151" t="s">
        <v>2</v>
      </c>
      <c r="J3" s="245" t="e">
        <f>SUM('Kiadás ktgvszervenként'!#REF!)</f>
        <v>#REF!</v>
      </c>
      <c r="K3" s="245" t="e">
        <f>SUM('Kiadás ktgvszervenként'!#REF!)</f>
        <v>#REF!</v>
      </c>
      <c r="L3" s="245" t="e">
        <f>SUM('Kiadás ktgvszervenként'!#REF!)</f>
        <v>#REF!</v>
      </c>
      <c r="M3" s="229">
        <f>SUM('Kiadás ktgvszervenként'!S6)</f>
        <v>76999735</v>
      </c>
      <c r="N3" s="229">
        <f>'Műk-felh.mérleg'!O4</f>
        <v>77268436</v>
      </c>
    </row>
    <row r="4" spans="1:14" ht="24.95" customHeight="1">
      <c r="A4" s="210" t="s">
        <v>330</v>
      </c>
      <c r="B4" s="2" t="s">
        <v>416</v>
      </c>
      <c r="C4" s="240">
        <f>SUM('Bevétel össz.'!C14)</f>
        <v>0</v>
      </c>
      <c r="D4" s="240">
        <f>SUM('Bevétel össz.'!D14)</f>
        <v>0</v>
      </c>
      <c r="E4" s="240">
        <f>SUM('Bevétel össz.'!E14)</f>
        <v>0</v>
      </c>
      <c r="F4" s="28">
        <f>SUM('Bevétel össz.'!F14)</f>
        <v>19117600</v>
      </c>
      <c r="G4" s="198">
        <f>'Műk-felh.mérleg'!G5</f>
        <v>19117600</v>
      </c>
      <c r="H4" s="144" t="s">
        <v>175</v>
      </c>
      <c r="I4" s="151" t="s">
        <v>58</v>
      </c>
      <c r="J4" s="245" t="e">
        <f>SUM('Kiadás ktgvszervenként'!#REF!)</f>
        <v>#REF!</v>
      </c>
      <c r="K4" s="245" t="e">
        <f>SUM('Kiadás ktgvszervenként'!#REF!)</f>
        <v>#REF!</v>
      </c>
      <c r="L4" s="245" t="e">
        <f>SUM('Kiadás ktgvszervenként'!#REF!)</f>
        <v>#REF!</v>
      </c>
      <c r="M4" s="229">
        <f>SUM('Kiadás ktgvszervenként'!S7)</f>
        <v>15734031</v>
      </c>
      <c r="N4" s="229">
        <f>'Műk-felh.mérleg'!O5</f>
        <v>15787642</v>
      </c>
    </row>
    <row r="5" spans="1:14" ht="24.95" customHeight="1">
      <c r="A5" s="212" t="s">
        <v>321</v>
      </c>
      <c r="B5" s="151" t="s">
        <v>431</v>
      </c>
      <c r="C5" s="225">
        <f>SUM(C3:C4)</f>
        <v>0</v>
      </c>
      <c r="D5" s="144">
        <f>SUM(D3:D4)</f>
        <v>0</v>
      </c>
      <c r="E5" s="225">
        <f>SUM(E3:E4)</f>
        <v>0</v>
      </c>
      <c r="F5" s="229">
        <f>SUM(F3:F4)</f>
        <v>73978668</v>
      </c>
      <c r="G5" s="229">
        <f>G3+G4</f>
        <v>74817540</v>
      </c>
      <c r="H5" s="144" t="s">
        <v>235</v>
      </c>
      <c r="I5" s="151" t="s">
        <v>3</v>
      </c>
      <c r="J5" s="245" t="e">
        <f>SUM('Kiadás ktgvszervenként'!#REF!)</f>
        <v>#REF!</v>
      </c>
      <c r="K5" s="245" t="e">
        <f>SUM('Kiadás ktgvszervenként'!#REF!)</f>
        <v>#REF!</v>
      </c>
      <c r="L5" s="245" t="e">
        <f>SUM('Kiadás ktgvszervenként'!#REF!)</f>
        <v>#REF!</v>
      </c>
      <c r="M5" s="229">
        <f>SUM('Kiadás ktgvszervenként'!S8)</f>
        <v>84136650</v>
      </c>
      <c r="N5" s="229">
        <f>'Műk-felh.mérleg'!O6</f>
        <v>84764650</v>
      </c>
    </row>
    <row r="6" spans="1:14" ht="24.95" customHeight="1">
      <c r="A6" s="210" t="s">
        <v>334</v>
      </c>
      <c r="B6" s="2" t="s">
        <v>417</v>
      </c>
      <c r="C6" s="240">
        <f>SUM('Bevétel össz.'!C16)</f>
        <v>0</v>
      </c>
      <c r="D6" s="240">
        <f>SUM('Bevétel össz.'!D16)</f>
        <v>0</v>
      </c>
      <c r="E6" s="240">
        <f>SUM('Bevétel össz.'!E16)</f>
        <v>0</v>
      </c>
      <c r="F6" s="231">
        <f>SUM('Bevétel össz.'!F16)</f>
        <v>4104815</v>
      </c>
      <c r="G6" s="231">
        <f>'Műk-felh.mérleg'!G18</f>
        <v>4104815</v>
      </c>
      <c r="H6" s="144" t="s">
        <v>267</v>
      </c>
      <c r="I6" s="151" t="s">
        <v>4</v>
      </c>
      <c r="J6" s="245" t="e">
        <f>SUM('Kiadás ktgvszervenként'!#REF!)</f>
        <v>#REF!</v>
      </c>
      <c r="K6" s="245" t="e">
        <f>SUM('Kiadás ktgvszervenként'!#REF!)</f>
        <v>#REF!</v>
      </c>
      <c r="L6" s="245" t="e">
        <f>SUM('Kiadás ktgvszervenként'!#REF!)</f>
        <v>#REF!</v>
      </c>
      <c r="M6" s="229">
        <f>SUM('Kiadás ktgvszervenként'!S9)</f>
        <v>4736800</v>
      </c>
      <c r="N6" s="229">
        <f>'Műk-felh.mérleg'!O7</f>
        <v>4736800</v>
      </c>
    </row>
    <row r="7" spans="1:14" ht="24.95" customHeight="1">
      <c r="A7" s="216" t="s">
        <v>332</v>
      </c>
      <c r="B7" s="2" t="s">
        <v>418</v>
      </c>
      <c r="C7" s="240">
        <f>SUM('Bevétel össz.'!C20)</f>
        <v>0</v>
      </c>
      <c r="D7" s="240">
        <f>SUM('Bevétel össz.'!D20)</f>
        <v>0</v>
      </c>
      <c r="E7" s="240">
        <f>SUM('Bevétel össz.'!E20)</f>
        <v>0</v>
      </c>
      <c r="F7" s="231">
        <f>SUM('Bevétel össz.'!F20)</f>
        <v>0</v>
      </c>
      <c r="G7" s="231"/>
      <c r="H7" s="602" t="s">
        <v>607</v>
      </c>
      <c r="I7" s="603" t="s">
        <v>269</v>
      </c>
      <c r="J7" s="227" t="e">
        <f>SUM('Kiadás ktgvszervenként'!#REF!)</f>
        <v>#REF!</v>
      </c>
      <c r="K7" s="241" t="e">
        <f>SUM('Kiadás ktgvszervenként'!#REF!)</f>
        <v>#REF!</v>
      </c>
      <c r="L7" s="227" t="e">
        <f>SUM('Kiadás ktgvszervenként'!#REF!)</f>
        <v>#REF!</v>
      </c>
      <c r="M7" s="230">
        <f>SUM('Kiadás ktgvszervenként'!F10)</f>
        <v>10555551</v>
      </c>
      <c r="N7" s="229">
        <f>'Műk-felh.mérleg'!O8</f>
        <v>10555551</v>
      </c>
    </row>
    <row r="8" spans="1:14" ht="24.95" customHeight="1">
      <c r="A8" s="217" t="s">
        <v>333</v>
      </c>
      <c r="B8" s="151" t="s">
        <v>420</v>
      </c>
      <c r="C8" s="144">
        <f>SUM(C6:C7)</f>
        <v>0</v>
      </c>
      <c r="D8" s="144">
        <f>SUM(D6:D7)</f>
        <v>0</v>
      </c>
      <c r="E8" s="225">
        <f>SUM(E6:E7)</f>
        <v>0</v>
      </c>
      <c r="F8" s="229">
        <f>SUM(F6:F7)</f>
        <v>4104815</v>
      </c>
      <c r="G8" s="229">
        <f>SUM(G6:G7)</f>
        <v>4104815</v>
      </c>
      <c r="H8" s="223" t="s">
        <v>270</v>
      </c>
      <c r="I8" s="83" t="s">
        <v>306</v>
      </c>
      <c r="J8" s="227" t="e">
        <f>SUM('Kiadás ktgvszervenként'!#REF!)</f>
        <v>#REF!</v>
      </c>
      <c r="K8" s="241" t="e">
        <f>SUM('Kiadás ktgvszervenként'!#REF!)</f>
        <v>#REF!</v>
      </c>
      <c r="L8" s="227" t="e">
        <f>SUM('Kiadás ktgvszervenként'!#REF!)</f>
        <v>#REF!</v>
      </c>
      <c r="M8" s="230">
        <f>SUM('Kiadás ktgvszervenként'!F11)</f>
        <v>15567267</v>
      </c>
      <c r="N8" s="229">
        <f>'Műk-felh.mérleg'!O9</f>
        <v>15577267</v>
      </c>
    </row>
    <row r="9" spans="1:14" ht="24.95" customHeight="1">
      <c r="A9" s="218" t="s">
        <v>336</v>
      </c>
      <c r="B9" s="233" t="s">
        <v>437</v>
      </c>
      <c r="C9" s="240">
        <f>SUM('Bevétel össz.'!C22)</f>
        <v>0</v>
      </c>
      <c r="D9" s="240">
        <f>SUM('Bevétel össz.'!D22)</f>
        <v>0</v>
      </c>
      <c r="E9" s="240">
        <f>SUM('Bevétel össz.'!E22)</f>
        <v>0</v>
      </c>
      <c r="F9" s="231">
        <f>SUM('Bevétel össz.'!F22)</f>
        <v>2000000</v>
      </c>
      <c r="G9" s="231">
        <f>'Bevétel össz.'!L22</f>
        <v>2000000</v>
      </c>
      <c r="H9" s="209" t="s">
        <v>268</v>
      </c>
      <c r="I9" s="142" t="s">
        <v>740</v>
      </c>
      <c r="J9" s="227" t="e">
        <f>SUM('Kiadás ktgvszervenként'!#REF!)</f>
        <v>#REF!</v>
      </c>
      <c r="K9" s="241" t="e">
        <f>SUM('Kiadás ktgvszervenként'!#REF!)</f>
        <v>#REF!</v>
      </c>
      <c r="L9" s="227" t="e">
        <f>SUM('Kiadás ktgvszervenként'!#REF!)</f>
        <v>#REF!</v>
      </c>
      <c r="M9" s="230">
        <f>SUM('Kiadás ktgvszervenként'!F12)</f>
        <v>0</v>
      </c>
      <c r="N9" s="229">
        <f>'Műk-felh.mérleg'!O10</f>
        <v>75072</v>
      </c>
    </row>
    <row r="10" spans="1:14" ht="24.95" customHeight="1">
      <c r="A10" s="218" t="s">
        <v>338</v>
      </c>
      <c r="B10" s="233" t="s">
        <v>438</v>
      </c>
      <c r="C10" s="240">
        <f>SUM('Bevétel össz.'!C23)</f>
        <v>0</v>
      </c>
      <c r="D10" s="240">
        <f>SUM('Bevétel össz.'!D23)</f>
        <v>0</v>
      </c>
      <c r="E10" s="240">
        <f>SUM('Bevétel össz.'!E23)</f>
        <v>0</v>
      </c>
      <c r="F10" s="231">
        <f>SUM('Bevétel össz.'!F23)</f>
        <v>7000000</v>
      </c>
      <c r="G10" s="231">
        <f>'Bevétel össz.'!L23</f>
        <v>7000000</v>
      </c>
      <c r="H10" s="209" t="s">
        <v>274</v>
      </c>
      <c r="I10" s="83" t="s">
        <v>308</v>
      </c>
      <c r="J10" s="227" t="e">
        <f>SUM('Kiadás ktgvszervenként'!#REF!)</f>
        <v>#REF!</v>
      </c>
      <c r="K10" s="241" t="e">
        <f>SUM('Kiadás ktgvszervenként'!#REF!)</f>
        <v>#REF!</v>
      </c>
      <c r="L10" s="227" t="e">
        <f>SUM('Kiadás ktgvszervenként'!#REF!)</f>
        <v>#REF!</v>
      </c>
      <c r="M10" s="230">
        <f>SUM('Kiadás ktgvszervenként'!F13)</f>
        <v>13569268</v>
      </c>
      <c r="N10" s="229">
        <f>'Műk-felh.mérleg'!O11</f>
        <v>13664518</v>
      </c>
    </row>
    <row r="11" spans="1:14" ht="24.95" customHeight="1">
      <c r="A11" s="1" t="s">
        <v>641</v>
      </c>
      <c r="B11" s="554" t="s">
        <v>594</v>
      </c>
      <c r="C11" s="205"/>
      <c r="D11" s="204"/>
      <c r="E11" s="204"/>
      <c r="F11" s="677">
        <f>SUM(Önkormányzat!F112)</f>
        <v>1500000</v>
      </c>
      <c r="G11" s="231">
        <f>'Bevétel össz.'!L26</f>
        <v>1500000</v>
      </c>
      <c r="H11" s="144" t="s">
        <v>278</v>
      </c>
      <c r="I11" s="151" t="s">
        <v>426</v>
      </c>
      <c r="J11" s="144"/>
      <c r="K11" s="144"/>
      <c r="L11" s="144"/>
      <c r="M11" s="81">
        <f>SUM(M7:M10)</f>
        <v>39692086</v>
      </c>
      <c r="N11" s="81">
        <f>N7+N8+N9+N10</f>
        <v>39872408</v>
      </c>
    </row>
    <row r="12" spans="1:14" ht="24.95" customHeight="1">
      <c r="A12" s="1" t="s">
        <v>641</v>
      </c>
      <c r="B12" s="554" t="s">
        <v>595</v>
      </c>
      <c r="C12" s="205"/>
      <c r="D12" s="204"/>
      <c r="E12" s="204"/>
      <c r="F12" s="677">
        <f>SUM(Önkormányzat!F111)</f>
        <v>4200000</v>
      </c>
      <c r="G12" s="231">
        <f>'Bevétel össz.'!L25</f>
        <v>4200000</v>
      </c>
      <c r="H12" s="144"/>
      <c r="I12" s="151"/>
      <c r="J12" s="144"/>
      <c r="K12" s="144"/>
      <c r="L12" s="144"/>
      <c r="M12" s="81"/>
      <c r="N12" s="81"/>
    </row>
    <row r="13" spans="1:14" ht="24.95" customHeight="1">
      <c r="A13" s="218" t="s">
        <v>340</v>
      </c>
      <c r="B13" s="234" t="s">
        <v>439</v>
      </c>
      <c r="C13" s="240">
        <f>SUM('Bevétel össz.'!C24)</f>
        <v>0</v>
      </c>
      <c r="D13" s="240">
        <f>SUM('Bevétel össz.'!D24)</f>
        <v>0</v>
      </c>
      <c r="E13" s="240">
        <f>SUM('Bevétel össz.'!E24)</f>
        <v>0</v>
      </c>
      <c r="F13" s="231">
        <f>SUM('Bevétel össz.'!F24)</f>
        <v>140000000</v>
      </c>
      <c r="G13" s="231">
        <f>'Bevétel össz.'!L24</f>
        <v>140000000</v>
      </c>
      <c r="H13" s="221" t="s">
        <v>249</v>
      </c>
      <c r="I13" s="222" t="s">
        <v>5</v>
      </c>
      <c r="J13" s="245" t="e">
        <f>SUM('Kiadás ktgvszervenként'!#REF!)</f>
        <v>#REF!</v>
      </c>
      <c r="K13" s="245" t="e">
        <f>SUM('Kiadás ktgvszervenként'!#REF!)</f>
        <v>#REF!</v>
      </c>
      <c r="L13" s="245" t="e">
        <f>SUM('Kiadás ktgvszervenként'!#REF!)</f>
        <v>#REF!</v>
      </c>
      <c r="M13" s="229">
        <f>SUM('Kiadás ktgvszervenként'!S15)</f>
        <v>29690960</v>
      </c>
      <c r="N13" s="229">
        <f>'Műk-felh.mérleg'!O18</f>
        <v>42750161</v>
      </c>
    </row>
    <row r="14" spans="1:14" ht="24.95" customHeight="1">
      <c r="A14" s="218" t="s">
        <v>342</v>
      </c>
      <c r="B14" s="90" t="s">
        <v>344</v>
      </c>
      <c r="C14" s="240">
        <f>SUM('Bevétel össz.'!C27)</f>
        <v>0</v>
      </c>
      <c r="D14" s="240">
        <f>SUM('Bevétel össz.'!D27)</f>
        <v>0</v>
      </c>
      <c r="E14" s="240">
        <f>SUM('Bevétel össz.'!E27)</f>
        <v>0</v>
      </c>
      <c r="F14" s="231">
        <f>SUM('Bevétel össz.'!F27)</f>
        <v>6000000</v>
      </c>
      <c r="G14" s="231">
        <f>'Bevétel össz.'!L27</f>
        <v>6000000</v>
      </c>
      <c r="H14" s="221" t="s">
        <v>255</v>
      </c>
      <c r="I14" s="222" t="s">
        <v>65</v>
      </c>
      <c r="J14" s="245" t="e">
        <f>SUM('Kiadás ktgvszervenként'!#REF!)</f>
        <v>#REF!</v>
      </c>
      <c r="K14" s="245" t="e">
        <f>SUM('Kiadás ktgvszervenként'!#REF!)</f>
        <v>#REF!</v>
      </c>
      <c r="L14" s="245" t="e">
        <f>SUM('Kiadás ktgvszervenként'!#REF!)</f>
        <v>#REF!</v>
      </c>
      <c r="M14" s="229">
        <f>SUM('Kiadás ktgvszervenként'!S16)</f>
        <v>72211298</v>
      </c>
      <c r="N14" s="229">
        <f>'Műk-felh.mérleg'!O19</f>
        <v>72465298</v>
      </c>
    </row>
    <row r="15" spans="1:14" ht="24.95" customHeight="1">
      <c r="A15" s="218" t="s">
        <v>343</v>
      </c>
      <c r="B15" s="234" t="s">
        <v>440</v>
      </c>
      <c r="C15" s="240">
        <f>SUM('Bevétel össz.'!C28)</f>
        <v>0</v>
      </c>
      <c r="D15" s="240">
        <f>SUM('Bevétel össz.'!D28)</f>
        <v>0</v>
      </c>
      <c r="E15" s="240">
        <f>SUM('Bevétel össz.'!E28)</f>
        <v>0</v>
      </c>
      <c r="F15" s="231">
        <f>SUM('Bevétel össz.'!F28)</f>
        <v>200000</v>
      </c>
      <c r="G15" s="231">
        <f>'Bevétel össz.'!L28</f>
        <v>200000</v>
      </c>
      <c r="H15" s="2" t="s">
        <v>257</v>
      </c>
      <c r="I15" s="83" t="s">
        <v>313</v>
      </c>
      <c r="J15" s="227" t="e">
        <f>SUM('Kiadás ktgvszervenként'!#REF!)</f>
        <v>#REF!</v>
      </c>
      <c r="K15" s="227" t="e">
        <f>SUM('Kiadás ktgvszervenként'!#REF!)</f>
        <v>#REF!</v>
      </c>
      <c r="L15" s="227" t="e">
        <f>SUM('Kiadás ktgvszervenként'!#REF!)</f>
        <v>#REF!</v>
      </c>
      <c r="M15" s="230">
        <f>SUM('Kiadás ktgvszervenként'!S17)</f>
        <v>0</v>
      </c>
      <c r="N15" s="230"/>
    </row>
    <row r="16" spans="1:14" ht="24.95" customHeight="1">
      <c r="A16" s="218"/>
      <c r="B16" s="211" t="s">
        <v>346</v>
      </c>
      <c r="C16" s="240">
        <f>SUM('Bevétel össz.'!C29)</f>
        <v>0</v>
      </c>
      <c r="D16" s="240">
        <f>SUM('Bevétel össz.'!D29)</f>
        <v>0</v>
      </c>
      <c r="E16" s="240">
        <f>SUM('Bevétel össz.'!E29)</f>
        <v>0</v>
      </c>
      <c r="F16" s="231">
        <f>SUM('Bevétel össz.'!F29)</f>
        <v>15000</v>
      </c>
      <c r="G16" s="231">
        <f>'Bevétel össz.'!L29</f>
        <v>15000</v>
      </c>
      <c r="H16" s="2" t="s">
        <v>258</v>
      </c>
      <c r="I16" s="83" t="s">
        <v>314</v>
      </c>
      <c r="J16" s="227" t="e">
        <f>SUM('Kiadás ktgvszervenként'!#REF!)</f>
        <v>#REF!</v>
      </c>
      <c r="K16" s="227" t="e">
        <f>SUM('Kiadás ktgvszervenként'!#REF!)</f>
        <v>#REF!</v>
      </c>
      <c r="L16" s="227" t="e">
        <f>SUM('Kiadás ktgvszervenként'!#REF!)</f>
        <v>#REF!</v>
      </c>
      <c r="M16" s="230">
        <f>SUM('Kiadás ktgvszervenként'!S18)</f>
        <v>0</v>
      </c>
      <c r="N16" s="230"/>
    </row>
    <row r="17" spans="1:14" ht="24.95" customHeight="1">
      <c r="A17" s="217" t="s">
        <v>347</v>
      </c>
      <c r="B17" s="151" t="s">
        <v>419</v>
      </c>
      <c r="C17" s="225">
        <f>SUM(C9:C16)</f>
        <v>0</v>
      </c>
      <c r="D17" s="228">
        <f>SUM(D9:D16)</f>
        <v>0</v>
      </c>
      <c r="E17" s="225">
        <f>SUM(E9:E16)</f>
        <v>0</v>
      </c>
      <c r="F17" s="229">
        <f>SUM(F9:F16)</f>
        <v>160915000</v>
      </c>
      <c r="G17" s="229">
        <f>G9+G10+G11+G12+G13+G14+G15+G16</f>
        <v>160915000</v>
      </c>
      <c r="H17" s="2" t="s">
        <v>259</v>
      </c>
      <c r="I17" s="83" t="s">
        <v>315</v>
      </c>
      <c r="J17" s="227" t="e">
        <f>SUM('Kiadás ktgvszervenként'!#REF!)</f>
        <v>#REF!</v>
      </c>
      <c r="K17" s="227" t="e">
        <f>SUM('Kiadás ktgvszervenként'!#REF!)</f>
        <v>#REF!</v>
      </c>
      <c r="L17" s="227" t="e">
        <f>SUM('Kiadás ktgvszervenként'!#REF!)</f>
        <v>#REF!</v>
      </c>
      <c r="M17" s="230">
        <f>SUM('Kiadás ktgvszervenként'!S19)</f>
        <v>0</v>
      </c>
      <c r="N17" s="230"/>
    </row>
    <row r="18" spans="1:14" ht="24.95" customHeight="1">
      <c r="A18" s="212" t="s">
        <v>349</v>
      </c>
      <c r="B18" s="151" t="s">
        <v>112</v>
      </c>
      <c r="C18" s="225" t="e">
        <f>SUM('Bevétel össz.'!C40)</f>
        <v>#REF!</v>
      </c>
      <c r="D18" s="228" t="e">
        <f>SUM('Bevétel össz.'!D40)</f>
        <v>#REF!</v>
      </c>
      <c r="E18" s="225" t="e">
        <f>SUM('Bevétel össz.'!E40)</f>
        <v>#REF!</v>
      </c>
      <c r="F18" s="229">
        <f>SUM('Bevétel össz.'!F40)</f>
        <v>15537484</v>
      </c>
      <c r="G18" s="229">
        <f>'Bevétel össz.'!L40</f>
        <v>15537484</v>
      </c>
      <c r="H18" s="144" t="s">
        <v>261</v>
      </c>
      <c r="I18" s="151" t="s">
        <v>427</v>
      </c>
      <c r="J18" s="144" t="e">
        <f>SUM(J15:J17)</f>
        <v>#REF!</v>
      </c>
      <c r="K18" s="144" t="e">
        <f>SUM(K15:K17)</f>
        <v>#REF!</v>
      </c>
      <c r="L18" s="144" t="e">
        <f>SUM(L15:L17)</f>
        <v>#REF!</v>
      </c>
      <c r="M18" s="81">
        <f>SUM(M15:M17)</f>
        <v>0</v>
      </c>
      <c r="N18" s="81"/>
    </row>
    <row r="19" spans="1:14" ht="24.95" customHeight="1">
      <c r="A19" s="212" t="s">
        <v>421</v>
      </c>
      <c r="B19" s="151" t="s">
        <v>422</v>
      </c>
      <c r="C19" s="225">
        <f>SUM('Bevétel össz.'!C43)</f>
        <v>0</v>
      </c>
      <c r="D19" s="228">
        <f>SUM('Bevétel össz.'!D43)</f>
        <v>0</v>
      </c>
      <c r="E19" s="225">
        <f>SUM('Bevétel össz.'!E43)</f>
        <v>0</v>
      </c>
      <c r="F19" s="229">
        <f>SUM('Bevétel össz.'!F43)</f>
        <v>0</v>
      </c>
      <c r="G19" s="229"/>
      <c r="H19" s="5" t="s">
        <v>276</v>
      </c>
      <c r="I19" s="83" t="s">
        <v>62</v>
      </c>
      <c r="J19" s="240" t="e">
        <f>SUM('Kiadás ktgvszervenként'!#REF!)</f>
        <v>#REF!</v>
      </c>
      <c r="K19" s="240" t="e">
        <f>SUM('Kiadás ktgvszervenként'!#REF!)</f>
        <v>#REF!</v>
      </c>
      <c r="L19" s="240" t="e">
        <f>SUM('Kiadás ktgvszervenként'!#REF!)</f>
        <v>#REF!</v>
      </c>
      <c r="M19" s="231">
        <f>SUM('Kiadás ktgvszervenként'!S21)</f>
        <v>99231341</v>
      </c>
      <c r="N19" s="231">
        <f>'Műk-felh.mérleg'!O13</f>
        <v>85626378</v>
      </c>
    </row>
    <row r="20" spans="1:14" ht="24.95" customHeight="1">
      <c r="A20" s="219" t="s">
        <v>372</v>
      </c>
      <c r="B20" s="83" t="s">
        <v>432</v>
      </c>
      <c r="C20" s="232">
        <f>SUM('Bevétel össz.'!C44)</f>
        <v>0</v>
      </c>
      <c r="D20" s="232">
        <f>SUM('Bevétel össz.'!D44)</f>
        <v>0</v>
      </c>
      <c r="E20" s="242">
        <f>SUM('Bevétel össz.'!E44)</f>
        <v>0</v>
      </c>
      <c r="F20" s="231">
        <f>SUM('Bevétel össz.'!F44)</f>
        <v>0</v>
      </c>
      <c r="G20" s="231"/>
      <c r="H20" s="7"/>
      <c r="I20" s="215"/>
      <c r="J20" s="12"/>
      <c r="K20" s="12"/>
      <c r="L20" s="12"/>
      <c r="M20" s="28"/>
      <c r="N20" s="28"/>
    </row>
    <row r="21" spans="1:14" ht="24.95" customHeight="1">
      <c r="A21" s="219" t="s">
        <v>374</v>
      </c>
      <c r="B21" s="83" t="s">
        <v>433</v>
      </c>
      <c r="C21" s="232">
        <f>SUM('Bevétel össz.'!C45)</f>
        <v>0</v>
      </c>
      <c r="D21" s="232">
        <f>SUM('Bevétel össz.'!D45)</f>
        <v>0</v>
      </c>
      <c r="E21" s="242">
        <f>SUM('Bevétel össz.'!E45)</f>
        <v>0</v>
      </c>
      <c r="F21" s="231">
        <f>SUM('Bevétel össz.'!F45)</f>
        <v>0</v>
      </c>
      <c r="G21" s="231"/>
      <c r="H21" s="7"/>
      <c r="I21" s="2"/>
      <c r="J21" s="11"/>
      <c r="K21" s="12"/>
      <c r="L21" s="11"/>
      <c r="M21" s="28"/>
      <c r="N21" s="28"/>
    </row>
    <row r="22" spans="1:14" ht="24.95" customHeight="1">
      <c r="A22" s="220" t="s">
        <v>376</v>
      </c>
      <c r="B22" s="153" t="s">
        <v>434</v>
      </c>
      <c r="C22" s="228">
        <f>SUM(C20:C21)</f>
        <v>0</v>
      </c>
      <c r="D22" s="228">
        <f>SUM(D20:D21)</f>
        <v>0</v>
      </c>
      <c r="E22" s="225">
        <f>SUM(E20:E21)</f>
        <v>0</v>
      </c>
      <c r="F22" s="226">
        <f>SUM(F20:F21)</f>
        <v>0</v>
      </c>
      <c r="G22" s="226"/>
      <c r="H22" s="7"/>
      <c r="I22" s="2"/>
      <c r="J22" s="11"/>
      <c r="K22" s="12"/>
      <c r="L22" s="11"/>
      <c r="M22" s="28"/>
      <c r="N22" s="28"/>
    </row>
    <row r="23" spans="1:14" ht="24.95" customHeight="1">
      <c r="A23" s="219" t="s">
        <v>380</v>
      </c>
      <c r="B23" s="83" t="s">
        <v>381</v>
      </c>
      <c r="C23" s="244">
        <f>SUM('Bevétel össz.'!C47)</f>
        <v>0</v>
      </c>
      <c r="D23" s="11">
        <f>SUM('Bevétel össz.'!D47)</f>
        <v>0</v>
      </c>
      <c r="E23" s="12">
        <f>SUM('Bevétel össz.'!E47)</f>
        <v>0</v>
      </c>
      <c r="F23" s="198">
        <f>SUM('Bevétel össz.'!F47)</f>
        <v>382500</v>
      </c>
      <c r="G23" s="198">
        <f>'Műk-felh.mérleg'!G22</f>
        <v>382500</v>
      </c>
      <c r="H23" s="7"/>
      <c r="I23" s="2"/>
      <c r="J23" s="11"/>
      <c r="K23" s="12"/>
      <c r="L23" s="11"/>
      <c r="M23" s="28"/>
      <c r="N23" s="28"/>
    </row>
    <row r="24" spans="1:14" ht="24.95" customHeight="1">
      <c r="A24" s="219" t="s">
        <v>382</v>
      </c>
      <c r="B24" s="83" t="s">
        <v>436</v>
      </c>
      <c r="C24" s="244">
        <f>SUM('Bevétel össz.'!C48)</f>
        <v>0</v>
      </c>
      <c r="D24" s="11">
        <f>SUM('Bevétel össz.'!D48)</f>
        <v>0</v>
      </c>
      <c r="E24" s="12">
        <f>SUM('Bevétel össz.'!E48)</f>
        <v>0</v>
      </c>
      <c r="F24" s="198">
        <f>SUM('Bevétel össz.'!F48)</f>
        <v>2886600</v>
      </c>
      <c r="G24" s="198">
        <f>'Műk-felh.mérleg'!G23</f>
        <v>2886600</v>
      </c>
      <c r="H24" s="7"/>
      <c r="I24" s="2"/>
      <c r="J24" s="11"/>
      <c r="K24" s="12"/>
      <c r="L24" s="11"/>
      <c r="M24" s="28"/>
      <c r="N24" s="28"/>
    </row>
    <row r="25" spans="1:14" ht="24.95" customHeight="1">
      <c r="A25" s="220" t="s">
        <v>377</v>
      </c>
      <c r="B25" s="153" t="s">
        <v>435</v>
      </c>
      <c r="C25" s="243">
        <f>SUM(C23:C24)</f>
        <v>0</v>
      </c>
      <c r="D25" s="235">
        <f>SUM(D23:D24)</f>
        <v>0</v>
      </c>
      <c r="E25" s="243">
        <f>SUM(E23:E24)</f>
        <v>0</v>
      </c>
      <c r="F25" s="236">
        <f>SUM(F23:F24)</f>
        <v>3269100</v>
      </c>
      <c r="G25" s="236">
        <f>G23+G24</f>
        <v>3269100</v>
      </c>
      <c r="H25" s="213"/>
      <c r="I25" s="2"/>
      <c r="J25" s="11"/>
      <c r="K25" s="12"/>
      <c r="L25" s="11"/>
      <c r="M25" s="28"/>
      <c r="N25" s="28"/>
    </row>
    <row r="26" spans="1:14" ht="24.95" customHeight="1">
      <c r="A26" s="212"/>
      <c r="B26" s="157" t="s">
        <v>424</v>
      </c>
      <c r="C26" s="144" t="e">
        <f>SUM(C25,C22,C17,C8,C5,C18,C19)</f>
        <v>#REF!</v>
      </c>
      <c r="D26" s="225" t="e">
        <f>SUM(D25,D22,D17,D8,D5,D18,D19)</f>
        <v>#REF!</v>
      </c>
      <c r="E26" s="144" t="e">
        <f>SUM(E25,E22,E17,E8,E5,E18,E19)</f>
        <v>#REF!</v>
      </c>
      <c r="F26" s="478">
        <f>SUM(F25,F22,F17,F8,F5,F18,F19)</f>
        <v>257805067</v>
      </c>
      <c r="G26" s="478">
        <f>SUM(G25,G22,G17,G8,G5,G18,G19)</f>
        <v>258643939</v>
      </c>
      <c r="H26" s="144"/>
      <c r="I26" s="157" t="s">
        <v>425</v>
      </c>
      <c r="J26" s="144" t="e">
        <f>SUM(J3:J6,J10:J14,J18,J19)</f>
        <v>#REF!</v>
      </c>
      <c r="K26" s="225" t="e">
        <f>SUM(K3:K6,K10:K14,K18,K19)</f>
        <v>#REF!</v>
      </c>
      <c r="L26" s="144" t="e">
        <f>SUM(L3:L6,L10:L14,L18,L19)</f>
        <v>#REF!</v>
      </c>
      <c r="M26" s="478">
        <f>SUM(M3+M4+M5+M6+M11+M13+M14+M19)</f>
        <v>422432901</v>
      </c>
      <c r="N26" s="478">
        <f>SUM(N3+N4+N5+N6+N11+N13+N14+N19)</f>
        <v>423271773</v>
      </c>
    </row>
    <row r="27" spans="1:14" ht="24.95" customHeight="1">
      <c r="A27" s="224" t="s">
        <v>387</v>
      </c>
      <c r="B27" s="93" t="s">
        <v>386</v>
      </c>
      <c r="C27" s="244">
        <f>SUM('Bevétel össz.'!C51)</f>
        <v>0</v>
      </c>
      <c r="D27" s="11">
        <f>SUM('Bevétel össz.'!D51)</f>
        <v>0</v>
      </c>
      <c r="E27" s="12">
        <f>SUM('Bevétel össz.'!E51)</f>
        <v>0</v>
      </c>
      <c r="F27" s="237">
        <f>SUM('Bevétel össz.'!F51)</f>
        <v>0</v>
      </c>
      <c r="G27" s="237"/>
      <c r="H27" s="2" t="s">
        <v>317</v>
      </c>
      <c r="I27" s="93" t="s">
        <v>318</v>
      </c>
      <c r="J27" s="244" t="e">
        <f>SUM('Kiadás ktgvszervenként'!#REF!)</f>
        <v>#REF!</v>
      </c>
      <c r="K27" s="244" t="e">
        <f>SUM('Kiadás ktgvszervenként'!#REF!)</f>
        <v>#REF!</v>
      </c>
      <c r="L27" s="244" t="e">
        <f>SUM('Kiadás ktgvszervenként'!#REF!)</f>
        <v>#REF!</v>
      </c>
      <c r="M27" s="246"/>
      <c r="N27" s="246"/>
    </row>
    <row r="28" spans="1:14" ht="24.95" customHeight="1">
      <c r="A28" s="224" t="s">
        <v>388</v>
      </c>
      <c r="B28" s="93" t="s">
        <v>389</v>
      </c>
      <c r="C28" s="244" t="e">
        <f>SUM('Bevétel össz.'!C52)</f>
        <v>#REF!</v>
      </c>
      <c r="D28" s="11" t="e">
        <f>SUM('Bevétel össz.'!D52)</f>
        <v>#REF!</v>
      </c>
      <c r="E28" s="12" t="e">
        <f>SUM('Bevétel össz.'!E52)</f>
        <v>#REF!</v>
      </c>
      <c r="F28" s="198">
        <f>SUM('Bevétel össz.'!F52)</f>
        <v>167515977</v>
      </c>
      <c r="G28" s="198">
        <f>'Bevétel össz.'!M52</f>
        <v>167515977</v>
      </c>
      <c r="H28" s="2"/>
      <c r="I28" s="93"/>
      <c r="J28" s="244" t="e">
        <f>SUM('Kiadás ktgvszervenként'!#REF!)</f>
        <v>#REF!</v>
      </c>
      <c r="K28" s="244" t="e">
        <f>SUM('Kiadás ktgvszervenként'!#REF!)</f>
        <v>#REF!</v>
      </c>
      <c r="L28" s="244" t="e">
        <f>SUM('Kiadás ktgvszervenként'!#REF!)</f>
        <v>#REF!</v>
      </c>
      <c r="M28" s="246"/>
      <c r="N28" s="246"/>
    </row>
    <row r="29" spans="1:14" ht="24.95" customHeight="1">
      <c r="A29" s="471"/>
      <c r="B29" s="472" t="s">
        <v>502</v>
      </c>
      <c r="C29" s="86" t="e">
        <f>SUM(C26:C28)</f>
        <v>#REF!</v>
      </c>
      <c r="D29" s="473" t="e">
        <f>SUM(D26:D28)</f>
        <v>#REF!</v>
      </c>
      <c r="E29" s="86" t="e">
        <f>SUM(E26:E28)</f>
        <v>#REF!</v>
      </c>
      <c r="F29" s="239">
        <f>SUM(F26:F28)</f>
        <v>425321044</v>
      </c>
      <c r="G29" s="239">
        <f>SUM(G26:G28)</f>
        <v>426159916</v>
      </c>
      <c r="H29" s="474"/>
      <c r="I29" s="472" t="s">
        <v>502</v>
      </c>
      <c r="J29" s="86" t="e">
        <f>SUM(J26:J28)</f>
        <v>#REF!</v>
      </c>
      <c r="K29" s="475" t="e">
        <f>SUM(K26:K28)</f>
        <v>#REF!</v>
      </c>
      <c r="L29" s="86" t="e">
        <f>SUM(L26:L28)</f>
        <v>#REF!</v>
      </c>
      <c r="M29" s="239">
        <f>SUM(M26:M28)</f>
        <v>422432901</v>
      </c>
      <c r="N29" s="239">
        <f>SUM(N26:N28)</f>
        <v>423271773</v>
      </c>
    </row>
    <row r="30" spans="1:14" ht="24.95" customHeight="1">
      <c r="A30" s="224" t="s">
        <v>390</v>
      </c>
      <c r="B30" s="93" t="s">
        <v>79</v>
      </c>
      <c r="C30" s="244" t="e">
        <f>SUM('Bevétel össz.'!C53)</f>
        <v>#REF!</v>
      </c>
      <c r="D30" s="11" t="e">
        <f>SUM('Bevétel össz.'!D53)</f>
        <v>#REF!</v>
      </c>
      <c r="E30" s="12" t="e">
        <f>SUM('Bevétel össz.'!E53)</f>
        <v>#REF!</v>
      </c>
      <c r="F30" s="237">
        <f>SUM('Bevétel össz.'!F53)</f>
        <v>62937550</v>
      </c>
      <c r="G30" s="237">
        <f>'Műk-felh.mérleg'!G26</f>
        <v>62940179</v>
      </c>
      <c r="H30" s="2" t="s">
        <v>305</v>
      </c>
      <c r="I30" s="93" t="s">
        <v>79</v>
      </c>
      <c r="J30" s="244" t="e">
        <f>SUM('Kiadás ktgvszervenként'!C24)</f>
        <v>#REF!</v>
      </c>
      <c r="K30" s="244" t="e">
        <f>SUM('Kiadás ktgvszervenként'!D24)</f>
        <v>#REF!</v>
      </c>
      <c r="L30" s="244" t="e">
        <f>SUM('Kiadás ktgvszervenként'!E24)</f>
        <v>#REF!</v>
      </c>
      <c r="M30" s="231">
        <f>SUM('Kiadás ktgvszervenként'!S24)</f>
        <v>62937550</v>
      </c>
      <c r="N30" s="231">
        <f>'Műk-felh.mérleg'!O26</f>
        <v>62940179</v>
      </c>
    </row>
    <row r="31" spans="1:14" ht="24.95" customHeight="1">
      <c r="A31" s="224"/>
      <c r="B31" s="93"/>
      <c r="C31" s="244"/>
      <c r="D31" s="11"/>
      <c r="E31" s="12"/>
      <c r="F31" s="237"/>
      <c r="G31" s="845"/>
      <c r="H31" s="612" t="s">
        <v>660</v>
      </c>
      <c r="I31" s="613" t="s">
        <v>661</v>
      </c>
      <c r="J31" s="614"/>
      <c r="K31" s="615"/>
      <c r="L31" s="615"/>
      <c r="M31" s="616">
        <f>'Kiadás ktgvszervenként'!S25</f>
        <v>1578635</v>
      </c>
      <c r="N31" s="231">
        <f>'Műk-felh.mérleg'!O25</f>
        <v>1578635</v>
      </c>
    </row>
    <row r="32" spans="1:14" ht="24.95" customHeight="1">
      <c r="A32" s="224" t="s">
        <v>391</v>
      </c>
      <c r="B32" s="93" t="s">
        <v>392</v>
      </c>
      <c r="C32" s="244">
        <f>SUM('Bevétel össz.'!C54)</f>
        <v>0</v>
      </c>
      <c r="D32" s="11">
        <f>SUM('Bevétel össz.'!D54)</f>
        <v>0</v>
      </c>
      <c r="E32" s="12">
        <f>SUM('Bevétel össz.'!E54)</f>
        <v>0</v>
      </c>
      <c r="F32" s="237">
        <f>SUM('Bevétel össz.'!F54)</f>
        <v>0</v>
      </c>
      <c r="G32" s="237"/>
      <c r="H32" s="5" t="s">
        <v>655</v>
      </c>
      <c r="I32" s="183" t="s">
        <v>656</v>
      </c>
      <c r="J32" s="244" t="e">
        <f>SUM('Kiadás ktgvszervenként'!#REF!)</f>
        <v>#REF!</v>
      </c>
      <c r="K32" s="244" t="e">
        <f>SUM('Kiadás ktgvszervenként'!#REF!)</f>
        <v>#REF!</v>
      </c>
      <c r="L32" s="244" t="e">
        <f>SUM('Kiadás ktgvszervenként'!#REF!)</f>
        <v>#REF!</v>
      </c>
      <c r="M32" s="246">
        <f>'Kiadás ktgvszervenként'!S23</f>
        <v>1309508</v>
      </c>
      <c r="N32" s="246">
        <f>'Műk-felh.mérleg'!O24</f>
        <v>1309508</v>
      </c>
    </row>
    <row r="33" spans="1:14" ht="24.95" customHeight="1">
      <c r="A33" s="479"/>
      <c r="B33" s="151" t="s">
        <v>428</v>
      </c>
      <c r="C33" s="76" t="e">
        <f>SUM(C26:C32)</f>
        <v>#REF!</v>
      </c>
      <c r="D33" s="480" t="e">
        <f>SUM(D26:D32)</f>
        <v>#REF!</v>
      </c>
      <c r="E33" s="76" t="e">
        <f>SUM(E26:E32)</f>
        <v>#REF!</v>
      </c>
      <c r="F33" s="481">
        <f>SUM(F29:F30)</f>
        <v>488258594</v>
      </c>
      <c r="G33" s="481">
        <f>SUM(G29:G30)</f>
        <v>489100095</v>
      </c>
      <c r="H33" s="81"/>
      <c r="I33" s="151" t="s">
        <v>429</v>
      </c>
      <c r="J33" s="144" t="e">
        <f>SUM(J26:J32)</f>
        <v>#REF!</v>
      </c>
      <c r="K33" s="225" t="e">
        <f>SUM(K26:K32)</f>
        <v>#REF!</v>
      </c>
      <c r="L33" s="144" t="e">
        <f>SUM(L26:L32)</f>
        <v>#REF!</v>
      </c>
      <c r="M33" s="482">
        <f>SUM(M29:M32)</f>
        <v>488258594</v>
      </c>
      <c r="N33" s="482">
        <f>SUM(N29:N32)</f>
        <v>489100095</v>
      </c>
    </row>
  </sheetData>
  <mergeCells count="6">
    <mergeCell ref="J1:L1"/>
    <mergeCell ref="H1:H2"/>
    <mergeCell ref="A1:A2"/>
    <mergeCell ref="C1:E1"/>
    <mergeCell ref="I1:I2"/>
    <mergeCell ref="B1:B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&amp;LLevél Községi Önkormányzat&amp;CKöltségvetési mérleg 2018.&amp;R1.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9">
    <tabColor rgb="FFFF0000"/>
  </sheetPr>
  <dimension ref="A1:I131"/>
  <sheetViews>
    <sheetView topLeftCell="A61" workbookViewId="0">
      <selection activeCell="I141" sqref="I141"/>
    </sheetView>
  </sheetViews>
  <sheetFormatPr defaultRowHeight="12.75"/>
  <cols>
    <col min="1" max="1" width="5.425781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8" width="21.28515625" customWidth="1"/>
    <col min="9" max="9" width="11.5703125" customWidth="1"/>
  </cols>
  <sheetData>
    <row r="1" spans="1:9" ht="20.25" customHeight="1">
      <c r="A1" s="942" t="s">
        <v>288</v>
      </c>
      <c r="B1" s="188"/>
      <c r="C1" s="975" t="s">
        <v>53</v>
      </c>
      <c r="D1" s="975"/>
      <c r="E1" s="975"/>
      <c r="F1" s="314"/>
      <c r="G1" s="314"/>
      <c r="H1" s="314"/>
      <c r="I1" s="315" t="s">
        <v>133</v>
      </c>
    </row>
    <row r="2" spans="1:9" ht="20.25">
      <c r="A2" s="973"/>
      <c r="B2" s="187" t="s">
        <v>454</v>
      </c>
      <c r="C2" s="975"/>
      <c r="D2" s="975"/>
      <c r="E2" s="975"/>
      <c r="F2" s="319" t="s">
        <v>729</v>
      </c>
      <c r="G2" s="800" t="s">
        <v>727</v>
      </c>
      <c r="H2" s="800" t="s">
        <v>737</v>
      </c>
      <c r="I2" s="316" t="s">
        <v>136</v>
      </c>
    </row>
    <row r="3" spans="1:9" ht="20.25">
      <c r="A3" s="973"/>
      <c r="B3" s="360"/>
      <c r="C3" s="972" t="s">
        <v>264</v>
      </c>
      <c r="D3" s="972"/>
      <c r="E3" s="972" t="s">
        <v>73</v>
      </c>
      <c r="F3" s="319" t="s">
        <v>74</v>
      </c>
      <c r="G3" s="800" t="s">
        <v>736</v>
      </c>
      <c r="H3" s="800" t="s">
        <v>738</v>
      </c>
      <c r="I3" s="316" t="s">
        <v>137</v>
      </c>
    </row>
    <row r="4" spans="1:9" ht="20.25">
      <c r="A4" s="974"/>
      <c r="B4" s="190"/>
      <c r="C4" s="361" t="s">
        <v>300</v>
      </c>
      <c r="D4" s="362" t="s">
        <v>301</v>
      </c>
      <c r="E4" s="972"/>
      <c r="F4" s="317"/>
      <c r="G4" s="317"/>
      <c r="H4" s="317"/>
      <c r="I4" s="318" t="s">
        <v>138</v>
      </c>
    </row>
    <row r="5" spans="1:9" ht="18">
      <c r="A5" s="1" t="s">
        <v>143</v>
      </c>
      <c r="B5" s="83" t="s">
        <v>144</v>
      </c>
      <c r="C5" s="363"/>
      <c r="D5" s="364"/>
      <c r="E5" s="363"/>
      <c r="F5" s="365">
        <v>34594674</v>
      </c>
      <c r="G5" s="365">
        <v>34594674</v>
      </c>
      <c r="H5" s="365">
        <v>16891002</v>
      </c>
      <c r="I5" s="363"/>
    </row>
    <row r="6" spans="1:9" ht="18">
      <c r="A6" s="1" t="s">
        <v>143</v>
      </c>
      <c r="B6" s="83" t="s">
        <v>593</v>
      </c>
      <c r="C6" s="363"/>
      <c r="D6" s="364"/>
      <c r="E6" s="363"/>
      <c r="F6" s="365"/>
      <c r="G6" s="365"/>
      <c r="H6" s="365"/>
      <c r="I6" s="363"/>
    </row>
    <row r="7" spans="1:9" ht="18">
      <c r="A7" s="1" t="s">
        <v>145</v>
      </c>
      <c r="B7" s="83" t="s">
        <v>146</v>
      </c>
      <c r="C7" s="363"/>
      <c r="D7" s="364"/>
      <c r="E7" s="363"/>
      <c r="F7" s="365">
        <v>2693178</v>
      </c>
      <c r="G7" s="365">
        <v>2693178</v>
      </c>
      <c r="H7" s="365">
        <v>1346368</v>
      </c>
      <c r="I7" s="363"/>
    </row>
    <row r="8" spans="1:9" ht="18">
      <c r="A8" s="1" t="s">
        <v>145</v>
      </c>
      <c r="B8" s="83" t="s">
        <v>576</v>
      </c>
      <c r="C8" s="363"/>
      <c r="D8" s="364"/>
      <c r="E8" s="363"/>
      <c r="F8" s="365"/>
      <c r="G8" s="365"/>
      <c r="H8" s="365"/>
      <c r="I8" s="363"/>
    </row>
    <row r="9" spans="1:9" ht="18">
      <c r="A9" s="1" t="s">
        <v>147</v>
      </c>
      <c r="B9" s="83" t="s">
        <v>148</v>
      </c>
      <c r="C9" s="363"/>
      <c r="D9" s="364"/>
      <c r="E9" s="363"/>
      <c r="F9" s="365"/>
      <c r="G9" s="365"/>
      <c r="H9" s="365"/>
      <c r="I9" s="363"/>
    </row>
    <row r="10" spans="1:9" ht="18">
      <c r="A10" s="1" t="s">
        <v>149</v>
      </c>
      <c r="B10" s="83" t="s">
        <v>150</v>
      </c>
      <c r="C10" s="363"/>
      <c r="D10" s="364"/>
      <c r="E10" s="363"/>
      <c r="F10" s="365">
        <v>450000</v>
      </c>
      <c r="G10" s="365">
        <v>450000</v>
      </c>
      <c r="H10" s="365"/>
      <c r="I10" s="363"/>
    </row>
    <row r="11" spans="1:9" ht="18">
      <c r="A11" s="1" t="s">
        <v>151</v>
      </c>
      <c r="B11" s="83" t="s">
        <v>152</v>
      </c>
      <c r="C11" s="363"/>
      <c r="D11" s="364"/>
      <c r="E11" s="363"/>
      <c r="F11" s="365">
        <v>602910</v>
      </c>
      <c r="G11" s="365">
        <v>602910</v>
      </c>
      <c r="H11" s="365"/>
      <c r="I11" s="363"/>
    </row>
    <row r="12" spans="1:9" ht="18">
      <c r="A12" s="1" t="s">
        <v>153</v>
      </c>
      <c r="B12" s="83" t="s">
        <v>154</v>
      </c>
      <c r="C12" s="363"/>
      <c r="D12" s="364"/>
      <c r="E12" s="363"/>
      <c r="F12" s="365">
        <v>1564595</v>
      </c>
      <c r="G12" s="365">
        <v>1564595</v>
      </c>
      <c r="H12" s="365">
        <v>626581</v>
      </c>
      <c r="I12" s="363"/>
    </row>
    <row r="13" spans="1:9" ht="18">
      <c r="A13" s="1" t="s">
        <v>153</v>
      </c>
      <c r="B13" s="83" t="s">
        <v>579</v>
      </c>
      <c r="C13" s="363"/>
      <c r="D13" s="364"/>
      <c r="E13" s="363"/>
      <c r="F13" s="365"/>
      <c r="G13" s="365"/>
      <c r="H13" s="365"/>
      <c r="I13" s="363"/>
    </row>
    <row r="14" spans="1:9" ht="18">
      <c r="A14" s="1" t="s">
        <v>155</v>
      </c>
      <c r="B14" s="83" t="s">
        <v>494</v>
      </c>
      <c r="C14" s="363"/>
      <c r="D14" s="364"/>
      <c r="E14" s="363"/>
      <c r="F14" s="457"/>
      <c r="G14" s="457"/>
      <c r="H14" s="457"/>
      <c r="I14" s="363"/>
    </row>
    <row r="15" spans="1:9" ht="18">
      <c r="A15" s="1" t="s">
        <v>157</v>
      </c>
      <c r="B15" s="83" t="s">
        <v>158</v>
      </c>
      <c r="C15" s="363"/>
      <c r="D15" s="364"/>
      <c r="E15" s="363"/>
      <c r="F15" s="365">
        <v>280000</v>
      </c>
      <c r="G15" s="365">
        <v>280000</v>
      </c>
      <c r="H15" s="365">
        <v>90400</v>
      </c>
      <c r="I15" s="363"/>
    </row>
    <row r="16" spans="1:9" ht="18">
      <c r="A16" s="1" t="s">
        <v>159</v>
      </c>
      <c r="B16" s="83" t="s">
        <v>160</v>
      </c>
      <c r="C16" s="363"/>
      <c r="D16" s="364"/>
      <c r="E16" s="363"/>
      <c r="F16" s="365"/>
      <c r="G16" s="365"/>
      <c r="H16" s="365"/>
      <c r="I16" s="363"/>
    </row>
    <row r="17" spans="1:9" ht="18">
      <c r="A17" s="1" t="s">
        <v>161</v>
      </c>
      <c r="B17" s="83" t="s">
        <v>195</v>
      </c>
      <c r="C17" s="363"/>
      <c r="D17" s="364"/>
      <c r="E17" s="363"/>
      <c r="F17" s="365">
        <v>150000</v>
      </c>
      <c r="G17" s="365">
        <v>152200</v>
      </c>
      <c r="H17" s="365">
        <v>118466</v>
      </c>
      <c r="I17" s="363"/>
    </row>
    <row r="18" spans="1:9" ht="18">
      <c r="A18" s="366" t="s">
        <v>168</v>
      </c>
      <c r="B18" s="153" t="s">
        <v>167</v>
      </c>
      <c r="C18" s="367">
        <f>SUM(C5:C17)</f>
        <v>0</v>
      </c>
      <c r="D18" s="368">
        <f>SUM(D5:D17)</f>
        <v>0</v>
      </c>
      <c r="E18" s="367">
        <f>SUM(E5:E17)</f>
        <v>0</v>
      </c>
      <c r="F18" s="369">
        <f>SUM(F5:F17)</f>
        <v>40335357</v>
      </c>
      <c r="G18" s="369">
        <f t="shared" ref="G18:H18" si="0">SUM(G5:G17)</f>
        <v>40337557</v>
      </c>
      <c r="H18" s="369">
        <f t="shared" si="0"/>
        <v>19072817</v>
      </c>
      <c r="I18" s="367">
        <f>SUM(I5:I17)</f>
        <v>0</v>
      </c>
    </row>
    <row r="19" spans="1:9" ht="18">
      <c r="A19" s="1" t="s">
        <v>162</v>
      </c>
      <c r="B19" s="83" t="s">
        <v>165</v>
      </c>
      <c r="C19" s="363"/>
      <c r="D19" s="364"/>
      <c r="E19" s="363"/>
      <c r="F19" s="365"/>
      <c r="G19" s="365"/>
      <c r="H19" s="365"/>
      <c r="I19" s="364"/>
    </row>
    <row r="20" spans="1:9" ht="18">
      <c r="A20" s="1" t="s">
        <v>163</v>
      </c>
      <c r="B20" s="83" t="s">
        <v>166</v>
      </c>
      <c r="C20" s="363"/>
      <c r="D20" s="364"/>
      <c r="E20" s="363"/>
      <c r="F20" s="365">
        <v>300000</v>
      </c>
      <c r="G20" s="365">
        <v>300000</v>
      </c>
      <c r="H20" s="365">
        <v>129350</v>
      </c>
      <c r="I20" s="364"/>
    </row>
    <row r="21" spans="1:9" ht="18">
      <c r="A21" s="1" t="s">
        <v>164</v>
      </c>
      <c r="B21" s="83" t="s">
        <v>196</v>
      </c>
      <c r="C21" s="363"/>
      <c r="D21" s="363"/>
      <c r="E21" s="363"/>
      <c r="F21" s="365"/>
      <c r="G21" s="365"/>
      <c r="H21" s="365"/>
      <c r="I21" s="364"/>
    </row>
    <row r="22" spans="1:9" ht="18">
      <c r="A22" s="366" t="s">
        <v>169</v>
      </c>
      <c r="B22" s="153" t="s">
        <v>75</v>
      </c>
      <c r="C22" s="367">
        <f>SUM(C19:C21)</f>
        <v>0</v>
      </c>
      <c r="D22" s="368">
        <f>SUM(D19:D21)</f>
        <v>0</v>
      </c>
      <c r="E22" s="367">
        <f>SUM(E19:E21)</f>
        <v>0</v>
      </c>
      <c r="F22" s="369">
        <f>SUM(F19:F21)</f>
        <v>300000</v>
      </c>
      <c r="G22" s="369">
        <f t="shared" ref="G22:H22" si="1">SUM(G19:G21)</f>
        <v>300000</v>
      </c>
      <c r="H22" s="369">
        <f t="shared" si="1"/>
        <v>129350</v>
      </c>
      <c r="I22" s="368"/>
    </row>
    <row r="23" spans="1:9" ht="18">
      <c r="A23" s="145" t="s">
        <v>170</v>
      </c>
      <c r="B23" s="155" t="s">
        <v>177</v>
      </c>
      <c r="C23" s="370">
        <f>SUM(C18,C22)</f>
        <v>0</v>
      </c>
      <c r="D23" s="371">
        <f>SUM(D18,D22)</f>
        <v>0</v>
      </c>
      <c r="E23" s="370">
        <f>SUM(E18,E22)</f>
        <v>0</v>
      </c>
      <c r="F23" s="369">
        <f>SUM(F18,F22)</f>
        <v>40635357</v>
      </c>
      <c r="G23" s="369">
        <f t="shared" ref="G23:I23" si="2">SUM(G18,G22)</f>
        <v>40637557</v>
      </c>
      <c r="H23" s="369">
        <f t="shared" si="2"/>
        <v>19202167</v>
      </c>
      <c r="I23" s="369">
        <f t="shared" si="2"/>
        <v>0</v>
      </c>
    </row>
    <row r="24" spans="1:9" ht="18">
      <c r="A24" s="1" t="s">
        <v>171</v>
      </c>
      <c r="B24" s="91" t="s">
        <v>76</v>
      </c>
      <c r="C24" s="363"/>
      <c r="D24" s="364"/>
      <c r="E24" s="363"/>
      <c r="F24" s="365">
        <v>7583699</v>
      </c>
      <c r="G24" s="365"/>
      <c r="H24" s="365"/>
      <c r="I24" s="363"/>
    </row>
    <row r="25" spans="1:9" ht="18">
      <c r="A25" s="1" t="s">
        <v>172</v>
      </c>
      <c r="B25" s="91" t="s">
        <v>77</v>
      </c>
      <c r="C25" s="363"/>
      <c r="D25" s="364"/>
      <c r="E25" s="363"/>
      <c r="F25" s="458">
        <v>258471</v>
      </c>
      <c r="G25" s="458"/>
      <c r="H25" s="458"/>
      <c r="I25" s="363"/>
    </row>
    <row r="26" spans="1:9" ht="18">
      <c r="A26" s="1" t="s">
        <v>173</v>
      </c>
      <c r="B26" s="91" t="s">
        <v>495</v>
      </c>
      <c r="C26" s="363"/>
      <c r="D26" s="364"/>
      <c r="E26" s="363"/>
      <c r="F26" s="365">
        <v>100000</v>
      </c>
      <c r="G26" s="365"/>
      <c r="H26" s="365"/>
      <c r="I26" s="363"/>
    </row>
    <row r="27" spans="1:9" ht="18">
      <c r="A27" s="1" t="s">
        <v>174</v>
      </c>
      <c r="B27" s="91" t="s">
        <v>72</v>
      </c>
      <c r="C27" s="363"/>
      <c r="D27" s="364"/>
      <c r="E27" s="364"/>
      <c r="F27" s="458">
        <v>276933</v>
      </c>
      <c r="G27" s="458"/>
      <c r="H27" s="458"/>
      <c r="I27" s="363"/>
    </row>
    <row r="28" spans="1:9" ht="18">
      <c r="A28" s="151" t="s">
        <v>175</v>
      </c>
      <c r="B28" s="180" t="s">
        <v>176</v>
      </c>
      <c r="C28" s="371">
        <f>SUM(C24:C27)</f>
        <v>0</v>
      </c>
      <c r="D28" s="370">
        <f>SUM(D24:D27)</f>
        <v>0</v>
      </c>
      <c r="E28" s="371">
        <f>SUM(E24:E27)</f>
        <v>0</v>
      </c>
      <c r="F28" s="369">
        <f>SUM(F24:F27)</f>
        <v>8219103</v>
      </c>
      <c r="G28" s="369">
        <v>8219532</v>
      </c>
      <c r="H28" s="369">
        <v>3908672</v>
      </c>
      <c r="I28" s="368">
        <f>SUM(I24:I27)</f>
        <v>0</v>
      </c>
    </row>
    <row r="29" spans="1:9" ht="18">
      <c r="A29" s="1" t="s">
        <v>179</v>
      </c>
      <c r="B29" s="91" t="s">
        <v>96</v>
      </c>
      <c r="C29" s="363"/>
      <c r="D29" s="364"/>
      <c r="E29" s="363"/>
      <c r="F29" s="365">
        <v>19685</v>
      </c>
      <c r="G29" s="365"/>
      <c r="H29" s="365"/>
      <c r="I29" s="363"/>
    </row>
    <row r="30" spans="1:9" ht="18">
      <c r="A30" s="1" t="s">
        <v>180</v>
      </c>
      <c r="B30" s="83" t="s">
        <v>181</v>
      </c>
      <c r="C30" s="363"/>
      <c r="D30" s="364"/>
      <c r="E30" s="363"/>
      <c r="F30" s="365">
        <v>233070</v>
      </c>
      <c r="G30" s="365"/>
      <c r="H30" s="365"/>
      <c r="I30" s="363"/>
    </row>
    <row r="31" spans="1:9" ht="18">
      <c r="A31" s="1" t="s">
        <v>182</v>
      </c>
      <c r="B31" s="83" t="s">
        <v>653</v>
      </c>
      <c r="C31" s="363"/>
      <c r="D31" s="364"/>
      <c r="E31" s="363"/>
      <c r="F31" s="365">
        <v>118110</v>
      </c>
      <c r="G31" s="365"/>
      <c r="H31" s="365"/>
      <c r="I31" s="363"/>
    </row>
    <row r="32" spans="1:9" ht="18">
      <c r="A32" s="1" t="s">
        <v>182</v>
      </c>
      <c r="B32" s="83" t="s">
        <v>654</v>
      </c>
      <c r="C32" s="363"/>
      <c r="D32" s="364"/>
      <c r="E32" s="363"/>
      <c r="F32" s="365">
        <v>141732</v>
      </c>
      <c r="G32" s="365"/>
      <c r="H32" s="365"/>
      <c r="I32" s="363"/>
    </row>
    <row r="33" spans="1:9" ht="15">
      <c r="A33" s="372" t="s">
        <v>182</v>
      </c>
      <c r="B33" s="92" t="s">
        <v>183</v>
      </c>
      <c r="C33" s="364">
        <f>SUM(C29:C30)</f>
        <v>0</v>
      </c>
      <c r="D33" s="363">
        <f>SUM(D29:D30)</f>
        <v>0</v>
      </c>
      <c r="E33" s="364">
        <f>SUM(E29:E30)</f>
        <v>0</v>
      </c>
      <c r="F33" s="368">
        <f>SUM(F29:F32)</f>
        <v>512597</v>
      </c>
      <c r="G33" s="368">
        <v>512597</v>
      </c>
      <c r="H33" s="368">
        <v>104780</v>
      </c>
      <c r="I33" s="364">
        <f>SUM(I29:I30)</f>
        <v>0</v>
      </c>
    </row>
    <row r="34" spans="1:9" ht="18">
      <c r="A34" s="1" t="s">
        <v>187</v>
      </c>
      <c r="B34" s="83" t="s">
        <v>69</v>
      </c>
      <c r="C34" s="363"/>
      <c r="D34" s="364"/>
      <c r="E34" s="363"/>
      <c r="F34" s="365"/>
      <c r="G34" s="365"/>
      <c r="H34" s="365"/>
      <c r="I34" s="363"/>
    </row>
    <row r="35" spans="1:9" ht="18">
      <c r="A35" s="1" t="s">
        <v>188</v>
      </c>
      <c r="B35" s="83" t="s">
        <v>184</v>
      </c>
      <c r="C35" s="363"/>
      <c r="D35" s="364"/>
      <c r="E35" s="363"/>
      <c r="F35" s="365">
        <v>181102</v>
      </c>
      <c r="G35" s="365"/>
      <c r="H35" s="365"/>
      <c r="I35" s="363"/>
    </row>
    <row r="36" spans="1:9" ht="18">
      <c r="A36" s="1" t="s">
        <v>189</v>
      </c>
      <c r="B36" s="83" t="s">
        <v>185</v>
      </c>
      <c r="C36" s="363"/>
      <c r="D36" s="364"/>
      <c r="E36" s="363"/>
      <c r="F36" s="365">
        <v>0</v>
      </c>
      <c r="G36" s="365"/>
      <c r="H36" s="365"/>
      <c r="I36" s="363"/>
    </row>
    <row r="37" spans="1:9" ht="18">
      <c r="A37" s="1" t="s">
        <v>190</v>
      </c>
      <c r="B37" s="83" t="s">
        <v>70</v>
      </c>
      <c r="C37" s="363"/>
      <c r="D37" s="364"/>
      <c r="E37" s="363"/>
      <c r="F37" s="365"/>
      <c r="G37" s="365"/>
      <c r="H37" s="365"/>
      <c r="I37" s="363"/>
    </row>
    <row r="38" spans="1:9" ht="18">
      <c r="A38" s="1" t="s">
        <v>191</v>
      </c>
      <c r="B38" s="91" t="s">
        <v>78</v>
      </c>
      <c r="C38" s="363"/>
      <c r="D38" s="364"/>
      <c r="E38" s="363"/>
      <c r="F38" s="365">
        <v>206692</v>
      </c>
      <c r="G38" s="365"/>
      <c r="H38" s="365"/>
      <c r="I38" s="363"/>
    </row>
    <row r="39" spans="1:9" ht="18">
      <c r="A39" s="1" t="s">
        <v>192</v>
      </c>
      <c r="B39" s="83" t="s">
        <v>186</v>
      </c>
      <c r="C39" s="363"/>
      <c r="D39" s="364"/>
      <c r="E39" s="363"/>
      <c r="F39" s="365">
        <v>561101</v>
      </c>
      <c r="G39" s="365"/>
      <c r="H39" s="365"/>
      <c r="I39" s="363"/>
    </row>
    <row r="40" spans="1:9" ht="15">
      <c r="A40" s="1" t="s">
        <v>193</v>
      </c>
      <c r="B40" s="90" t="s">
        <v>194</v>
      </c>
      <c r="C40" s="364">
        <f>SUM(C34:C39)</f>
        <v>0</v>
      </c>
      <c r="D40" s="363">
        <f>SUM(D34:D39)</f>
        <v>0</v>
      </c>
      <c r="E40" s="364">
        <f>SUM(E34:E39)</f>
        <v>0</v>
      </c>
      <c r="F40" s="368">
        <f>SUM(F34:F39)</f>
        <v>948895</v>
      </c>
      <c r="G40" s="368">
        <v>948895</v>
      </c>
      <c r="H40" s="368">
        <v>211383</v>
      </c>
      <c r="I40" s="364">
        <f>SUM(I34:I39)</f>
        <v>0</v>
      </c>
    </row>
    <row r="41" spans="1:9" ht="18">
      <c r="A41" s="145" t="s">
        <v>178</v>
      </c>
      <c r="B41" s="153" t="s">
        <v>197</v>
      </c>
      <c r="C41" s="370">
        <f>SUM(C40,C33)</f>
        <v>0</v>
      </c>
      <c r="D41" s="371">
        <f>SUM(D40,D33)</f>
        <v>0</v>
      </c>
      <c r="E41" s="370">
        <f>SUM(E40,E33)</f>
        <v>0</v>
      </c>
      <c r="F41" s="369">
        <f>SUM(F40,F33)</f>
        <v>1461492</v>
      </c>
      <c r="G41" s="369">
        <f t="shared" ref="G41:H41" si="3">SUM(G40,G33)</f>
        <v>1461492</v>
      </c>
      <c r="H41" s="369">
        <f t="shared" si="3"/>
        <v>316163</v>
      </c>
      <c r="I41" s="368">
        <f>SUM(I40,I33)</f>
        <v>0</v>
      </c>
    </row>
    <row r="42" spans="1:9" ht="18">
      <c r="A42" s="1" t="s">
        <v>198</v>
      </c>
      <c r="B42" s="83" t="s">
        <v>199</v>
      </c>
      <c r="C42" s="363"/>
      <c r="D42" s="364"/>
      <c r="E42" s="363"/>
      <c r="F42" s="374"/>
      <c r="G42" s="374"/>
      <c r="H42" s="374"/>
      <c r="I42" s="363"/>
    </row>
    <row r="43" spans="1:9" ht="18">
      <c r="A43" s="1" t="s">
        <v>200</v>
      </c>
      <c r="B43" s="83" t="s">
        <v>450</v>
      </c>
      <c r="C43" s="363"/>
      <c r="D43" s="364"/>
      <c r="E43" s="363"/>
      <c r="F43" s="374">
        <v>102362</v>
      </c>
      <c r="G43" s="374">
        <v>102362</v>
      </c>
      <c r="H43" s="374">
        <v>41340</v>
      </c>
      <c r="I43" s="363"/>
    </row>
    <row r="44" spans="1:9" ht="18">
      <c r="A44" s="145" t="s">
        <v>201</v>
      </c>
      <c r="B44" s="146" t="s">
        <v>202</v>
      </c>
      <c r="C44" s="368">
        <f>SUM(C42:C43)</f>
        <v>0</v>
      </c>
      <c r="D44" s="368">
        <f>SUM(D42:D43)</f>
        <v>0</v>
      </c>
      <c r="E44" s="368">
        <f>SUM(E42:E43)</f>
        <v>0</v>
      </c>
      <c r="F44" s="369">
        <f>SUM(F42:F43)</f>
        <v>102362</v>
      </c>
      <c r="G44" s="369">
        <f t="shared" ref="G44:H44" si="4">SUM(G42:G43)</f>
        <v>102362</v>
      </c>
      <c r="H44" s="369">
        <f t="shared" si="4"/>
        <v>41340</v>
      </c>
      <c r="I44" s="368">
        <f>SUM(I42:I43)</f>
        <v>0</v>
      </c>
    </row>
    <row r="45" spans="1:9" ht="18">
      <c r="A45" s="1" t="s">
        <v>203</v>
      </c>
      <c r="B45" s="83" t="s">
        <v>451</v>
      </c>
      <c r="C45" s="363"/>
      <c r="D45" s="364"/>
      <c r="E45" s="363"/>
      <c r="F45" s="374">
        <v>1118109</v>
      </c>
      <c r="G45" s="374">
        <v>1118109</v>
      </c>
      <c r="H45" s="374">
        <v>569544</v>
      </c>
      <c r="I45" s="363"/>
    </row>
    <row r="46" spans="1:9" ht="18">
      <c r="A46" s="1" t="s">
        <v>214</v>
      </c>
      <c r="B46" s="83" t="s">
        <v>215</v>
      </c>
      <c r="C46" s="363"/>
      <c r="D46" s="364"/>
      <c r="E46" s="363"/>
      <c r="F46" s="374">
        <v>7523480</v>
      </c>
      <c r="G46" s="374">
        <v>7523480</v>
      </c>
      <c r="H46" s="374">
        <v>3103080</v>
      </c>
      <c r="I46" s="363"/>
    </row>
    <row r="47" spans="1:9" ht="18">
      <c r="A47" s="1" t="s">
        <v>204</v>
      </c>
      <c r="B47" s="83" t="s">
        <v>205</v>
      </c>
      <c r="C47" s="363"/>
      <c r="D47" s="364"/>
      <c r="E47" s="363"/>
      <c r="F47" s="374"/>
      <c r="G47" s="374"/>
      <c r="H47" s="374"/>
      <c r="I47" s="363"/>
    </row>
    <row r="48" spans="1:9" ht="18">
      <c r="A48" s="1" t="s">
        <v>206</v>
      </c>
      <c r="B48" s="83" t="s">
        <v>207</v>
      </c>
      <c r="C48" s="363"/>
      <c r="D48" s="364"/>
      <c r="E48" s="363"/>
      <c r="F48" s="374">
        <v>968502</v>
      </c>
      <c r="G48" s="374">
        <v>968502</v>
      </c>
      <c r="H48" s="374">
        <v>5250</v>
      </c>
      <c r="I48" s="363"/>
    </row>
    <row r="49" spans="1:9" ht="18">
      <c r="A49" s="1" t="s">
        <v>208</v>
      </c>
      <c r="B49" s="83" t="s">
        <v>209</v>
      </c>
      <c r="C49" s="363"/>
      <c r="D49" s="364"/>
      <c r="E49" s="363"/>
      <c r="F49" s="374"/>
      <c r="G49" s="374"/>
      <c r="H49" s="374"/>
      <c r="I49" s="363"/>
    </row>
    <row r="50" spans="1:9" ht="18">
      <c r="A50" s="1" t="s">
        <v>210</v>
      </c>
      <c r="B50" s="83" t="s">
        <v>486</v>
      </c>
      <c r="C50" s="363"/>
      <c r="D50" s="364"/>
      <c r="E50" s="363"/>
      <c r="F50" s="374"/>
      <c r="G50" s="374"/>
      <c r="H50" s="374"/>
      <c r="I50" s="363"/>
    </row>
    <row r="51" spans="1:9" ht="18">
      <c r="A51" s="1" t="s">
        <v>211</v>
      </c>
      <c r="B51" s="83" t="s">
        <v>487</v>
      </c>
      <c r="C51" s="363"/>
      <c r="D51" s="364"/>
      <c r="E51" s="363"/>
      <c r="F51" s="374">
        <v>920077</v>
      </c>
      <c r="G51" s="374">
        <v>905077</v>
      </c>
      <c r="H51" s="374">
        <v>313680</v>
      </c>
      <c r="I51" s="363"/>
    </row>
    <row r="52" spans="1:9" ht="18">
      <c r="A52" s="145" t="s">
        <v>212</v>
      </c>
      <c r="B52" s="146" t="s">
        <v>213</v>
      </c>
      <c r="C52" s="367">
        <f>SUM(C45:C51)</f>
        <v>0</v>
      </c>
      <c r="D52" s="368">
        <f>SUM(D45:D51)</f>
        <v>0</v>
      </c>
      <c r="E52" s="367">
        <f>SUM(E45:E51)</f>
        <v>0</v>
      </c>
      <c r="F52" s="369">
        <f>SUM(F45:F51)</f>
        <v>10530168</v>
      </c>
      <c r="G52" s="369">
        <f t="shared" ref="G52:H52" si="5">SUM(G45:G51)</f>
        <v>10515168</v>
      </c>
      <c r="H52" s="369">
        <f t="shared" si="5"/>
        <v>3991554</v>
      </c>
      <c r="I52" s="368">
        <f>SUM(I45:I51)</f>
        <v>0</v>
      </c>
    </row>
    <row r="53" spans="1:9" ht="18">
      <c r="A53" s="1" t="s">
        <v>216</v>
      </c>
      <c r="B53" s="83" t="s">
        <v>219</v>
      </c>
      <c r="C53" s="363"/>
      <c r="D53" s="364"/>
      <c r="E53" s="363"/>
      <c r="F53" s="374">
        <v>39370</v>
      </c>
      <c r="G53" s="374">
        <v>39370</v>
      </c>
      <c r="H53" s="374"/>
      <c r="I53" s="363"/>
    </row>
    <row r="54" spans="1:9" ht="18">
      <c r="A54" s="1" t="s">
        <v>217</v>
      </c>
      <c r="B54" s="83" t="s">
        <v>220</v>
      </c>
      <c r="C54" s="363"/>
      <c r="D54" s="364"/>
      <c r="E54" s="363"/>
      <c r="F54" s="374"/>
      <c r="G54" s="374"/>
      <c r="H54" s="374"/>
      <c r="I54" s="363"/>
    </row>
    <row r="55" spans="1:9" ht="18">
      <c r="A55" s="1" t="s">
        <v>218</v>
      </c>
      <c r="B55" s="83" t="s">
        <v>71</v>
      </c>
      <c r="C55" s="363"/>
      <c r="D55" s="364"/>
      <c r="E55" s="363"/>
      <c r="F55" s="374"/>
      <c r="G55" s="374"/>
      <c r="H55" s="374"/>
      <c r="I55" s="363"/>
    </row>
    <row r="56" spans="1:9" ht="18">
      <c r="A56" s="145" t="s">
        <v>221</v>
      </c>
      <c r="B56" s="146" t="s">
        <v>222</v>
      </c>
      <c r="C56" s="367">
        <f>SUM(C53:C55)</f>
        <v>0</v>
      </c>
      <c r="D56" s="368">
        <f>SUM(D53:D55)</f>
        <v>0</v>
      </c>
      <c r="E56" s="367">
        <f>SUM(E53:E55)</f>
        <v>0</v>
      </c>
      <c r="F56" s="369">
        <f>SUM(F53:F55)</f>
        <v>39370</v>
      </c>
      <c r="G56" s="369">
        <f t="shared" ref="G56:I56" si="6">SUM(G53:G55)</f>
        <v>39370</v>
      </c>
      <c r="H56" s="369">
        <f t="shared" si="6"/>
        <v>0</v>
      </c>
      <c r="I56" s="369">
        <f t="shared" si="6"/>
        <v>0</v>
      </c>
    </row>
    <row r="57" spans="1:9" ht="18">
      <c r="A57" s="1" t="s">
        <v>223</v>
      </c>
      <c r="B57" s="83" t="s">
        <v>228</v>
      </c>
      <c r="C57" s="363"/>
      <c r="D57" s="364"/>
      <c r="E57" s="363"/>
      <c r="F57" s="374">
        <v>3170886</v>
      </c>
      <c r="G57" s="374">
        <v>3170886</v>
      </c>
      <c r="H57" s="374">
        <v>1076974</v>
      </c>
      <c r="I57" s="363"/>
    </row>
    <row r="58" spans="1:9" ht="18">
      <c r="A58" s="1" t="s">
        <v>224</v>
      </c>
      <c r="B58" s="83" t="s">
        <v>229</v>
      </c>
      <c r="C58" s="363"/>
      <c r="D58" s="364"/>
      <c r="E58" s="363"/>
      <c r="F58" s="374"/>
      <c r="G58" s="374"/>
      <c r="H58" s="374"/>
      <c r="I58" s="363"/>
    </row>
    <row r="59" spans="1:9" ht="18">
      <c r="A59" s="1" t="s">
        <v>225</v>
      </c>
      <c r="B59" s="83" t="s">
        <v>230</v>
      </c>
      <c r="C59" s="363"/>
      <c r="D59" s="364"/>
      <c r="E59" s="363"/>
      <c r="F59" s="374"/>
      <c r="G59" s="374"/>
      <c r="H59" s="374"/>
      <c r="I59" s="363"/>
    </row>
    <row r="60" spans="1:9" ht="18">
      <c r="A60" s="1" t="s">
        <v>226</v>
      </c>
      <c r="B60" s="91" t="s">
        <v>231</v>
      </c>
      <c r="C60" s="363"/>
      <c r="D60" s="364"/>
      <c r="E60" s="363"/>
      <c r="F60" s="374"/>
      <c r="G60" s="374"/>
      <c r="H60" s="374"/>
      <c r="I60" s="363"/>
    </row>
    <row r="61" spans="1:9" ht="18">
      <c r="A61" s="1" t="s">
        <v>227</v>
      </c>
      <c r="B61" s="83" t="s">
        <v>232</v>
      </c>
      <c r="C61" s="363"/>
      <c r="D61" s="364"/>
      <c r="E61" s="363"/>
      <c r="F61" s="684"/>
      <c r="G61" s="374">
        <v>15000</v>
      </c>
      <c r="H61" s="684">
        <v>2300</v>
      </c>
      <c r="I61" s="363"/>
    </row>
    <row r="62" spans="1:9" ht="18">
      <c r="A62" s="8" t="s">
        <v>233</v>
      </c>
      <c r="B62" s="143" t="s">
        <v>234</v>
      </c>
      <c r="C62" s="375">
        <f>SUM(C57:C61)</f>
        <v>0</v>
      </c>
      <c r="D62" s="376">
        <f>SUM(D57:D61)</f>
        <v>0</v>
      </c>
      <c r="E62" s="376">
        <f>SUM(E57:E61)</f>
        <v>0</v>
      </c>
      <c r="F62" s="377">
        <f>SUM(F57:F61)</f>
        <v>3170886</v>
      </c>
      <c r="G62" s="377">
        <f t="shared" ref="G62:H62" si="7">SUM(G57:G61)</f>
        <v>3185886</v>
      </c>
      <c r="H62" s="377">
        <f t="shared" si="7"/>
        <v>1079274</v>
      </c>
      <c r="I62" s="376">
        <f>SUM(I57:I61)</f>
        <v>0</v>
      </c>
    </row>
    <row r="63" spans="1:9" ht="18">
      <c r="A63" s="157" t="s">
        <v>235</v>
      </c>
      <c r="B63" s="155" t="s">
        <v>236</v>
      </c>
      <c r="C63" s="370">
        <f>SUM(C41,C44,C52,C56,C62)</f>
        <v>0</v>
      </c>
      <c r="D63" s="371">
        <f>SUM(D41,D44,D52,D56,D62)</f>
        <v>0</v>
      </c>
      <c r="E63" s="370">
        <f>SUM(E41,E44,E52,E56,E62)</f>
        <v>0</v>
      </c>
      <c r="F63" s="369">
        <f>SUM(F41,F44,F52,F56,F62)</f>
        <v>15304278</v>
      </c>
      <c r="G63" s="369">
        <f t="shared" ref="G63:H63" si="8">SUM(G41,G44,G52,G56,G62)</f>
        <v>15304278</v>
      </c>
      <c r="H63" s="369">
        <f t="shared" si="8"/>
        <v>5428331</v>
      </c>
      <c r="I63" s="369">
        <f>SUM(I41,I44,I52,I56,I62)</f>
        <v>0</v>
      </c>
    </row>
    <row r="64" spans="1:9" ht="18">
      <c r="A64" s="182" t="s">
        <v>267</v>
      </c>
      <c r="B64" s="155" t="s">
        <v>309</v>
      </c>
      <c r="C64" s="370"/>
      <c r="D64" s="370"/>
      <c r="E64" s="370"/>
      <c r="F64" s="369"/>
      <c r="G64" s="369"/>
      <c r="H64" s="369"/>
      <c r="I64" s="368">
        <f>SUM([1]Szoc.jutt.!G35)</f>
        <v>0</v>
      </c>
    </row>
    <row r="65" spans="1:9" ht="18">
      <c r="A65" s="178" t="s">
        <v>270</v>
      </c>
      <c r="B65" s="142" t="s">
        <v>306</v>
      </c>
      <c r="C65" s="378"/>
      <c r="D65" s="378"/>
      <c r="E65" s="378"/>
      <c r="F65" s="374"/>
      <c r="G65" s="374"/>
      <c r="H65" s="374"/>
      <c r="I65" s="363">
        <f>SUM([1]Pénze.átadás!G20)</f>
        <v>0</v>
      </c>
    </row>
    <row r="66" spans="1:9" ht="18">
      <c r="A66" s="178" t="s">
        <v>272</v>
      </c>
      <c r="B66" s="142" t="s">
        <v>307</v>
      </c>
      <c r="C66" s="378"/>
      <c r="D66" s="378"/>
      <c r="E66" s="378"/>
      <c r="F66" s="374"/>
      <c r="G66" s="374"/>
      <c r="H66" s="374"/>
      <c r="I66" s="363">
        <f>SUM([1]Pénze.átadás!G23)</f>
        <v>0</v>
      </c>
    </row>
    <row r="67" spans="1:9" ht="18">
      <c r="A67" s="178" t="s">
        <v>274</v>
      </c>
      <c r="B67" s="142" t="s">
        <v>308</v>
      </c>
      <c r="C67" s="378"/>
      <c r="D67" s="378"/>
      <c r="E67" s="378"/>
      <c r="F67" s="374"/>
      <c r="G67" s="374"/>
      <c r="H67" s="374"/>
      <c r="I67" s="363">
        <f>SUM([1]Pénze.átadás!G31)</f>
        <v>0</v>
      </c>
    </row>
    <row r="68" spans="1:9" ht="18">
      <c r="A68" s="178" t="s">
        <v>276</v>
      </c>
      <c r="B68" s="142" t="s">
        <v>277</v>
      </c>
      <c r="C68" s="378"/>
      <c r="D68" s="378"/>
      <c r="E68" s="378"/>
      <c r="F68" s="374"/>
      <c r="G68" s="374"/>
      <c r="H68" s="374"/>
      <c r="I68" s="363">
        <f>SUM([1]Pénze.átadás!G35)</f>
        <v>0</v>
      </c>
    </row>
    <row r="69" spans="1:9" ht="18">
      <c r="A69" s="157" t="s">
        <v>278</v>
      </c>
      <c r="B69" s="155" t="s">
        <v>279</v>
      </c>
      <c r="C69" s="370">
        <f>SUM(C65:C68)</f>
        <v>0</v>
      </c>
      <c r="D69" s="370">
        <f>SUM(D65:D68)</f>
        <v>0</v>
      </c>
      <c r="E69" s="370">
        <f>SUM(E65:E68)</f>
        <v>0</v>
      </c>
      <c r="F69" s="369">
        <f>SUM(F65:F68)</f>
        <v>0</v>
      </c>
      <c r="G69" s="369"/>
      <c r="H69" s="369"/>
      <c r="I69" s="368">
        <f>SUM(I65:I68)</f>
        <v>0</v>
      </c>
    </row>
    <row r="70" spans="1:9" ht="18">
      <c r="A70" s="157" t="s">
        <v>249</v>
      </c>
      <c r="B70" s="155" t="s">
        <v>310</v>
      </c>
      <c r="C70" s="370"/>
      <c r="D70" s="370"/>
      <c r="E70" s="370"/>
      <c r="F70" s="369">
        <v>274999</v>
      </c>
      <c r="G70" s="369">
        <v>274999</v>
      </c>
      <c r="H70" s="369">
        <v>51266</v>
      </c>
      <c r="I70" s="368">
        <f>SUM('[1]Ber.-felú.'!G31)</f>
        <v>0</v>
      </c>
    </row>
    <row r="71" spans="1:9" ht="18">
      <c r="A71" s="157" t="s">
        <v>255</v>
      </c>
      <c r="B71" s="155" t="s">
        <v>311</v>
      </c>
      <c r="C71" s="370"/>
      <c r="D71" s="370"/>
      <c r="E71" s="370"/>
      <c r="F71" s="369"/>
      <c r="G71" s="369"/>
      <c r="H71" s="369"/>
      <c r="I71" s="368">
        <f>SUM('[1]Ber.-felú.'!G37)</f>
        <v>0</v>
      </c>
    </row>
    <row r="72" spans="1:9" ht="14.25">
      <c r="A72" s="5" t="s">
        <v>257</v>
      </c>
      <c r="B72" s="142" t="s">
        <v>313</v>
      </c>
      <c r="C72" s="364"/>
      <c r="D72" s="364"/>
      <c r="E72" s="364"/>
      <c r="F72" s="364"/>
      <c r="G72" s="364"/>
      <c r="H72" s="364"/>
      <c r="I72" s="364"/>
    </row>
    <row r="73" spans="1:9" ht="14.25">
      <c r="A73" s="5" t="s">
        <v>258</v>
      </c>
      <c r="B73" s="142" t="s">
        <v>314</v>
      </c>
      <c r="C73" s="364"/>
      <c r="D73" s="364"/>
      <c r="E73" s="364"/>
      <c r="F73" s="364"/>
      <c r="G73" s="364"/>
      <c r="H73" s="364"/>
      <c r="I73" s="364"/>
    </row>
    <row r="74" spans="1:9" ht="14.25">
      <c r="A74" s="5" t="s">
        <v>259</v>
      </c>
      <c r="B74" s="142" t="s">
        <v>315</v>
      </c>
      <c r="C74" s="364"/>
      <c r="D74" s="364"/>
      <c r="E74" s="364"/>
      <c r="F74" s="364"/>
      <c r="G74" s="364"/>
      <c r="H74" s="364"/>
      <c r="I74" s="364">
        <f>SUM('[1]Ber.-felú.'!G43)</f>
        <v>0</v>
      </c>
    </row>
    <row r="75" spans="1:9" ht="18">
      <c r="A75" s="157" t="s">
        <v>261</v>
      </c>
      <c r="B75" s="155" t="s">
        <v>312</v>
      </c>
      <c r="C75" s="370">
        <f>SUM(C72:C74)</f>
        <v>0</v>
      </c>
      <c r="D75" s="370">
        <f>SUM(D72:D74)</f>
        <v>0</v>
      </c>
      <c r="E75" s="370">
        <f>SUM(E72:E74)</f>
        <v>0</v>
      </c>
      <c r="F75" s="369">
        <f>SUM(F72:F74)</f>
        <v>0</v>
      </c>
      <c r="G75" s="369"/>
      <c r="H75" s="369"/>
      <c r="I75" s="368">
        <f>SUM(I72:I74)</f>
        <v>0</v>
      </c>
    </row>
    <row r="76" spans="1:9" ht="18">
      <c r="A76" s="157"/>
      <c r="B76" s="155" t="s">
        <v>316</v>
      </c>
      <c r="C76" s="370">
        <f>SUM(C23,C28,C63,C64,C69,C70,C71,C75)</f>
        <v>0</v>
      </c>
      <c r="D76" s="370">
        <f>SUM(D23,D28,D63,D64,D69,D70,D71,D75)</f>
        <v>0</v>
      </c>
      <c r="E76" s="370">
        <f>SUM(E23,E28,E63,E64,E69,E70,E71,E75)</f>
        <v>0</v>
      </c>
      <c r="F76" s="369">
        <f>SUM(F23,F28,F63,F64,F69,F70,F71,F75)</f>
        <v>64433737</v>
      </c>
      <c r="G76" s="369">
        <f t="shared" ref="G76:H76" si="9">SUM(G23,G28,G63,G64,G69,G70,G71,G75)</f>
        <v>64436366</v>
      </c>
      <c r="H76" s="369">
        <f t="shared" si="9"/>
        <v>28590436</v>
      </c>
      <c r="I76" s="368">
        <f>SUM(I23,I28,I63,I64,I69,I70,I71,I75)</f>
        <v>0</v>
      </c>
    </row>
    <row r="77" spans="1:9" ht="18">
      <c r="A77" s="5" t="s">
        <v>317</v>
      </c>
      <c r="B77" s="183" t="s">
        <v>318</v>
      </c>
      <c r="C77" s="379"/>
      <c r="D77" s="380"/>
      <c r="E77" s="381"/>
      <c r="F77" s="377"/>
      <c r="G77" s="377"/>
      <c r="H77" s="377"/>
      <c r="I77" s="363"/>
    </row>
    <row r="78" spans="1:9" ht="18">
      <c r="A78" s="5"/>
      <c r="B78" s="183"/>
      <c r="C78" s="379"/>
      <c r="D78" s="379"/>
      <c r="E78" s="379"/>
      <c r="F78" s="382"/>
      <c r="G78" s="382"/>
      <c r="H78" s="382"/>
      <c r="I78" s="379"/>
    </row>
    <row r="79" spans="1:9" ht="18">
      <c r="A79" s="5" t="s">
        <v>319</v>
      </c>
      <c r="B79" s="183" t="s">
        <v>320</v>
      </c>
      <c r="C79" s="379"/>
      <c r="D79" s="380"/>
      <c r="E79" s="381"/>
      <c r="F79" s="377"/>
      <c r="G79" s="377"/>
      <c r="H79" s="377"/>
      <c r="I79" s="363"/>
    </row>
    <row r="80" spans="1:9" ht="18">
      <c r="A80" s="200"/>
      <c r="B80" s="201" t="s">
        <v>384</v>
      </c>
      <c r="C80" s="383">
        <f>SUM(C76:C79)</f>
        <v>0</v>
      </c>
      <c r="D80" s="383">
        <f>SUM(D76:D79)</f>
        <v>0</v>
      </c>
      <c r="E80" s="383">
        <f>SUM(E76:E79)</f>
        <v>0</v>
      </c>
      <c r="F80" s="384">
        <f>SUM(F76:F79)</f>
        <v>64433737</v>
      </c>
      <c r="G80" s="384">
        <f t="shared" ref="G80:H80" si="10">SUM(G76:G79)</f>
        <v>64436366</v>
      </c>
      <c r="H80" s="384">
        <f t="shared" si="10"/>
        <v>28590436</v>
      </c>
      <c r="I80" s="385">
        <f>SUM(I76:I79)</f>
        <v>0</v>
      </c>
    </row>
    <row r="81" spans="1:9" ht="18">
      <c r="A81" s="202"/>
      <c r="B81" s="203"/>
      <c r="C81" s="386"/>
      <c r="D81" s="386"/>
      <c r="E81" s="386"/>
      <c r="F81" s="387"/>
      <c r="G81" s="387"/>
      <c r="H81" s="387"/>
      <c r="I81" s="388"/>
    </row>
    <row r="82" spans="1:9" ht="18">
      <c r="A82" s="10" t="s">
        <v>399</v>
      </c>
      <c r="B82" s="2" t="s">
        <v>405</v>
      </c>
      <c r="C82" s="363"/>
      <c r="D82" s="364"/>
      <c r="E82" s="363"/>
      <c r="F82" s="374"/>
      <c r="G82" s="374"/>
      <c r="H82" s="374"/>
      <c r="I82" s="363"/>
    </row>
    <row r="83" spans="1:9" ht="18">
      <c r="A83" s="10" t="s">
        <v>400</v>
      </c>
      <c r="B83" s="83" t="s">
        <v>406</v>
      </c>
      <c r="C83" s="363"/>
      <c r="D83" s="364"/>
      <c r="E83" s="363"/>
      <c r="F83" s="374"/>
      <c r="G83" s="374"/>
      <c r="H83" s="374"/>
      <c r="I83" s="363"/>
    </row>
    <row r="84" spans="1:9" ht="18">
      <c r="A84" s="10" t="s">
        <v>401</v>
      </c>
      <c r="B84" s="83" t="s">
        <v>407</v>
      </c>
      <c r="C84" s="363"/>
      <c r="D84" s="364"/>
      <c r="E84" s="363"/>
      <c r="F84" s="374"/>
      <c r="G84" s="374"/>
      <c r="H84" s="374"/>
      <c r="I84" s="363"/>
    </row>
    <row r="85" spans="1:9" ht="18">
      <c r="A85" s="10" t="s">
        <v>402</v>
      </c>
      <c r="B85" s="83" t="s">
        <v>408</v>
      </c>
      <c r="C85" s="363"/>
      <c r="D85" s="364"/>
      <c r="E85" s="363"/>
      <c r="F85" s="374"/>
      <c r="G85" s="374"/>
      <c r="H85" s="374"/>
      <c r="I85" s="363"/>
    </row>
    <row r="86" spans="1:9" ht="18">
      <c r="A86" s="10" t="s">
        <v>403</v>
      </c>
      <c r="B86" s="83" t="s">
        <v>409</v>
      </c>
      <c r="C86" s="363"/>
      <c r="D86" s="364"/>
      <c r="E86" s="363"/>
      <c r="F86" s="374"/>
      <c r="G86" s="374"/>
      <c r="H86" s="374"/>
      <c r="I86" s="363"/>
    </row>
    <row r="87" spans="1:9" ht="18">
      <c r="A87" s="10" t="s">
        <v>404</v>
      </c>
      <c r="B87" s="83" t="s">
        <v>410</v>
      </c>
      <c r="C87" s="363"/>
      <c r="D87" s="364"/>
      <c r="E87" s="363"/>
      <c r="F87" s="374"/>
      <c r="G87" s="374"/>
      <c r="H87" s="374"/>
      <c r="I87" s="363"/>
    </row>
    <row r="88" spans="1:9" ht="18">
      <c r="A88" s="151" t="s">
        <v>329</v>
      </c>
      <c r="B88" s="153" t="s">
        <v>322</v>
      </c>
      <c r="C88" s="367">
        <f>SUM(C82:C87)</f>
        <v>0</v>
      </c>
      <c r="D88" s="368">
        <f>SUM(D82:D87)</f>
        <v>0</v>
      </c>
      <c r="E88" s="367">
        <f>SUM(E82:E87)</f>
        <v>0</v>
      </c>
      <c r="F88" s="369">
        <f>SUM(F82:F87)</f>
        <v>0</v>
      </c>
      <c r="G88" s="369"/>
      <c r="H88" s="369"/>
      <c r="I88" s="368">
        <f>SUM(I82:I87)</f>
        <v>0</v>
      </c>
    </row>
    <row r="89" spans="1:9" ht="15">
      <c r="A89" s="1"/>
      <c r="B89" s="83" t="s">
        <v>452</v>
      </c>
      <c r="C89" s="363"/>
      <c r="D89" s="364"/>
      <c r="E89" s="363"/>
      <c r="F89" s="104"/>
      <c r="G89" s="104"/>
      <c r="H89" s="104"/>
      <c r="I89" s="363"/>
    </row>
    <row r="90" spans="1:9" ht="15">
      <c r="A90" s="1"/>
      <c r="B90" s="83"/>
      <c r="C90" s="363"/>
      <c r="D90" s="363"/>
      <c r="E90" s="363"/>
      <c r="F90" s="104"/>
      <c r="G90" s="104"/>
      <c r="H90" s="104"/>
      <c r="I90" s="363"/>
    </row>
    <row r="91" spans="1:9" ht="15">
      <c r="A91" s="151" t="s">
        <v>330</v>
      </c>
      <c r="B91" s="153" t="s">
        <v>323</v>
      </c>
      <c r="C91" s="371">
        <f>SUM(C89:C90)</f>
        <v>0</v>
      </c>
      <c r="D91" s="370">
        <f>SUM(D89:D90)</f>
        <v>0</v>
      </c>
      <c r="E91" s="371">
        <f>SUM(E89:E90)</f>
        <v>0</v>
      </c>
      <c r="F91" s="370">
        <f>SUM(F89:F90)</f>
        <v>0</v>
      </c>
      <c r="G91" s="370"/>
      <c r="H91" s="370"/>
      <c r="I91" s="370">
        <f>SUM(I89:I90)</f>
        <v>0</v>
      </c>
    </row>
    <row r="92" spans="1:9" ht="18">
      <c r="A92" s="157" t="s">
        <v>321</v>
      </c>
      <c r="B92" s="155" t="s">
        <v>327</v>
      </c>
      <c r="C92" s="370">
        <f>SUM(C91,C88)</f>
        <v>0</v>
      </c>
      <c r="D92" s="370">
        <f>SUM(D91,D88)</f>
        <v>0</v>
      </c>
      <c r="E92" s="370">
        <f>SUM(E91,E88)</f>
        <v>0</v>
      </c>
      <c r="F92" s="369">
        <f>SUM(F88,F91)</f>
        <v>0</v>
      </c>
      <c r="G92" s="369"/>
      <c r="H92" s="369"/>
      <c r="I92" s="368">
        <f>SUM(I88,I91)</f>
        <v>0</v>
      </c>
    </row>
    <row r="93" spans="1:9" ht="15">
      <c r="A93" s="151" t="s">
        <v>334</v>
      </c>
      <c r="B93" s="153" t="s">
        <v>328</v>
      </c>
      <c r="C93" s="370"/>
      <c r="D93" s="370"/>
      <c r="E93" s="370"/>
      <c r="F93" s="370"/>
      <c r="G93" s="370"/>
      <c r="H93" s="370"/>
      <c r="I93" s="368"/>
    </row>
    <row r="94" spans="1:9" ht="18">
      <c r="A94" s="1"/>
      <c r="B94" s="83" t="s">
        <v>453</v>
      </c>
      <c r="C94" s="363"/>
      <c r="D94" s="364"/>
      <c r="E94" s="363"/>
      <c r="F94" s="374"/>
      <c r="G94" s="374"/>
      <c r="H94" s="374"/>
      <c r="I94" s="363"/>
    </row>
    <row r="95" spans="1:9" ht="15">
      <c r="A95" s="1"/>
      <c r="B95" s="83"/>
      <c r="C95" s="363"/>
      <c r="D95" s="363"/>
      <c r="E95" s="363"/>
      <c r="F95" s="104"/>
      <c r="G95" s="104"/>
      <c r="H95" s="104"/>
      <c r="I95" s="363"/>
    </row>
    <row r="96" spans="1:9" ht="15">
      <c r="A96" s="151" t="s">
        <v>332</v>
      </c>
      <c r="B96" s="153" t="s">
        <v>331</v>
      </c>
      <c r="C96" s="371">
        <f>SUM(C94:C95)</f>
        <v>0</v>
      </c>
      <c r="D96" s="370">
        <f>SUM(D94:D95)</f>
        <v>0</v>
      </c>
      <c r="E96" s="370">
        <f>SUM(E94:E95)</f>
        <v>0</v>
      </c>
      <c r="F96" s="370">
        <f>SUM(F94:F95)</f>
        <v>0</v>
      </c>
      <c r="G96" s="370"/>
      <c r="H96" s="370"/>
      <c r="I96" s="370">
        <f>SUM(I94:I95)</f>
        <v>0</v>
      </c>
    </row>
    <row r="97" spans="1:9" ht="18">
      <c r="A97" s="157" t="s">
        <v>333</v>
      </c>
      <c r="B97" s="155" t="s">
        <v>335</v>
      </c>
      <c r="C97" s="370">
        <f>SUM(C93,C96)</f>
        <v>0</v>
      </c>
      <c r="D97" s="371">
        <f>SUM(D93,D96)</f>
        <v>0</v>
      </c>
      <c r="E97" s="370">
        <f>SUM(E93,E96)</f>
        <v>0</v>
      </c>
      <c r="F97" s="369">
        <f>SUM(F93,F96)</f>
        <v>0</v>
      </c>
      <c r="G97" s="369"/>
      <c r="H97" s="369"/>
      <c r="I97" s="370">
        <f>SUM(I93,I96)</f>
        <v>0</v>
      </c>
    </row>
    <row r="98" spans="1:9" ht="15">
      <c r="A98" s="1" t="s">
        <v>336</v>
      </c>
      <c r="B98" s="92" t="s">
        <v>337</v>
      </c>
      <c r="C98" s="363"/>
      <c r="D98" s="363"/>
      <c r="E98" s="363"/>
      <c r="F98" s="104"/>
      <c r="G98" s="104"/>
      <c r="H98" s="104"/>
      <c r="I98" s="363"/>
    </row>
    <row r="99" spans="1:9" ht="18">
      <c r="A99" s="1" t="s">
        <v>338</v>
      </c>
      <c r="B99" s="92" t="s">
        <v>339</v>
      </c>
      <c r="C99" s="363"/>
      <c r="D99" s="364"/>
      <c r="E99" s="363"/>
      <c r="F99" s="374"/>
      <c r="G99" s="374"/>
      <c r="H99" s="374"/>
      <c r="I99" s="363"/>
    </row>
    <row r="100" spans="1:9" ht="18">
      <c r="A100" s="1" t="s">
        <v>340</v>
      </c>
      <c r="B100" s="83" t="s">
        <v>341</v>
      </c>
      <c r="C100" s="363"/>
      <c r="D100" s="364"/>
      <c r="E100" s="363"/>
      <c r="F100" s="374"/>
      <c r="G100" s="374"/>
      <c r="H100" s="374"/>
      <c r="I100" s="363"/>
    </row>
    <row r="101" spans="1:9" ht="18">
      <c r="A101" s="1" t="s">
        <v>342</v>
      </c>
      <c r="B101" s="90" t="s">
        <v>344</v>
      </c>
      <c r="C101" s="363"/>
      <c r="D101" s="364"/>
      <c r="E101" s="363"/>
      <c r="F101" s="374"/>
      <c r="G101" s="374"/>
      <c r="H101" s="374"/>
      <c r="I101" s="363"/>
    </row>
    <row r="102" spans="1:9" ht="18">
      <c r="A102" s="1" t="s">
        <v>343</v>
      </c>
      <c r="B102" s="83" t="s">
        <v>345</v>
      </c>
      <c r="C102" s="363"/>
      <c r="D102" s="364"/>
      <c r="E102" s="363"/>
      <c r="F102" s="374"/>
      <c r="G102" s="374"/>
      <c r="H102" s="374"/>
      <c r="I102" s="363"/>
    </row>
    <row r="103" spans="1:9" ht="18">
      <c r="A103" s="1"/>
      <c r="B103" s="91" t="s">
        <v>346</v>
      </c>
      <c r="C103" s="363"/>
      <c r="D103" s="364"/>
      <c r="E103" s="363"/>
      <c r="F103" s="374"/>
      <c r="G103" s="374"/>
      <c r="H103" s="374"/>
      <c r="I103" s="363"/>
    </row>
    <row r="104" spans="1:9" ht="18">
      <c r="A104" s="157" t="s">
        <v>347</v>
      </c>
      <c r="B104" s="155" t="s">
        <v>348</v>
      </c>
      <c r="C104" s="371">
        <f>SUM(C99:C103)</f>
        <v>0</v>
      </c>
      <c r="D104" s="370">
        <f>SUM(D99:D103)</f>
        <v>0</v>
      </c>
      <c r="E104" s="371">
        <f>SUM(E99:E103)</f>
        <v>0</v>
      </c>
      <c r="F104" s="369">
        <f>SUM(F99:F103)</f>
        <v>0</v>
      </c>
      <c r="G104" s="369"/>
      <c r="H104" s="369"/>
      <c r="I104" s="368">
        <f>SUM(I99:I103)</f>
        <v>0</v>
      </c>
    </row>
    <row r="105" spans="1:9" ht="18">
      <c r="A105" s="1" t="s">
        <v>351</v>
      </c>
      <c r="B105" s="91" t="s">
        <v>488</v>
      </c>
      <c r="C105" s="363"/>
      <c r="D105" s="364"/>
      <c r="E105" s="363"/>
      <c r="F105" s="467"/>
      <c r="G105" s="467"/>
      <c r="H105" s="467"/>
      <c r="I105" s="363"/>
    </row>
    <row r="106" spans="1:9" ht="18" hidden="1">
      <c r="A106" s="1" t="s">
        <v>352</v>
      </c>
      <c r="B106" s="91" t="s">
        <v>489</v>
      </c>
      <c r="C106" s="363"/>
      <c r="D106" s="364"/>
      <c r="E106" s="363"/>
      <c r="F106" s="467"/>
      <c r="G106" s="467"/>
      <c r="H106" s="467"/>
      <c r="I106" s="363"/>
    </row>
    <row r="107" spans="1:9" ht="18" hidden="1">
      <c r="A107" s="1" t="s">
        <v>353</v>
      </c>
      <c r="B107" s="91" t="s">
        <v>490</v>
      </c>
      <c r="C107" s="363"/>
      <c r="D107" s="364"/>
      <c r="E107" s="363"/>
      <c r="F107" s="467"/>
      <c r="G107" s="467"/>
      <c r="H107" s="467"/>
      <c r="I107" s="363"/>
    </row>
    <row r="108" spans="1:9" ht="18">
      <c r="A108" s="1"/>
      <c r="B108" s="91" t="s">
        <v>491</v>
      </c>
      <c r="C108" s="363"/>
      <c r="D108" s="364"/>
      <c r="E108" s="363"/>
      <c r="F108" s="467"/>
      <c r="G108" s="467"/>
      <c r="H108" s="467"/>
      <c r="I108" s="363"/>
    </row>
    <row r="109" spans="1:9" ht="18">
      <c r="A109" s="1" t="s">
        <v>354</v>
      </c>
      <c r="B109" s="91" t="s">
        <v>492</v>
      </c>
      <c r="C109" s="363"/>
      <c r="D109" s="364"/>
      <c r="E109" s="363"/>
      <c r="F109" s="467">
        <v>1496187</v>
      </c>
      <c r="G109" s="467">
        <v>1496187</v>
      </c>
      <c r="H109" s="467">
        <v>703781</v>
      </c>
      <c r="I109" s="363"/>
    </row>
    <row r="110" spans="1:9" ht="18">
      <c r="A110" s="1" t="s">
        <v>355</v>
      </c>
      <c r="B110" s="91" t="s">
        <v>493</v>
      </c>
      <c r="C110" s="363"/>
      <c r="D110" s="364"/>
      <c r="E110" s="363"/>
      <c r="F110" s="467"/>
      <c r="G110" s="467"/>
      <c r="H110" s="467"/>
      <c r="I110" s="363"/>
    </row>
    <row r="111" spans="1:9" ht="18">
      <c r="A111" s="1" t="s">
        <v>356</v>
      </c>
      <c r="B111" s="91" t="s">
        <v>411</v>
      </c>
      <c r="C111" s="363"/>
      <c r="D111" s="364"/>
      <c r="E111" s="363"/>
      <c r="F111" s="467"/>
      <c r="G111" s="467"/>
      <c r="H111" s="467"/>
      <c r="I111" s="363"/>
    </row>
    <row r="112" spans="1:9" ht="18">
      <c r="A112" s="1" t="s">
        <v>360</v>
      </c>
      <c r="B112" s="91" t="s">
        <v>361</v>
      </c>
      <c r="C112" s="363"/>
      <c r="D112" s="364"/>
      <c r="E112" s="363"/>
      <c r="F112" s="467"/>
      <c r="G112" s="467"/>
      <c r="H112" s="467"/>
      <c r="I112" s="363"/>
    </row>
    <row r="113" spans="1:9" ht="18">
      <c r="A113" s="1" t="s">
        <v>362</v>
      </c>
      <c r="B113" s="91" t="s">
        <v>363</v>
      </c>
      <c r="C113" s="363"/>
      <c r="D113" s="364"/>
      <c r="E113" s="363"/>
      <c r="F113" s="467"/>
      <c r="G113" s="467"/>
      <c r="H113" s="467"/>
      <c r="I113" s="363"/>
    </row>
    <row r="114" spans="1:9" ht="18">
      <c r="A114" s="157" t="s">
        <v>349</v>
      </c>
      <c r="B114" s="155" t="s">
        <v>350</v>
      </c>
      <c r="C114" s="371">
        <f>SUM(C105:C113)</f>
        <v>0</v>
      </c>
      <c r="D114" s="370">
        <f>SUM(D105:D113)</f>
        <v>0</v>
      </c>
      <c r="E114" s="371">
        <f>SUM(E105:E113)</f>
        <v>0</v>
      </c>
      <c r="F114" s="369">
        <f>SUM(F105:F113)</f>
        <v>1496187</v>
      </c>
      <c r="G114" s="369">
        <f t="shared" ref="G114:H114" si="11">SUM(G105:G113)</f>
        <v>1496187</v>
      </c>
      <c r="H114" s="369">
        <f t="shared" si="11"/>
        <v>703781</v>
      </c>
      <c r="I114" s="368">
        <f>SUM(I105:I113)</f>
        <v>0</v>
      </c>
    </row>
    <row r="115" spans="1:9" ht="15">
      <c r="A115" s="1" t="s">
        <v>366</v>
      </c>
      <c r="B115" s="83" t="s">
        <v>368</v>
      </c>
      <c r="C115" s="364"/>
      <c r="D115" s="364"/>
      <c r="E115" s="363"/>
      <c r="F115" s="104"/>
      <c r="G115" s="104"/>
      <c r="H115" s="104"/>
      <c r="I115" s="363"/>
    </row>
    <row r="116" spans="1:9" ht="15">
      <c r="A116" s="1" t="s">
        <v>367</v>
      </c>
      <c r="B116" s="83" t="s">
        <v>369</v>
      </c>
      <c r="C116" s="364"/>
      <c r="D116" s="364"/>
      <c r="E116" s="363"/>
      <c r="F116" s="104"/>
      <c r="G116" s="104"/>
      <c r="H116" s="104"/>
      <c r="I116" s="363"/>
    </row>
    <row r="117" spans="1:9" ht="18">
      <c r="A117" s="157" t="s">
        <v>370</v>
      </c>
      <c r="B117" s="155" t="s">
        <v>371</v>
      </c>
      <c r="C117" s="371">
        <f>SUM(C115:C116)</f>
        <v>0</v>
      </c>
      <c r="D117" s="370">
        <f>SUM(D115:D116)</f>
        <v>0</v>
      </c>
      <c r="E117" s="371">
        <f>SUM(E115:E116)</f>
        <v>0</v>
      </c>
      <c r="F117" s="369">
        <f>SUM(F115:F116)</f>
        <v>0</v>
      </c>
      <c r="G117" s="369"/>
      <c r="H117" s="369"/>
      <c r="I117" s="368">
        <f>SUM(I115:I116)</f>
        <v>0</v>
      </c>
    </row>
    <row r="118" spans="1:9" ht="18">
      <c r="A118" s="1" t="s">
        <v>372</v>
      </c>
      <c r="B118" s="83" t="s">
        <v>373</v>
      </c>
      <c r="C118" s="363"/>
      <c r="D118" s="364"/>
      <c r="E118" s="363"/>
      <c r="F118" s="374"/>
      <c r="G118" s="374"/>
      <c r="H118" s="374"/>
      <c r="I118" s="363"/>
    </row>
    <row r="119" spans="1:9" ht="15">
      <c r="A119" s="1" t="s">
        <v>374</v>
      </c>
      <c r="B119" s="83" t="s">
        <v>375</v>
      </c>
      <c r="C119" s="363"/>
      <c r="D119" s="364"/>
      <c r="E119" s="363"/>
      <c r="F119" s="104"/>
      <c r="G119" s="104"/>
      <c r="H119" s="104"/>
      <c r="I119" s="363"/>
    </row>
    <row r="120" spans="1:9" ht="18">
      <c r="A120" s="157" t="s">
        <v>376</v>
      </c>
      <c r="B120" s="155" t="s">
        <v>379</v>
      </c>
      <c r="C120" s="371">
        <f>SUM(C118:C119)</f>
        <v>0</v>
      </c>
      <c r="D120" s="370">
        <f>SUM(D118:D119)</f>
        <v>0</v>
      </c>
      <c r="E120" s="371">
        <f>SUM(E118:E119)</f>
        <v>0</v>
      </c>
      <c r="F120" s="369">
        <f>SUM(F118:F119)</f>
        <v>0</v>
      </c>
      <c r="G120" s="369"/>
      <c r="H120" s="369"/>
      <c r="I120" s="368">
        <f>SUM(I118:I119)</f>
        <v>0</v>
      </c>
    </row>
    <row r="121" spans="1:9" ht="15">
      <c r="A121" s="1" t="s">
        <v>380</v>
      </c>
      <c r="B121" s="83" t="s">
        <v>381</v>
      </c>
      <c r="C121" s="363"/>
      <c r="D121" s="364"/>
      <c r="E121" s="363"/>
      <c r="F121" s="104"/>
      <c r="G121" s="104"/>
      <c r="H121" s="104"/>
      <c r="I121" s="363"/>
    </row>
    <row r="122" spans="1:9" ht="15">
      <c r="A122" s="1" t="s">
        <v>382</v>
      </c>
      <c r="B122" s="83" t="s">
        <v>383</v>
      </c>
      <c r="C122" s="363"/>
      <c r="D122" s="364"/>
      <c r="E122" s="363"/>
      <c r="F122" s="104"/>
      <c r="G122" s="104"/>
      <c r="H122" s="104"/>
      <c r="I122" s="363"/>
    </row>
    <row r="123" spans="1:9" ht="18">
      <c r="A123" s="157" t="s">
        <v>377</v>
      </c>
      <c r="B123" s="155" t="s">
        <v>378</v>
      </c>
      <c r="C123" s="371">
        <f>SUM(C121:C122)</f>
        <v>0</v>
      </c>
      <c r="D123" s="370">
        <f>SUM(D121:D122)</f>
        <v>0</v>
      </c>
      <c r="E123" s="371">
        <f>SUM(E121:E122)</f>
        <v>0</v>
      </c>
      <c r="F123" s="369">
        <f>SUM(F121:F122)</f>
        <v>0</v>
      </c>
      <c r="G123" s="369"/>
      <c r="H123" s="369"/>
      <c r="I123" s="368">
        <f>SUM(I121:I122)</f>
        <v>0</v>
      </c>
    </row>
    <row r="124" spans="1:9" ht="18">
      <c r="A124" s="184"/>
      <c r="B124" s="155" t="s">
        <v>80</v>
      </c>
      <c r="C124" s="370">
        <f>SUM(C92,C97,C104,C114,C117,C120,C123)</f>
        <v>0</v>
      </c>
      <c r="D124" s="371">
        <f>SUM(D92,D97,D104,D114,D117,D120,D123)</f>
        <v>0</v>
      </c>
      <c r="E124" s="370">
        <f>SUM(E92,E97,E104,E114,E117,E120,E123)</f>
        <v>0</v>
      </c>
      <c r="F124" s="369">
        <f>SUM(F92,F97,F104,F114,F117,F120,F123)</f>
        <v>1496187</v>
      </c>
      <c r="G124" s="369">
        <f t="shared" ref="G124:H124" si="12">SUM(G92,G97,G104,G114,G117,G120,G123)</f>
        <v>1496187</v>
      </c>
      <c r="H124" s="369">
        <f t="shared" si="12"/>
        <v>703781</v>
      </c>
      <c r="I124" s="370">
        <f>SUM(I92,I97,I104,I114,I117,I120,I123)</f>
        <v>0</v>
      </c>
    </row>
    <row r="125" spans="1:9" ht="18">
      <c r="A125" s="5" t="s">
        <v>387</v>
      </c>
      <c r="B125" s="93" t="s">
        <v>386</v>
      </c>
      <c r="C125" s="379"/>
      <c r="D125" s="380"/>
      <c r="E125" s="381"/>
      <c r="F125" s="377"/>
      <c r="G125" s="377"/>
      <c r="H125" s="377"/>
      <c r="I125" s="363"/>
    </row>
    <row r="126" spans="1:9" ht="18">
      <c r="A126" s="5" t="s">
        <v>388</v>
      </c>
      <c r="B126" s="93" t="s">
        <v>389</v>
      </c>
      <c r="C126" s="389"/>
      <c r="D126" s="390"/>
      <c r="E126" s="389"/>
      <c r="F126" s="377"/>
      <c r="G126" s="377"/>
      <c r="H126" s="377"/>
      <c r="I126" s="363"/>
    </row>
    <row r="127" spans="1:9" ht="18">
      <c r="A127" s="5" t="s">
        <v>390</v>
      </c>
      <c r="B127" s="93" t="s">
        <v>79</v>
      </c>
      <c r="C127" s="389"/>
      <c r="D127" s="390"/>
      <c r="E127" s="389"/>
      <c r="F127" s="377">
        <v>62937550</v>
      </c>
      <c r="G127" s="377">
        <v>62940179</v>
      </c>
      <c r="H127" s="377">
        <v>28558663</v>
      </c>
      <c r="I127" s="363"/>
    </row>
    <row r="128" spans="1:9" ht="18">
      <c r="A128" s="5" t="s">
        <v>391</v>
      </c>
      <c r="B128" s="93" t="s">
        <v>392</v>
      </c>
      <c r="C128" s="379"/>
      <c r="D128" s="380"/>
      <c r="E128" s="381"/>
      <c r="F128" s="377"/>
      <c r="G128" s="377"/>
      <c r="H128" s="377"/>
      <c r="I128" s="363"/>
    </row>
    <row r="129" spans="1:9" ht="18">
      <c r="A129" s="185"/>
      <c r="B129" s="155" t="s">
        <v>385</v>
      </c>
      <c r="C129" s="370">
        <f>SUM(C124:C128)</f>
        <v>0</v>
      </c>
      <c r="D129" s="370">
        <f>SUM(D124:D128)</f>
        <v>0</v>
      </c>
      <c r="E129" s="370">
        <f>SUM(E124:E128)</f>
        <v>0</v>
      </c>
      <c r="F129" s="369">
        <f>SUM(F124:F128)</f>
        <v>64433737</v>
      </c>
      <c r="G129" s="369">
        <f t="shared" ref="G129:H129" si="13">SUM(G124:G128)</f>
        <v>64436366</v>
      </c>
      <c r="H129" s="369">
        <f t="shared" si="13"/>
        <v>29262444</v>
      </c>
      <c r="I129" s="368">
        <f>SUM(I124:I128)</f>
        <v>0</v>
      </c>
    </row>
    <row r="130" spans="1:9" ht="15">
      <c r="C130" s="186"/>
      <c r="D130" s="186"/>
      <c r="E130" s="186"/>
      <c r="I130" s="311"/>
    </row>
    <row r="131" spans="1:9" ht="18">
      <c r="A131" s="312"/>
      <c r="B131" s="313" t="s">
        <v>135</v>
      </c>
      <c r="C131" s="452"/>
      <c r="D131" s="454"/>
      <c r="E131" s="452"/>
      <c r="F131" s="740">
        <v>11</v>
      </c>
      <c r="G131" s="740"/>
      <c r="H131" s="740"/>
      <c r="I131" s="391"/>
    </row>
  </sheetData>
  <mergeCells count="4">
    <mergeCell ref="E3:E4"/>
    <mergeCell ref="A1:A4"/>
    <mergeCell ref="C1:E2"/>
    <mergeCell ref="C3:D3"/>
  </mergeCells>
  <phoneticPr fontId="2" type="noConversion"/>
  <pageMargins left="0.75" right="0.75" top="1" bottom="1" header="0.5" footer="0.5"/>
  <pageSetup paperSize="9" scale="48" orientation="portrait" r:id="rId1"/>
  <headerFooter alignWithMargins="0">
    <oddHeader>&amp;L&amp;"Times,Félkövér"&amp;14Levél Község    Önkormányzata&amp;C&amp;"Times,Félkövér"&amp;14Óvoda2018. év&amp;R&amp;"Times,Normál"&amp;12 10. mellékletAdatok:  Ft-ban</oddHeader>
  </headerFooter>
  <rowBreaks count="1" manualBreakCount="1">
    <brk id="80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/>
  <dimension ref="A1:O41"/>
  <sheetViews>
    <sheetView view="pageLayout" topLeftCell="B1" workbookViewId="0">
      <selection activeCell="P36" sqref="P36"/>
    </sheetView>
  </sheetViews>
  <sheetFormatPr defaultRowHeight="12.75"/>
  <cols>
    <col min="1" max="1" width="44" customWidth="1"/>
    <col min="2" max="2" width="12.28515625" customWidth="1"/>
    <col min="3" max="3" width="13.42578125" customWidth="1"/>
    <col min="4" max="4" width="11.7109375" customWidth="1"/>
    <col min="5" max="5" width="12.5703125" customWidth="1"/>
    <col min="6" max="6" width="13.28515625" customWidth="1"/>
    <col min="7" max="7" width="15" customWidth="1"/>
    <col min="8" max="8" width="13.5703125" customWidth="1"/>
    <col min="9" max="9" width="13.7109375" customWidth="1"/>
    <col min="10" max="10" width="14.5703125" customWidth="1"/>
    <col min="11" max="11" width="15.140625" customWidth="1"/>
    <col min="12" max="12" width="13.5703125" customWidth="1"/>
    <col min="13" max="13" width="13.140625" customWidth="1"/>
    <col min="14" max="14" width="13.5703125" customWidth="1"/>
    <col min="15" max="15" width="11" customWidth="1"/>
  </cols>
  <sheetData>
    <row r="1" spans="1:15" ht="15" thickBot="1">
      <c r="A1" s="105" t="s">
        <v>93</v>
      </c>
      <c r="B1" s="105" t="s">
        <v>100</v>
      </c>
      <c r="C1" s="105" t="s">
        <v>101</v>
      </c>
      <c r="D1" s="105" t="s">
        <v>102</v>
      </c>
      <c r="E1" s="105" t="s">
        <v>103</v>
      </c>
      <c r="F1" s="105" t="s">
        <v>104</v>
      </c>
      <c r="G1" s="105" t="s">
        <v>105</v>
      </c>
      <c r="H1" s="105" t="s">
        <v>106</v>
      </c>
      <c r="I1" s="105" t="s">
        <v>107</v>
      </c>
      <c r="J1" s="105" t="s">
        <v>108</v>
      </c>
      <c r="K1" s="105" t="s">
        <v>109</v>
      </c>
      <c r="L1" s="105" t="s">
        <v>110</v>
      </c>
      <c r="M1" s="105" t="s">
        <v>111</v>
      </c>
      <c r="N1" s="106" t="s">
        <v>99</v>
      </c>
    </row>
    <row r="2" spans="1:15" ht="15" thickBot="1">
      <c r="A2" s="976" t="s">
        <v>97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8"/>
    </row>
    <row r="3" spans="1:15" s="600" customFormat="1" ht="14.25">
      <c r="A3" s="673" t="s">
        <v>635</v>
      </c>
      <c r="B3" s="674">
        <v>6167156</v>
      </c>
      <c r="C3" s="674">
        <f>N3/12</f>
        <v>6164889</v>
      </c>
      <c r="D3" s="674">
        <f>N3/12</f>
        <v>6164889</v>
      </c>
      <c r="E3" s="674">
        <v>6167156</v>
      </c>
      <c r="F3" s="674">
        <v>6167156</v>
      </c>
      <c r="G3" s="674">
        <v>6167156</v>
      </c>
      <c r="H3" s="674">
        <v>6167156</v>
      </c>
      <c r="I3" s="674">
        <v>6167156</v>
      </c>
      <c r="J3" s="674">
        <v>6167156</v>
      </c>
      <c r="K3" s="674">
        <v>6167156</v>
      </c>
      <c r="L3" s="674">
        <v>6167156</v>
      </c>
      <c r="M3" s="674">
        <v>6167156</v>
      </c>
      <c r="N3" s="747">
        <f>gördülő!B6</f>
        <v>73978668</v>
      </c>
    </row>
    <row r="4" spans="1:15" ht="14.25">
      <c r="A4" s="107" t="s">
        <v>636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748"/>
    </row>
    <row r="5" spans="1:15" ht="14.25">
      <c r="A5" s="110" t="s">
        <v>637</v>
      </c>
      <c r="B5" s="108">
        <v>166666</v>
      </c>
      <c r="C5" s="108">
        <v>166666</v>
      </c>
      <c r="D5" s="108">
        <v>166666</v>
      </c>
      <c r="E5" s="108">
        <v>166666</v>
      </c>
      <c r="F5" s="108">
        <v>166666</v>
      </c>
      <c r="G5" s="108">
        <v>166666</v>
      </c>
      <c r="H5" s="108">
        <v>166666</v>
      </c>
      <c r="I5" s="108">
        <v>166666</v>
      </c>
      <c r="J5" s="108">
        <v>166666</v>
      </c>
      <c r="K5" s="108">
        <v>166666</v>
      </c>
      <c r="L5" s="108">
        <v>166640</v>
      </c>
      <c r="M5" s="108">
        <v>166700</v>
      </c>
      <c r="N5" s="749">
        <f>gördülő!B15</f>
        <v>2000000</v>
      </c>
      <c r="O5" s="672"/>
    </row>
    <row r="6" spans="1:15" ht="14.25">
      <c r="A6" s="107" t="s">
        <v>638</v>
      </c>
      <c r="B6" s="108">
        <f>N6/12</f>
        <v>583333.33333333337</v>
      </c>
      <c r="C6" s="108">
        <v>583333</v>
      </c>
      <c r="D6" s="108">
        <v>583333</v>
      </c>
      <c r="E6" s="108">
        <v>583333</v>
      </c>
      <c r="F6" s="108">
        <v>583333</v>
      </c>
      <c r="G6" s="108">
        <v>583333</v>
      </c>
      <c r="H6" s="108">
        <v>583333</v>
      </c>
      <c r="I6" s="108">
        <v>583333</v>
      </c>
      <c r="J6" s="108">
        <v>583333</v>
      </c>
      <c r="K6" s="108">
        <v>583333</v>
      </c>
      <c r="L6" s="108">
        <v>583333</v>
      </c>
      <c r="M6" s="108">
        <v>583337</v>
      </c>
      <c r="N6" s="749">
        <f>gördülő!B16</f>
        <v>7000000</v>
      </c>
      <c r="O6" s="672"/>
    </row>
    <row r="7" spans="1:15" ht="14.25">
      <c r="A7" s="107" t="s">
        <v>89</v>
      </c>
      <c r="B7" s="108">
        <v>3100000</v>
      </c>
      <c r="C7" s="108">
        <v>3100000</v>
      </c>
      <c r="D7" s="108">
        <v>50000000</v>
      </c>
      <c r="E7" s="108">
        <v>3100000</v>
      </c>
      <c r="F7" s="108">
        <v>3100000</v>
      </c>
      <c r="G7" s="108">
        <v>3100000</v>
      </c>
      <c r="H7" s="108">
        <v>3100000</v>
      </c>
      <c r="I7" s="108">
        <v>3100000</v>
      </c>
      <c r="J7" s="108">
        <v>31100000</v>
      </c>
      <c r="K7" s="108">
        <v>31000000</v>
      </c>
      <c r="L7" s="108">
        <v>3100000</v>
      </c>
      <c r="M7" s="108">
        <v>3100000</v>
      </c>
      <c r="N7" s="749">
        <f>gördülő!B17</f>
        <v>140000000</v>
      </c>
      <c r="O7" s="672"/>
    </row>
    <row r="8" spans="1:15" ht="14.25">
      <c r="A8" s="107" t="s">
        <v>595</v>
      </c>
      <c r="B8" s="108">
        <v>100000</v>
      </c>
      <c r="C8" s="108">
        <v>100000</v>
      </c>
      <c r="D8" s="108">
        <v>1600000</v>
      </c>
      <c r="E8" s="108">
        <v>100000</v>
      </c>
      <c r="F8" s="108">
        <v>100000</v>
      </c>
      <c r="G8" s="108">
        <v>100000</v>
      </c>
      <c r="H8" s="108">
        <v>100000</v>
      </c>
      <c r="I8" s="108">
        <v>100000</v>
      </c>
      <c r="J8" s="108">
        <v>1600000</v>
      </c>
      <c r="K8" s="108">
        <v>100000</v>
      </c>
      <c r="L8" s="108">
        <v>100000</v>
      </c>
      <c r="M8" s="108">
        <v>100000</v>
      </c>
      <c r="N8" s="749">
        <f>gördülő!B18</f>
        <v>4200000</v>
      </c>
      <c r="O8" s="672"/>
    </row>
    <row r="9" spans="1:15" ht="14.25">
      <c r="A9" s="107" t="s">
        <v>594</v>
      </c>
      <c r="B9" s="108">
        <v>125000</v>
      </c>
      <c r="C9" s="108">
        <v>125000</v>
      </c>
      <c r="D9" s="108">
        <v>125000</v>
      </c>
      <c r="E9" s="108">
        <v>125000</v>
      </c>
      <c r="F9" s="108">
        <v>125000</v>
      </c>
      <c r="G9" s="108">
        <v>125000</v>
      </c>
      <c r="H9" s="108">
        <v>125000</v>
      </c>
      <c r="I9" s="108">
        <v>125000</v>
      </c>
      <c r="J9" s="108">
        <v>125000</v>
      </c>
      <c r="K9" s="108">
        <v>125000</v>
      </c>
      <c r="L9" s="108">
        <v>125000</v>
      </c>
      <c r="M9" s="108">
        <v>125000</v>
      </c>
      <c r="N9" s="749">
        <f>gördülő!B19</f>
        <v>1500000</v>
      </c>
      <c r="O9" s="672"/>
    </row>
    <row r="10" spans="1:15" ht="14.25">
      <c r="A10" s="107" t="s">
        <v>639</v>
      </c>
      <c r="B10" s="108">
        <v>100000</v>
      </c>
      <c r="C10" s="108">
        <v>100000</v>
      </c>
      <c r="D10" s="108">
        <v>2500000</v>
      </c>
      <c r="E10" s="108">
        <v>100000</v>
      </c>
      <c r="F10" s="108">
        <v>100000</v>
      </c>
      <c r="G10" s="108">
        <v>100000</v>
      </c>
      <c r="H10" s="108">
        <v>100000</v>
      </c>
      <c r="I10" s="108">
        <v>100000</v>
      </c>
      <c r="J10" s="108">
        <v>2500000</v>
      </c>
      <c r="K10" s="108">
        <v>100000</v>
      </c>
      <c r="L10" s="108">
        <v>100000</v>
      </c>
      <c r="M10" s="108">
        <v>100000</v>
      </c>
      <c r="N10" s="749">
        <f>gördülő!B20</f>
        <v>6000000</v>
      </c>
      <c r="O10" s="672"/>
    </row>
    <row r="11" spans="1:15" ht="14.25">
      <c r="A11" s="107" t="s">
        <v>517</v>
      </c>
      <c r="B11" s="108">
        <v>10000</v>
      </c>
      <c r="C11" s="108">
        <v>10000</v>
      </c>
      <c r="D11" s="108">
        <v>50000</v>
      </c>
      <c r="E11" s="108">
        <v>10000</v>
      </c>
      <c r="F11" s="108">
        <v>10000</v>
      </c>
      <c r="G11" s="108">
        <v>10000</v>
      </c>
      <c r="H11" s="108">
        <v>10000</v>
      </c>
      <c r="I11" s="108">
        <v>10000</v>
      </c>
      <c r="J11" s="108">
        <v>50000</v>
      </c>
      <c r="K11" s="108">
        <v>10000</v>
      </c>
      <c r="L11" s="108">
        <v>10000</v>
      </c>
      <c r="M11" s="108">
        <v>10000</v>
      </c>
      <c r="N11" s="749">
        <f>gördülő!B21</f>
        <v>200000</v>
      </c>
      <c r="O11" s="672"/>
    </row>
    <row r="12" spans="1:15" ht="14.25">
      <c r="A12" s="107" t="s">
        <v>684</v>
      </c>
      <c r="B12" s="108">
        <v>1000</v>
      </c>
      <c r="C12" s="108">
        <v>1000</v>
      </c>
      <c r="D12" s="108">
        <v>1000</v>
      </c>
      <c r="E12" s="108">
        <v>2000</v>
      </c>
      <c r="F12" s="108">
        <v>1000</v>
      </c>
      <c r="G12" s="108">
        <v>2000</v>
      </c>
      <c r="H12" s="108">
        <v>1000</v>
      </c>
      <c r="I12" s="108">
        <v>1000</v>
      </c>
      <c r="J12" s="108">
        <v>1000</v>
      </c>
      <c r="K12" s="108">
        <v>1000</v>
      </c>
      <c r="L12" s="108">
        <v>1000</v>
      </c>
      <c r="M12" s="108">
        <v>2000</v>
      </c>
      <c r="N12" s="775">
        <v>15000</v>
      </c>
      <c r="O12" s="672"/>
    </row>
    <row r="13" spans="1:15" ht="14.25">
      <c r="A13" s="107" t="s">
        <v>112</v>
      </c>
      <c r="B13" s="108">
        <v>1294790</v>
      </c>
      <c r="C13" s="108">
        <v>1294790</v>
      </c>
      <c r="D13" s="108">
        <v>1294790</v>
      </c>
      <c r="E13" s="108">
        <v>1294790</v>
      </c>
      <c r="F13" s="108">
        <v>1294790</v>
      </c>
      <c r="G13" s="108">
        <v>1294790</v>
      </c>
      <c r="H13" s="108">
        <v>1294790</v>
      </c>
      <c r="I13" s="108">
        <v>1294790</v>
      </c>
      <c r="J13" s="108">
        <v>1294790</v>
      </c>
      <c r="K13" s="108">
        <v>1294790</v>
      </c>
      <c r="L13" s="108">
        <v>1294790</v>
      </c>
      <c r="M13" s="108">
        <v>1294794</v>
      </c>
      <c r="N13" s="748">
        <f>gördülő!B7</f>
        <v>15537484</v>
      </c>
      <c r="O13" s="672"/>
    </row>
    <row r="14" spans="1:15" ht="14.25">
      <c r="A14" s="113" t="s">
        <v>422</v>
      </c>
      <c r="B14" s="114">
        <v>342067</v>
      </c>
      <c r="C14" s="114">
        <v>342067</v>
      </c>
      <c r="D14" s="114">
        <v>342067</v>
      </c>
      <c r="E14" s="114">
        <v>342067</v>
      </c>
      <c r="F14" s="114">
        <v>342067</v>
      </c>
      <c r="G14" s="114">
        <v>342067</v>
      </c>
      <c r="H14" s="114">
        <v>342067</v>
      </c>
      <c r="I14" s="114">
        <v>342067</v>
      </c>
      <c r="J14" s="114">
        <v>342067</v>
      </c>
      <c r="K14" s="114">
        <v>342067</v>
      </c>
      <c r="L14" s="114">
        <v>342067</v>
      </c>
      <c r="M14" s="114">
        <v>342067</v>
      </c>
      <c r="N14" s="748">
        <f>'Bevétel össz.'!G16</f>
        <v>4104815</v>
      </c>
      <c r="O14" s="672"/>
    </row>
    <row r="15" spans="1:15" ht="14.25">
      <c r="A15" s="113" t="s">
        <v>381</v>
      </c>
      <c r="B15" s="114">
        <v>0</v>
      </c>
      <c r="C15" s="114">
        <v>382500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748">
        <f>'Bevétel össz.'!K47</f>
        <v>382500</v>
      </c>
      <c r="O15" s="672"/>
    </row>
    <row r="16" spans="1:15" ht="14.25" customHeight="1">
      <c r="A16" s="113" t="s">
        <v>640</v>
      </c>
      <c r="B16" s="114">
        <v>240550</v>
      </c>
      <c r="C16" s="114">
        <v>240550</v>
      </c>
      <c r="D16" s="114">
        <v>240550</v>
      </c>
      <c r="E16" s="114">
        <v>240550</v>
      </c>
      <c r="F16" s="114">
        <v>240550</v>
      </c>
      <c r="G16" s="114">
        <v>240550</v>
      </c>
      <c r="H16" s="114">
        <v>240550</v>
      </c>
      <c r="I16" s="114">
        <v>240550</v>
      </c>
      <c r="J16" s="114">
        <v>240550</v>
      </c>
      <c r="K16" s="114">
        <v>240550</v>
      </c>
      <c r="L16" s="114">
        <v>240550</v>
      </c>
      <c r="M16" s="114">
        <v>240550</v>
      </c>
      <c r="N16" s="748">
        <f>'Bevétel össz.'!K48</f>
        <v>2886600</v>
      </c>
      <c r="O16" s="672"/>
    </row>
    <row r="17" spans="1:15" ht="14.25">
      <c r="A17" s="776" t="s">
        <v>79</v>
      </c>
      <c r="B17" s="777">
        <v>5244795</v>
      </c>
      <c r="C17" s="777">
        <v>5244795</v>
      </c>
      <c r="D17" s="777">
        <v>5244795</v>
      </c>
      <c r="E17" s="777">
        <v>5244795</v>
      </c>
      <c r="F17" s="777">
        <v>5244795</v>
      </c>
      <c r="G17" s="777">
        <v>5244795</v>
      </c>
      <c r="H17" s="777">
        <v>5244795</v>
      </c>
      <c r="I17" s="777">
        <v>5244795</v>
      </c>
      <c r="J17" s="777">
        <v>5244795</v>
      </c>
      <c r="K17" s="777">
        <v>5244795</v>
      </c>
      <c r="L17" s="777">
        <v>5244795</v>
      </c>
      <c r="M17" s="777">
        <v>5244805</v>
      </c>
      <c r="N17" s="778">
        <f>'Bevétel össz.'!I53</f>
        <v>62937550</v>
      </c>
      <c r="O17" s="672"/>
    </row>
    <row r="18" spans="1:15" ht="15" thickBot="1">
      <c r="A18" s="776" t="s">
        <v>733</v>
      </c>
      <c r="B18" s="777">
        <v>7881305</v>
      </c>
      <c r="C18" s="777">
        <v>13705174</v>
      </c>
      <c r="D18" s="777">
        <v>14212860</v>
      </c>
      <c r="E18" s="777">
        <v>13959665</v>
      </c>
      <c r="F18" s="777">
        <v>20039321</v>
      </c>
      <c r="G18" s="777">
        <v>13959665</v>
      </c>
      <c r="H18" s="777">
        <v>13959665</v>
      </c>
      <c r="I18" s="777">
        <v>13959664</v>
      </c>
      <c r="J18" s="777">
        <v>13959664</v>
      </c>
      <c r="K18" s="777">
        <v>13959664</v>
      </c>
      <c r="L18" s="777">
        <v>13959664</v>
      </c>
      <c r="M18" s="777">
        <v>13959666</v>
      </c>
      <c r="N18" s="778">
        <f>'Bevétel össz.'!G52</f>
        <v>167515977</v>
      </c>
      <c r="O18" s="672"/>
    </row>
    <row r="19" spans="1:15" ht="15" thickBot="1">
      <c r="A19" s="115" t="s">
        <v>113</v>
      </c>
      <c r="B19" s="116">
        <f>SUM(B3:B18)</f>
        <v>25356662.333333332</v>
      </c>
      <c r="C19" s="116">
        <f t="shared" ref="C19:N19" si="0">SUM(C3:C18)</f>
        <v>31560764</v>
      </c>
      <c r="D19" s="116">
        <f t="shared" si="0"/>
        <v>82525950</v>
      </c>
      <c r="E19" s="116">
        <f t="shared" si="0"/>
        <v>31436022</v>
      </c>
      <c r="F19" s="116">
        <f t="shared" si="0"/>
        <v>37514678</v>
      </c>
      <c r="G19" s="116">
        <f t="shared" si="0"/>
        <v>31436022</v>
      </c>
      <c r="H19" s="116">
        <f t="shared" si="0"/>
        <v>31435022</v>
      </c>
      <c r="I19" s="116">
        <f t="shared" si="0"/>
        <v>31435021</v>
      </c>
      <c r="J19" s="116">
        <f t="shared" si="0"/>
        <v>63375021</v>
      </c>
      <c r="K19" s="116">
        <f t="shared" si="0"/>
        <v>59335021</v>
      </c>
      <c r="L19" s="116">
        <f t="shared" si="0"/>
        <v>31434995</v>
      </c>
      <c r="M19" s="116">
        <f t="shared" si="0"/>
        <v>31436075</v>
      </c>
      <c r="N19" s="116">
        <f t="shared" si="0"/>
        <v>488258594</v>
      </c>
    </row>
    <row r="20" spans="1:15" ht="15" thickBot="1">
      <c r="A20" s="976" t="s">
        <v>67</v>
      </c>
      <c r="B20" s="977"/>
      <c r="C20" s="977"/>
      <c r="D20" s="977"/>
      <c r="E20" s="977"/>
      <c r="F20" s="977"/>
      <c r="G20" s="977"/>
      <c r="H20" s="977"/>
      <c r="I20" s="977"/>
      <c r="J20" s="977"/>
      <c r="K20" s="977"/>
      <c r="L20" s="977"/>
      <c r="M20" s="977"/>
      <c r="N20" s="978"/>
    </row>
    <row r="21" spans="1:15" ht="14.25">
      <c r="A21" s="110" t="s">
        <v>2</v>
      </c>
      <c r="B21" s="111">
        <v>6416645</v>
      </c>
      <c r="C21" s="111">
        <v>6416645</v>
      </c>
      <c r="D21" s="111">
        <v>6416645</v>
      </c>
      <c r="E21" s="111">
        <v>6416645</v>
      </c>
      <c r="F21" s="111">
        <v>6416645</v>
      </c>
      <c r="G21" s="111">
        <v>6416645</v>
      </c>
      <c r="H21" s="111">
        <v>6416645</v>
      </c>
      <c r="I21" s="111">
        <v>6416645</v>
      </c>
      <c r="J21" s="111">
        <v>6416645</v>
      </c>
      <c r="K21" s="111">
        <v>6416645</v>
      </c>
      <c r="L21" s="111">
        <v>6416645</v>
      </c>
      <c r="M21" s="111">
        <v>6416640</v>
      </c>
      <c r="N21" s="112">
        <f>'Kiadás ktgvszervenként'!S6</f>
        <v>76999735</v>
      </c>
    </row>
    <row r="22" spans="1:15" ht="14.25">
      <c r="A22" s="107" t="s">
        <v>114</v>
      </c>
      <c r="B22" s="108">
        <v>1311169</v>
      </c>
      <c r="C22" s="108">
        <v>1311169</v>
      </c>
      <c r="D22" s="108">
        <v>1311169</v>
      </c>
      <c r="E22" s="108">
        <v>1311169</v>
      </c>
      <c r="F22" s="108">
        <v>1311169</v>
      </c>
      <c r="G22" s="108">
        <v>1311169</v>
      </c>
      <c r="H22" s="108">
        <v>1311169</v>
      </c>
      <c r="I22" s="108">
        <v>1311169</v>
      </c>
      <c r="J22" s="108">
        <v>1311169</v>
      </c>
      <c r="K22" s="108">
        <v>1311169</v>
      </c>
      <c r="L22" s="108">
        <v>1311169</v>
      </c>
      <c r="M22" s="108">
        <v>1311172</v>
      </c>
      <c r="N22" s="112">
        <f>'Kiadás ktgvszervenként'!S7</f>
        <v>15734031</v>
      </c>
    </row>
    <row r="23" spans="1:15" ht="14.25">
      <c r="A23" s="107" t="s">
        <v>115</v>
      </c>
      <c r="B23" s="108">
        <v>7008887</v>
      </c>
      <c r="C23" s="108">
        <v>7008887</v>
      </c>
      <c r="D23" s="108">
        <v>7008887</v>
      </c>
      <c r="E23" s="108">
        <v>7008887</v>
      </c>
      <c r="F23" s="108">
        <v>7008887</v>
      </c>
      <c r="G23" s="108">
        <v>7008887</v>
      </c>
      <c r="H23" s="108">
        <v>7008887</v>
      </c>
      <c r="I23" s="108">
        <v>7008887</v>
      </c>
      <c r="J23" s="108">
        <v>7008887</v>
      </c>
      <c r="K23" s="108">
        <v>7008887</v>
      </c>
      <c r="L23" s="108">
        <v>7008887</v>
      </c>
      <c r="M23" s="108">
        <v>7008893</v>
      </c>
      <c r="N23" s="112">
        <f>'Kiadás ktgvszervenként'!S8</f>
        <v>84136650</v>
      </c>
    </row>
    <row r="24" spans="1:15" ht="14.25">
      <c r="A24" s="107" t="s">
        <v>116</v>
      </c>
      <c r="B24" s="108">
        <v>0</v>
      </c>
      <c r="C24" s="108">
        <v>0</v>
      </c>
      <c r="D24" s="108">
        <v>7422741</v>
      </c>
      <c r="E24" s="108">
        <v>2474247</v>
      </c>
      <c r="F24" s="108">
        <v>2474247</v>
      </c>
      <c r="G24" s="108">
        <v>2474247</v>
      </c>
      <c r="H24" s="108">
        <v>2474246</v>
      </c>
      <c r="I24" s="108">
        <v>2474246</v>
      </c>
      <c r="J24" s="108">
        <v>2474246</v>
      </c>
      <c r="K24" s="108">
        <v>2474246</v>
      </c>
      <c r="L24" s="108">
        <v>2474246</v>
      </c>
      <c r="M24" s="108">
        <v>2474248</v>
      </c>
      <c r="N24" s="112">
        <f>'Kiadás ktgvszervenként'!S15</f>
        <v>29690960</v>
      </c>
    </row>
    <row r="25" spans="1:15" ht="14.25">
      <c r="A25" s="107" t="s">
        <v>117</v>
      </c>
      <c r="B25" s="108">
        <v>0</v>
      </c>
      <c r="C25" s="108">
        <v>0</v>
      </c>
      <c r="D25" s="108">
        <v>18052824</v>
      </c>
      <c r="E25" s="108">
        <v>6017608</v>
      </c>
      <c r="F25" s="108">
        <v>6017608</v>
      </c>
      <c r="G25" s="108">
        <v>6017608</v>
      </c>
      <c r="H25" s="108">
        <v>6017608</v>
      </c>
      <c r="I25" s="108">
        <v>6017608</v>
      </c>
      <c r="J25" s="108">
        <v>6017608</v>
      </c>
      <c r="K25" s="108">
        <v>6017608</v>
      </c>
      <c r="L25" s="108">
        <v>6017608</v>
      </c>
      <c r="M25" s="108">
        <v>6017610</v>
      </c>
      <c r="N25" s="112">
        <f>'Kiadás ktgvszervenként'!S16</f>
        <v>72211298</v>
      </c>
    </row>
    <row r="26" spans="1:15" ht="14.25">
      <c r="A26" s="107" t="s">
        <v>118</v>
      </c>
      <c r="B26" s="108">
        <v>2413044</v>
      </c>
      <c r="C26" s="108">
        <v>2413044</v>
      </c>
      <c r="D26" s="108">
        <v>2413044</v>
      </c>
      <c r="E26" s="108">
        <v>2413044</v>
      </c>
      <c r="F26" s="108">
        <v>2413045</v>
      </c>
      <c r="G26" s="108">
        <v>2413045</v>
      </c>
      <c r="H26" s="108">
        <v>2413045</v>
      </c>
      <c r="I26" s="108">
        <v>2413045</v>
      </c>
      <c r="J26" s="108">
        <v>2413044</v>
      </c>
      <c r="K26" s="108">
        <v>2413045</v>
      </c>
      <c r="L26" s="108">
        <v>2413044</v>
      </c>
      <c r="M26" s="108">
        <v>2413044</v>
      </c>
      <c r="N26" s="112">
        <f>'Kiadás ktgvszervenként'!S11+'Kiadás ktgvszervenként'!S13</f>
        <v>29136535</v>
      </c>
    </row>
    <row r="27" spans="1:15" ht="14.25">
      <c r="A27" s="107" t="s">
        <v>95</v>
      </c>
      <c r="B27" s="108">
        <v>394733</v>
      </c>
      <c r="C27" s="108">
        <v>394733</v>
      </c>
      <c r="D27" s="108">
        <v>394733</v>
      </c>
      <c r="E27" s="108">
        <v>394733</v>
      </c>
      <c r="F27" s="108">
        <v>394733</v>
      </c>
      <c r="G27" s="108">
        <v>394733</v>
      </c>
      <c r="H27" s="108">
        <v>394733</v>
      </c>
      <c r="I27" s="108">
        <v>394733</v>
      </c>
      <c r="J27" s="108">
        <v>394733</v>
      </c>
      <c r="K27" s="108">
        <v>394733</v>
      </c>
      <c r="L27" s="108">
        <v>394733</v>
      </c>
      <c r="M27" s="108">
        <v>394737</v>
      </c>
      <c r="N27" s="112">
        <f>'Kiadás ktgvszervenként'!S9</f>
        <v>4736800</v>
      </c>
    </row>
    <row r="28" spans="1:15" ht="14.25" hidden="1">
      <c r="A28" s="107" t="s">
        <v>98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12">
        <f>'Kiadás ktgvszervenként'!S13</f>
        <v>13569268</v>
      </c>
    </row>
    <row r="29" spans="1:15" ht="14.25" hidden="1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12">
        <f>'Kiadás ktgvszervenként'!S14</f>
        <v>221299302</v>
      </c>
    </row>
    <row r="30" spans="1:15" ht="14.25">
      <c r="A30" s="107" t="s">
        <v>685</v>
      </c>
      <c r="B30" s="108">
        <v>879629</v>
      </c>
      <c r="C30" s="108">
        <v>879629</v>
      </c>
      <c r="D30" s="108">
        <v>879629</v>
      </c>
      <c r="E30" s="108">
        <v>879629</v>
      </c>
      <c r="F30" s="108">
        <v>879629</v>
      </c>
      <c r="G30" s="108">
        <v>879629</v>
      </c>
      <c r="H30" s="108">
        <v>879629</v>
      </c>
      <c r="I30" s="108">
        <v>879629</v>
      </c>
      <c r="J30" s="108">
        <v>879629</v>
      </c>
      <c r="K30" s="108">
        <v>879629</v>
      </c>
      <c r="L30" s="108">
        <v>879629</v>
      </c>
      <c r="M30" s="108">
        <v>879632</v>
      </c>
      <c r="N30" s="112">
        <f>'Kiadás ktgvszervenként'!S10</f>
        <v>10555551</v>
      </c>
    </row>
    <row r="31" spans="1:15" ht="14.25">
      <c r="A31" s="107" t="s">
        <v>672</v>
      </c>
      <c r="B31" s="108">
        <v>109125</v>
      </c>
      <c r="C31" s="108">
        <v>109125</v>
      </c>
      <c r="D31" s="108">
        <v>109126</v>
      </c>
      <c r="E31" s="108">
        <v>109126</v>
      </c>
      <c r="F31" s="108">
        <v>109125</v>
      </c>
      <c r="G31" s="108">
        <v>109126</v>
      </c>
      <c r="H31" s="108">
        <v>109125</v>
      </c>
      <c r="I31" s="108">
        <v>109126</v>
      </c>
      <c r="J31" s="108">
        <v>109125</v>
      </c>
      <c r="K31" s="108">
        <v>109125</v>
      </c>
      <c r="L31" s="108">
        <v>109125</v>
      </c>
      <c r="M31" s="108">
        <v>109125</v>
      </c>
      <c r="N31" s="112">
        <f>'Kiadás ktgvszervenként'!S23</f>
        <v>1309508</v>
      </c>
    </row>
    <row r="32" spans="1:15" ht="14.25">
      <c r="A32" s="107" t="s">
        <v>674</v>
      </c>
      <c r="B32" s="108">
        <v>1578635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12">
        <f>'Kiadás ktgvszervenként'!S25</f>
        <v>1578635</v>
      </c>
    </row>
    <row r="33" spans="1:14" ht="14.25">
      <c r="A33" s="107" t="s">
        <v>79</v>
      </c>
      <c r="B33" s="777">
        <v>5244795</v>
      </c>
      <c r="C33" s="777">
        <v>5244795</v>
      </c>
      <c r="D33" s="777">
        <v>5244795</v>
      </c>
      <c r="E33" s="777">
        <v>5244795</v>
      </c>
      <c r="F33" s="777">
        <v>5244795</v>
      </c>
      <c r="G33" s="777">
        <v>5244795</v>
      </c>
      <c r="H33" s="777">
        <v>5244795</v>
      </c>
      <c r="I33" s="777">
        <v>5244795</v>
      </c>
      <c r="J33" s="777">
        <v>5244795</v>
      </c>
      <c r="K33" s="777">
        <v>5244795</v>
      </c>
      <c r="L33" s="777">
        <v>5244795</v>
      </c>
      <c r="M33" s="777">
        <v>5244805</v>
      </c>
      <c r="N33" s="109">
        <f>'Kiadás ktgvszervenként'!F24</f>
        <v>62937550</v>
      </c>
    </row>
    <row r="34" spans="1:14" ht="15" thickBot="1">
      <c r="A34" s="107" t="s">
        <v>62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9">
        <f>'Kiadás ktgvszervenként'!S21</f>
        <v>99231341</v>
      </c>
    </row>
    <row r="35" spans="1:14" ht="15" thickBot="1">
      <c r="A35" s="115" t="s">
        <v>119</v>
      </c>
      <c r="B35" s="116">
        <f t="shared" ref="B35:M35" si="1">SUM(B21:B34)</f>
        <v>25356662</v>
      </c>
      <c r="C35" s="116">
        <f t="shared" si="1"/>
        <v>23778027</v>
      </c>
      <c r="D35" s="116">
        <f t="shared" si="1"/>
        <v>49253593</v>
      </c>
      <c r="E35" s="116">
        <f t="shared" si="1"/>
        <v>32269883</v>
      </c>
      <c r="F35" s="116">
        <f t="shared" si="1"/>
        <v>32269883</v>
      </c>
      <c r="G35" s="116">
        <f t="shared" si="1"/>
        <v>32269884</v>
      </c>
      <c r="H35" s="116">
        <f t="shared" si="1"/>
        <v>32269882</v>
      </c>
      <c r="I35" s="116">
        <f t="shared" si="1"/>
        <v>32269883</v>
      </c>
      <c r="J35" s="116">
        <f t="shared" si="1"/>
        <v>32269881</v>
      </c>
      <c r="K35" s="116">
        <f t="shared" si="1"/>
        <v>32269882</v>
      </c>
      <c r="L35" s="116">
        <f t="shared" si="1"/>
        <v>32269881</v>
      </c>
      <c r="M35" s="116">
        <f t="shared" si="1"/>
        <v>32269906</v>
      </c>
      <c r="N35" s="117">
        <f>N21+N22+N23+N24+N25+N26+N27+N30+N31+N32+N33+N34</f>
        <v>488258594</v>
      </c>
    </row>
    <row r="36" spans="1:14" ht="15" thickBot="1">
      <c r="A36" s="118" t="s">
        <v>120</v>
      </c>
      <c r="B36" s="119">
        <f>(B19-B35)</f>
        <v>0.3333333320915699</v>
      </c>
      <c r="C36" s="119">
        <f t="shared" ref="C36:N36" si="2">B36+C19-C35</f>
        <v>7782737.3333333321</v>
      </c>
      <c r="D36" s="119">
        <f t="shared" si="2"/>
        <v>41055094.333333328</v>
      </c>
      <c r="E36" s="119">
        <f t="shared" si="2"/>
        <v>40221233.333333328</v>
      </c>
      <c r="F36" s="119">
        <f t="shared" si="2"/>
        <v>45466028.333333328</v>
      </c>
      <c r="G36" s="119">
        <f t="shared" si="2"/>
        <v>44632166.333333328</v>
      </c>
      <c r="H36" s="119">
        <f t="shared" si="2"/>
        <v>43797306.333333328</v>
      </c>
      <c r="I36" s="119">
        <f t="shared" si="2"/>
        <v>42962444.333333328</v>
      </c>
      <c r="J36" s="119">
        <f t="shared" si="2"/>
        <v>74067584.333333328</v>
      </c>
      <c r="K36" s="119">
        <f t="shared" si="2"/>
        <v>101132723.33333333</v>
      </c>
      <c r="L36" s="119">
        <f t="shared" si="2"/>
        <v>100297837.33333333</v>
      </c>
      <c r="M36" s="119">
        <f t="shared" si="2"/>
        <v>99464006.333333328</v>
      </c>
      <c r="N36" s="119">
        <f t="shared" si="2"/>
        <v>99464006.333333373</v>
      </c>
    </row>
    <row r="41" spans="1:14">
      <c r="E41" s="672"/>
    </row>
  </sheetData>
  <mergeCells count="2">
    <mergeCell ref="A2:N2"/>
    <mergeCell ref="A20:N20"/>
  </mergeCells>
  <phoneticPr fontId="2" type="noConversion"/>
  <pageMargins left="0.75" right="0.75" top="1" bottom="1" header="0.5" footer="0.5"/>
  <pageSetup paperSize="9" scale="55" orientation="landscape" r:id="rId1"/>
  <headerFooter alignWithMargins="0">
    <oddHeader>&amp;L&amp;"Times New Roman,Félkövér"&amp;14Levél Községi Önkormányzat&amp;C&amp;"Times,Félkövér"&amp;14Előirányzat felhasználási terv2018.&amp;R&amp;12 13.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7"/>
  <dimension ref="A1:M58"/>
  <sheetViews>
    <sheetView view="pageLayout" workbookViewId="0">
      <selection activeCell="P5" sqref="P5"/>
    </sheetView>
  </sheetViews>
  <sheetFormatPr defaultRowHeight="12.75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9" customWidth="1"/>
    <col min="12" max="12" width="17.5703125" bestFit="1" customWidth="1"/>
    <col min="13" max="13" width="18.7109375" customWidth="1"/>
  </cols>
  <sheetData>
    <row r="1" spans="1:13" ht="15">
      <c r="A1" s="45"/>
      <c r="B1" s="979" t="s">
        <v>17</v>
      </c>
      <c r="C1" s="980"/>
      <c r="D1" s="980"/>
      <c r="E1" s="980"/>
      <c r="F1" s="980"/>
      <c r="G1" s="981"/>
      <c r="H1" s="982" t="s">
        <v>695</v>
      </c>
      <c r="I1" s="983"/>
      <c r="J1" s="983"/>
      <c r="K1" s="983"/>
      <c r="L1" s="983"/>
      <c r="M1" s="984"/>
    </row>
    <row r="2" spans="1:13" ht="15">
      <c r="A2" s="45"/>
      <c r="B2" s="49"/>
      <c r="C2" s="50"/>
      <c r="D2" s="50"/>
      <c r="E2" s="50"/>
      <c r="F2" s="50"/>
      <c r="G2" s="51"/>
      <c r="H2" s="46"/>
      <c r="I2" s="47"/>
      <c r="J2" s="47"/>
      <c r="K2" s="47"/>
      <c r="L2" s="47"/>
      <c r="M2" s="48"/>
    </row>
    <row r="3" spans="1:13" ht="15">
      <c r="A3" s="52" t="s">
        <v>11</v>
      </c>
      <c r="B3" s="34" t="s">
        <v>12</v>
      </c>
      <c r="C3" s="34" t="s">
        <v>13</v>
      </c>
      <c r="D3" s="34" t="s">
        <v>14</v>
      </c>
      <c r="E3" s="34" t="s">
        <v>15</v>
      </c>
      <c r="F3" s="34" t="s">
        <v>16</v>
      </c>
      <c r="G3" s="53" t="s">
        <v>66</v>
      </c>
      <c r="H3" s="31" t="s">
        <v>12</v>
      </c>
      <c r="I3" s="34" t="s">
        <v>13</v>
      </c>
      <c r="J3" s="34" t="s">
        <v>14</v>
      </c>
      <c r="K3" s="34" t="s">
        <v>15</v>
      </c>
      <c r="L3" s="34" t="s">
        <v>16</v>
      </c>
      <c r="M3" s="27" t="s">
        <v>66</v>
      </c>
    </row>
    <row r="4" spans="1:13" ht="15">
      <c r="A4" s="1" t="s">
        <v>686</v>
      </c>
      <c r="B4" s="54"/>
      <c r="C4" s="1"/>
      <c r="D4" s="1"/>
      <c r="E4" s="62">
        <f>B4*C4*D4</f>
        <v>0</v>
      </c>
      <c r="F4" s="62">
        <f>E4*0.27</f>
        <v>0</v>
      </c>
      <c r="G4" s="9">
        <f>SUM(E4:F4)</f>
        <v>0</v>
      </c>
      <c r="H4" s="54">
        <v>17</v>
      </c>
      <c r="I4" s="1">
        <v>220</v>
      </c>
      <c r="J4" s="1">
        <v>550</v>
      </c>
      <c r="K4" s="62">
        <v>2055503</v>
      </c>
      <c r="L4" s="62">
        <v>554986</v>
      </c>
      <c r="M4" s="9">
        <f>SUM(K4:L4)</f>
        <v>2610489</v>
      </c>
    </row>
    <row r="5" spans="1:13" ht="15">
      <c r="A5" s="1" t="s">
        <v>615</v>
      </c>
      <c r="B5" s="54"/>
      <c r="C5" s="1"/>
      <c r="D5" s="1"/>
      <c r="E5" s="62">
        <f>B5*C5*D5</f>
        <v>0</v>
      </c>
      <c r="F5" s="62">
        <f>E5*0.27</f>
        <v>0</v>
      </c>
      <c r="G5" s="9">
        <f>SUM(E5:F5)</f>
        <v>0</v>
      </c>
      <c r="H5" s="54"/>
      <c r="I5" s="1"/>
      <c r="J5" s="1"/>
      <c r="K5" s="62">
        <f>H5*I5*J5</f>
        <v>0</v>
      </c>
      <c r="L5" s="62"/>
      <c r="M5" s="9">
        <f>SUM(K5:L5)</f>
        <v>0</v>
      </c>
    </row>
    <row r="6" spans="1:13" ht="15">
      <c r="A6" s="1" t="s">
        <v>614</v>
      </c>
      <c r="B6" s="54"/>
      <c r="C6" s="1"/>
      <c r="D6" s="1"/>
      <c r="E6" s="62">
        <f>B6*C6*D6</f>
        <v>0</v>
      </c>
      <c r="F6" s="62">
        <f>E6*0.27</f>
        <v>0</v>
      </c>
      <c r="G6" s="9">
        <f>SUM(E6:F6)</f>
        <v>0</v>
      </c>
      <c r="H6" s="54">
        <v>37</v>
      </c>
      <c r="I6" s="1">
        <v>220</v>
      </c>
      <c r="J6" s="1">
        <v>550</v>
      </c>
      <c r="K6" s="62">
        <f>H6*I6*J6</f>
        <v>4477000</v>
      </c>
      <c r="L6" s="62">
        <f>K6*0.27</f>
        <v>1208790</v>
      </c>
      <c r="M6" s="9">
        <f>SUM(K6:L6)</f>
        <v>5685790</v>
      </c>
    </row>
    <row r="7" spans="1:13" ht="15">
      <c r="A7" s="55" t="s">
        <v>35</v>
      </c>
      <c r="B7" s="44">
        <f>SUM(B4:B6)</f>
        <v>0</v>
      </c>
      <c r="C7" s="55"/>
      <c r="D7" s="55"/>
      <c r="E7" s="63">
        <f>SUM(E4:E6)</f>
        <v>0</v>
      </c>
      <c r="F7" s="63">
        <f>SUM(F4:F6)</f>
        <v>0</v>
      </c>
      <c r="G7" s="3">
        <f>SUM(G4:G6)</f>
        <v>0</v>
      </c>
      <c r="H7" s="44">
        <f>SUM(H4:H6)</f>
        <v>54</v>
      </c>
      <c r="I7" s="55"/>
      <c r="J7" s="55"/>
      <c r="K7" s="63">
        <f>SUM(K4:K6)</f>
        <v>6532503</v>
      </c>
      <c r="L7" s="63">
        <v>1763776</v>
      </c>
      <c r="M7" s="3">
        <f>SUM(M4:M6)</f>
        <v>8296279</v>
      </c>
    </row>
    <row r="8" spans="1:13" ht="15">
      <c r="A8" s="1"/>
      <c r="B8" s="54"/>
      <c r="C8" s="1"/>
      <c r="D8" s="1"/>
      <c r="E8" s="1"/>
      <c r="F8" s="1"/>
      <c r="G8" s="9"/>
      <c r="H8" s="54"/>
      <c r="I8" s="1"/>
      <c r="J8" s="1"/>
      <c r="K8" s="1"/>
      <c r="L8" s="1"/>
      <c r="M8" s="9"/>
    </row>
    <row r="9" spans="1:13" ht="15">
      <c r="A9" s="1" t="s">
        <v>616</v>
      </c>
      <c r="B9" s="54"/>
      <c r="C9" s="1"/>
      <c r="D9" s="1"/>
      <c r="E9" s="62">
        <f>B9*C9*D9</f>
        <v>0</v>
      </c>
      <c r="F9" s="62">
        <f>E9*0.27</f>
        <v>0</v>
      </c>
      <c r="G9" s="9">
        <f>SUM(E9:F9)</f>
        <v>0</v>
      </c>
      <c r="H9" s="54">
        <v>38</v>
      </c>
      <c r="I9" s="1">
        <v>185</v>
      </c>
      <c r="J9" s="1">
        <v>567</v>
      </c>
      <c r="K9" s="62">
        <v>3985663</v>
      </c>
      <c r="L9" s="62">
        <f>K9*0.27</f>
        <v>1076129.01</v>
      </c>
      <c r="M9" s="9">
        <f>SUM(K9:L9)</f>
        <v>5061792.01</v>
      </c>
    </row>
    <row r="10" spans="1:13" ht="15">
      <c r="A10" s="1" t="s">
        <v>617</v>
      </c>
      <c r="B10" s="54"/>
      <c r="C10" s="1"/>
      <c r="D10" s="1"/>
      <c r="E10" s="62">
        <f>B10*C10*D10</f>
        <v>0</v>
      </c>
      <c r="F10" s="62">
        <f>E10*0.27</f>
        <v>0</v>
      </c>
      <c r="G10" s="9">
        <f>SUM(E10:F10)</f>
        <v>0</v>
      </c>
      <c r="H10" s="54">
        <v>50</v>
      </c>
      <c r="I10" s="1">
        <v>185</v>
      </c>
      <c r="J10" s="1">
        <v>470</v>
      </c>
      <c r="K10" s="62">
        <f>H10*I10*J10</f>
        <v>4347500</v>
      </c>
      <c r="L10" s="62">
        <f>K10*0.27</f>
        <v>1173825</v>
      </c>
      <c r="M10" s="9">
        <f>SUM(K10:L10)</f>
        <v>5521325</v>
      </c>
    </row>
    <row r="11" spans="1:13" ht="15">
      <c r="A11" s="1" t="s">
        <v>36</v>
      </c>
      <c r="B11" s="54"/>
      <c r="C11" s="1"/>
      <c r="D11" s="1"/>
      <c r="E11" s="62">
        <f>B11*C11*D11</f>
        <v>0</v>
      </c>
      <c r="F11" s="62">
        <f>E11*0.27</f>
        <v>0</v>
      </c>
      <c r="G11" s="9">
        <f>SUM(E11:F11)</f>
        <v>0</v>
      </c>
      <c r="H11" s="54"/>
      <c r="I11" s="1"/>
      <c r="J11" s="1"/>
      <c r="K11" s="62">
        <f>H11*I11*J11</f>
        <v>0</v>
      </c>
      <c r="L11" s="62">
        <f>K11*0.27</f>
        <v>0</v>
      </c>
      <c r="M11" s="9">
        <f>SUM(K11:L11)</f>
        <v>0</v>
      </c>
    </row>
    <row r="12" spans="1:13" ht="15">
      <c r="A12" s="1" t="s">
        <v>37</v>
      </c>
      <c r="B12" s="54"/>
      <c r="C12" s="1"/>
      <c r="D12" s="1"/>
      <c r="E12" s="62">
        <f>B12*C12*D12</f>
        <v>0</v>
      </c>
      <c r="F12" s="62">
        <f>E12*0.27</f>
        <v>0</v>
      </c>
      <c r="G12" s="9">
        <f>SUM(E12:F12)</f>
        <v>0</v>
      </c>
      <c r="H12" s="54"/>
      <c r="I12" s="1"/>
      <c r="J12" s="1"/>
      <c r="K12" s="62">
        <f>H12*I12*J12</f>
        <v>0</v>
      </c>
      <c r="L12" s="62">
        <f>K12*0.27</f>
        <v>0</v>
      </c>
      <c r="M12" s="9">
        <f>SUM(K12:L12)</f>
        <v>0</v>
      </c>
    </row>
    <row r="13" spans="1:13" ht="15">
      <c r="A13" s="55" t="s">
        <v>38</v>
      </c>
      <c r="B13" s="44">
        <f>SUM(B9:B12)</f>
        <v>0</v>
      </c>
      <c r="C13" s="55"/>
      <c r="D13" s="55"/>
      <c r="E13" s="63">
        <f>SUM(E9:E12)</f>
        <v>0</v>
      </c>
      <c r="F13" s="63">
        <f>SUM(F9:F12)</f>
        <v>0</v>
      </c>
      <c r="G13" s="3">
        <f>SUM(G9:G12)</f>
        <v>0</v>
      </c>
      <c r="H13" s="44">
        <f>SUM(H9:H12)</f>
        <v>88</v>
      </c>
      <c r="I13" s="55"/>
      <c r="J13" s="55"/>
      <c r="K13" s="63">
        <f>SUM(K9:K12)</f>
        <v>8333163</v>
      </c>
      <c r="L13" s="63">
        <f>SUM(L9:L12)</f>
        <v>2249954.0099999998</v>
      </c>
      <c r="M13" s="3">
        <f>SUM(M9:M12)</f>
        <v>10583117.01</v>
      </c>
    </row>
    <row r="14" spans="1:13" ht="15">
      <c r="A14" s="1"/>
      <c r="B14" s="54"/>
      <c r="C14" s="1"/>
      <c r="D14" s="1"/>
      <c r="E14" s="1"/>
      <c r="F14" s="1"/>
      <c r="G14" s="9"/>
      <c r="H14" s="54"/>
      <c r="I14" s="1"/>
      <c r="J14" s="1"/>
      <c r="K14" s="1"/>
      <c r="L14" s="1"/>
      <c r="M14" s="9"/>
    </row>
    <row r="15" spans="1:13" ht="15" hidden="1">
      <c r="A15" s="1" t="s">
        <v>60</v>
      </c>
      <c r="B15" s="54"/>
      <c r="C15" s="1"/>
      <c r="D15" s="1"/>
      <c r="E15" s="62">
        <f>B15*C15*D15</f>
        <v>0</v>
      </c>
      <c r="F15" s="62">
        <f>E15*0.27</f>
        <v>0</v>
      </c>
      <c r="G15" s="9">
        <f>SUM(E15:F15)</f>
        <v>0</v>
      </c>
      <c r="H15" s="54"/>
      <c r="I15" s="1"/>
      <c r="J15" s="1"/>
      <c r="K15" s="62">
        <f>H15*I15*J15</f>
        <v>0</v>
      </c>
      <c r="L15" s="62">
        <f>K15*0.27</f>
        <v>0</v>
      </c>
      <c r="M15" s="9">
        <f>SUM(K15:L15)</f>
        <v>0</v>
      </c>
    </row>
    <row r="16" spans="1:13" ht="15" hidden="1">
      <c r="A16" s="55" t="s">
        <v>61</v>
      </c>
      <c r="B16" s="44">
        <f>SUM(B15)</f>
        <v>0</v>
      </c>
      <c r="C16" s="44">
        <f>SUM(C15)</f>
        <v>0</v>
      </c>
      <c r="D16" s="44">
        <f>SUM(D15)</f>
        <v>0</v>
      </c>
      <c r="E16" s="32">
        <f>SUM(E15)</f>
        <v>0</v>
      </c>
      <c r="F16" s="32">
        <f>SUM(F15)</f>
        <v>0</v>
      </c>
      <c r="G16" s="3">
        <f>SUM(E16:F16)</f>
        <v>0</v>
      </c>
      <c r="H16" s="44">
        <f>SUM(H15)</f>
        <v>0</v>
      </c>
      <c r="I16" s="44">
        <f>SUM(I15)</f>
        <v>0</v>
      </c>
      <c r="J16" s="44">
        <f>SUM(J15)</f>
        <v>0</v>
      </c>
      <c r="K16" s="12">
        <f>SUM(K15)</f>
        <v>0</v>
      </c>
      <c r="L16" s="32">
        <f>SUM(L15)</f>
        <v>0</v>
      </c>
      <c r="M16" s="3">
        <f>SUM(K16:L16)</f>
        <v>0</v>
      </c>
    </row>
    <row r="17" spans="1:13" ht="15" hidden="1">
      <c r="A17" s="1"/>
      <c r="B17" s="54"/>
      <c r="C17" s="1"/>
      <c r="D17" s="1"/>
      <c r="E17" s="1"/>
      <c r="F17" s="1"/>
      <c r="G17" s="9"/>
      <c r="H17" s="54"/>
      <c r="I17" s="1"/>
      <c r="J17" s="1"/>
      <c r="K17" s="1"/>
      <c r="L17" s="1"/>
      <c r="M17" s="9"/>
    </row>
    <row r="18" spans="1:13" ht="15" hidden="1">
      <c r="A18" s="56" t="s">
        <v>39</v>
      </c>
      <c r="B18" s="54"/>
      <c r="C18" s="1"/>
      <c r="D18" s="1"/>
      <c r="E18" s="1"/>
      <c r="F18" s="1"/>
      <c r="G18" s="9"/>
      <c r="H18" s="54"/>
      <c r="I18" s="1"/>
      <c r="J18" s="1"/>
      <c r="K18" s="1"/>
      <c r="L18" s="1"/>
      <c r="M18" s="9"/>
    </row>
    <row r="19" spans="1:13" ht="15" hidden="1">
      <c r="A19" s="1" t="s">
        <v>40</v>
      </c>
      <c r="B19" s="54"/>
      <c r="C19" s="79"/>
      <c r="D19" s="1"/>
      <c r="E19" s="62">
        <f>B19*C19*D19</f>
        <v>0</v>
      </c>
      <c r="F19" s="62">
        <f>E19*0.27</f>
        <v>0</v>
      </c>
      <c r="G19" s="9">
        <f>SUM(E19:F19)</f>
        <v>0</v>
      </c>
      <c r="H19" s="54"/>
      <c r="I19" s="79"/>
      <c r="J19" s="1"/>
      <c r="K19" s="62">
        <f>H19*I19*J19</f>
        <v>0</v>
      </c>
      <c r="L19" s="62">
        <f>K19*0.27</f>
        <v>0</v>
      </c>
      <c r="M19" s="9">
        <f>SUM(K19:L19)</f>
        <v>0</v>
      </c>
    </row>
    <row r="20" spans="1:13" ht="15" hidden="1">
      <c r="A20" s="1" t="s">
        <v>41</v>
      </c>
      <c r="B20" s="54"/>
      <c r="C20" s="1"/>
      <c r="D20" s="1"/>
      <c r="E20" s="62">
        <f>B20*C20*D20</f>
        <v>0</v>
      </c>
      <c r="F20" s="62">
        <f>E20*0.27</f>
        <v>0</v>
      </c>
      <c r="G20" s="9">
        <f>SUM(E20:F20)</f>
        <v>0</v>
      </c>
      <c r="H20" s="54"/>
      <c r="I20" s="1"/>
      <c r="J20" s="1"/>
      <c r="K20" s="62">
        <f>H20*I20*J20</f>
        <v>0</v>
      </c>
      <c r="L20" s="62">
        <f>K20*0.27</f>
        <v>0</v>
      </c>
      <c r="M20" s="9">
        <f>SUM(K20:L20)</f>
        <v>0</v>
      </c>
    </row>
    <row r="21" spans="1:13" ht="15" hidden="1">
      <c r="A21" s="55" t="s">
        <v>42</v>
      </c>
      <c r="B21" s="44">
        <f>SUM(B19:B20)</f>
        <v>0</v>
      </c>
      <c r="C21" s="55"/>
      <c r="D21" s="55"/>
      <c r="E21" s="63">
        <f>SUM(E19:E20)</f>
        <v>0</v>
      </c>
      <c r="F21" s="63">
        <f>SUM(F19:F20)</f>
        <v>0</v>
      </c>
      <c r="G21" s="3">
        <f>SUM(E21:F21)</f>
        <v>0</v>
      </c>
      <c r="H21" s="44">
        <f>SUM(H19:H20)</f>
        <v>0</v>
      </c>
      <c r="I21" s="55"/>
      <c r="J21" s="55"/>
      <c r="K21" s="63">
        <f>SUM(K19:K20)</f>
        <v>0</v>
      </c>
      <c r="L21" s="63">
        <f>SUM(L19:L20)</f>
        <v>0</v>
      </c>
      <c r="M21" s="3">
        <f>SUM(K21:L21)</f>
        <v>0</v>
      </c>
    </row>
    <row r="22" spans="1:13" ht="15" hidden="1">
      <c r="A22" s="57"/>
      <c r="B22" s="58"/>
      <c r="C22" s="57"/>
      <c r="D22" s="57"/>
      <c r="E22" s="64"/>
      <c r="F22" s="64"/>
      <c r="G22" s="59"/>
      <c r="H22" s="58"/>
      <c r="I22" s="57"/>
      <c r="J22" s="57"/>
      <c r="K22" s="64"/>
      <c r="L22" s="64"/>
      <c r="M22" s="59"/>
    </row>
    <row r="23" spans="1:13" ht="15" hidden="1">
      <c r="A23" s="55" t="s">
        <v>10</v>
      </c>
      <c r="B23" s="44">
        <v>0</v>
      </c>
      <c r="C23" s="55">
        <v>0</v>
      </c>
      <c r="D23" s="55">
        <v>0</v>
      </c>
      <c r="E23" s="63">
        <f>B23*C23*D23</f>
        <v>0</v>
      </c>
      <c r="F23" s="63">
        <f>E23*0.2</f>
        <v>0</v>
      </c>
      <c r="G23" s="3">
        <f>SUM(E23:F23)</f>
        <v>0</v>
      </c>
      <c r="H23" s="44"/>
      <c r="I23" s="55"/>
      <c r="J23" s="55"/>
      <c r="K23" s="63">
        <f>H23*I23*J23</f>
        <v>0</v>
      </c>
      <c r="L23" s="63">
        <f>K23*0.2</f>
        <v>0</v>
      </c>
      <c r="M23" s="3">
        <f>SUM(K23:L23)</f>
        <v>0</v>
      </c>
    </row>
    <row r="24" spans="1:13" ht="15">
      <c r="A24" s="655" t="s">
        <v>43</v>
      </c>
      <c r="B24" s="3">
        <f>SUM(B7,B13,B21,B23,B16)</f>
        <v>0</v>
      </c>
      <c r="C24" s="3"/>
      <c r="D24" s="3"/>
      <c r="E24" s="3">
        <f>SUM(E7,E13,E21,E23,E16)</f>
        <v>0</v>
      </c>
      <c r="F24" s="3">
        <f>SUM(F7,F13,F21,F23,F16)</f>
        <v>0</v>
      </c>
      <c r="G24" s="3">
        <f>SUM(G7,G13,G21,G23,G16)</f>
        <v>0</v>
      </c>
      <c r="H24" s="3">
        <f>SUM(H7,H13,H21,H23,H16)</f>
        <v>142</v>
      </c>
      <c r="I24" s="3"/>
      <c r="J24" s="3"/>
      <c r="K24" s="3">
        <f>SUM(K7,K13,K21,K23,K16)</f>
        <v>14865666</v>
      </c>
      <c r="L24" s="3">
        <f>SUM(L7,L13,L21,L23,L16)</f>
        <v>4013730.01</v>
      </c>
      <c r="M24" s="3">
        <f>SUM(M7,M13,M21,M23,M16)</f>
        <v>18879396.009999998</v>
      </c>
    </row>
    <row r="25" spans="1:13" ht="15">
      <c r="A25" s="1"/>
      <c r="B25" s="54"/>
      <c r="C25" s="1"/>
      <c r="D25" s="1"/>
      <c r="E25" s="1"/>
      <c r="F25" s="1"/>
      <c r="G25" s="9"/>
      <c r="H25" s="651" t="s">
        <v>83</v>
      </c>
      <c r="I25" s="652" t="s">
        <v>619</v>
      </c>
      <c r="J25" s="652" t="s">
        <v>14</v>
      </c>
      <c r="K25" s="652" t="s">
        <v>84</v>
      </c>
      <c r="L25" s="652"/>
      <c r="M25" s="653"/>
    </row>
    <row r="26" spans="1:13" ht="15">
      <c r="A26" s="56" t="s">
        <v>687</v>
      </c>
      <c r="B26" s="54"/>
      <c r="C26" s="1"/>
      <c r="D26" s="1"/>
      <c r="E26" s="1"/>
      <c r="F26" s="1"/>
      <c r="G26" s="9"/>
      <c r="H26" s="54"/>
      <c r="I26" s="1"/>
      <c r="J26" s="1"/>
      <c r="K26" s="1"/>
      <c r="L26" s="1"/>
      <c r="M26" s="9"/>
    </row>
    <row r="27" spans="1:13" ht="15">
      <c r="A27" s="1" t="s">
        <v>618</v>
      </c>
      <c r="B27" s="54"/>
      <c r="C27" s="1"/>
      <c r="D27" s="1"/>
      <c r="E27" s="62">
        <f>B27*C27*D27</f>
        <v>0</v>
      </c>
      <c r="F27" s="62">
        <f t="shared" ref="F27:F32" si="0">E27*0.27</f>
        <v>0</v>
      </c>
      <c r="G27" s="9">
        <f t="shared" ref="G27:G33" si="1">SUM(E27:F27)</f>
        <v>0</v>
      </c>
      <c r="H27" s="54">
        <v>17</v>
      </c>
      <c r="I27" s="1">
        <v>220</v>
      </c>
      <c r="J27" s="1">
        <v>390</v>
      </c>
      <c r="K27" s="62">
        <v>1462938</v>
      </c>
      <c r="L27" s="62"/>
      <c r="M27" s="9">
        <v>1462938</v>
      </c>
    </row>
    <row r="28" spans="1:13" ht="15">
      <c r="A28" s="60" t="s">
        <v>675</v>
      </c>
      <c r="B28" s="54"/>
      <c r="C28" s="1"/>
      <c r="D28" s="1"/>
      <c r="E28" s="62">
        <f>B28*C28*D28</f>
        <v>0</v>
      </c>
      <c r="F28" s="62">
        <f t="shared" si="0"/>
        <v>0</v>
      </c>
      <c r="G28" s="9">
        <f t="shared" si="1"/>
        <v>0</v>
      </c>
      <c r="H28" s="54">
        <v>37</v>
      </c>
      <c r="I28" s="1">
        <v>220</v>
      </c>
      <c r="J28" s="1">
        <v>0</v>
      </c>
      <c r="K28" s="62">
        <f>H28*I28*J28</f>
        <v>0</v>
      </c>
      <c r="L28" s="62"/>
      <c r="M28" s="9">
        <f>K28*0.8</f>
        <v>0</v>
      </c>
    </row>
    <row r="29" spans="1:13" ht="15" hidden="1">
      <c r="A29" s="60" t="s">
        <v>48</v>
      </c>
      <c r="B29" s="54"/>
      <c r="C29" s="1"/>
      <c r="D29" s="1"/>
      <c r="E29" s="62">
        <f>B29*C29*D29</f>
        <v>0</v>
      </c>
      <c r="F29" s="62">
        <f t="shared" si="0"/>
        <v>0</v>
      </c>
      <c r="G29" s="9">
        <f t="shared" si="1"/>
        <v>0</v>
      </c>
      <c r="H29" s="54"/>
      <c r="I29" s="1"/>
      <c r="J29" s="1"/>
      <c r="K29" s="62"/>
      <c r="L29" s="62"/>
      <c r="M29" s="9"/>
    </row>
    <row r="30" spans="1:13" ht="15" hidden="1">
      <c r="A30" s="60" t="s">
        <v>49</v>
      </c>
      <c r="B30" s="54"/>
      <c r="C30" s="1"/>
      <c r="D30" s="1"/>
      <c r="E30" s="62">
        <f>B30*C30*D30</f>
        <v>0</v>
      </c>
      <c r="F30" s="62">
        <f t="shared" si="0"/>
        <v>0</v>
      </c>
      <c r="G30" s="9">
        <f t="shared" si="1"/>
        <v>0</v>
      </c>
      <c r="H30" s="54"/>
      <c r="I30" s="1"/>
      <c r="J30" s="1"/>
      <c r="K30" s="62"/>
      <c r="L30" s="62"/>
      <c r="M30" s="9"/>
    </row>
    <row r="31" spans="1:13" ht="15" hidden="1">
      <c r="A31" s="60"/>
      <c r="B31" s="54"/>
      <c r="C31" s="1"/>
      <c r="D31" s="1"/>
      <c r="E31" s="62">
        <f>B31*C31*D31</f>
        <v>0</v>
      </c>
      <c r="F31" s="62">
        <f t="shared" si="0"/>
        <v>0</v>
      </c>
      <c r="G31" s="9">
        <f t="shared" si="1"/>
        <v>0</v>
      </c>
      <c r="H31" s="54"/>
      <c r="I31" s="1"/>
      <c r="J31" s="1"/>
      <c r="K31" s="62"/>
      <c r="L31" s="62"/>
      <c r="M31" s="9"/>
    </row>
    <row r="32" spans="1:13" ht="15" hidden="1">
      <c r="A32" s="1" t="s">
        <v>51</v>
      </c>
      <c r="B32" s="54"/>
      <c r="C32" s="1"/>
      <c r="D32" s="1"/>
      <c r="E32" s="62"/>
      <c r="F32" s="62">
        <f t="shared" si="0"/>
        <v>0</v>
      </c>
      <c r="G32" s="9">
        <f t="shared" si="1"/>
        <v>0</v>
      </c>
      <c r="H32" s="54"/>
      <c r="I32" s="1"/>
      <c r="J32" s="1"/>
      <c r="K32" s="62"/>
      <c r="L32" s="62"/>
      <c r="M32" s="9"/>
    </row>
    <row r="33" spans="1:13" ht="15" hidden="1">
      <c r="A33" s="1" t="s">
        <v>50</v>
      </c>
      <c r="B33" s="54"/>
      <c r="C33" s="1"/>
      <c r="D33" s="1"/>
      <c r="E33" s="62"/>
      <c r="F33" s="62">
        <f>B33*C33*D33*0.25</f>
        <v>0</v>
      </c>
      <c r="G33" s="9">
        <f t="shared" si="1"/>
        <v>0</v>
      </c>
      <c r="H33" s="54"/>
      <c r="I33" s="1"/>
      <c r="J33" s="1"/>
      <c r="K33" s="62"/>
      <c r="L33" s="62"/>
      <c r="M33" s="9"/>
    </row>
    <row r="34" spans="1:13" ht="15">
      <c r="A34" s="1" t="s">
        <v>44</v>
      </c>
      <c r="B34" s="44">
        <f>SUM(B27:B33)</f>
        <v>0</v>
      </c>
      <c r="C34" s="55"/>
      <c r="D34" s="55"/>
      <c r="E34" s="65">
        <f>SUM(E27:E33)</f>
        <v>0</v>
      </c>
      <c r="F34" s="65">
        <f>SUM(F27:F33)</f>
        <v>0</v>
      </c>
      <c r="G34" s="3">
        <f>SUM(G27:G33)</f>
        <v>0</v>
      </c>
      <c r="H34" s="44">
        <f>SUM(H27:H33)</f>
        <v>54</v>
      </c>
      <c r="I34" s="55"/>
      <c r="J34" s="55"/>
      <c r="K34" s="65">
        <f>SUM(K27:K33)</f>
        <v>1462938</v>
      </c>
      <c r="L34" s="65"/>
      <c r="M34" s="3">
        <f>SUM(M27:M33)</f>
        <v>1462938</v>
      </c>
    </row>
    <row r="35" spans="1:13" ht="15">
      <c r="A35" s="56" t="s">
        <v>688</v>
      </c>
      <c r="B35" s="54"/>
      <c r="C35" s="1"/>
      <c r="D35" s="1"/>
      <c r="E35" s="62"/>
      <c r="F35" s="62"/>
      <c r="G35" s="9"/>
      <c r="H35" s="54"/>
      <c r="I35" s="1"/>
      <c r="J35" s="1"/>
      <c r="K35" s="62"/>
      <c r="L35" s="62"/>
      <c r="M35" s="9"/>
    </row>
    <row r="36" spans="1:13" ht="15">
      <c r="A36" s="1" t="s">
        <v>620</v>
      </c>
      <c r="B36" s="54"/>
      <c r="C36" s="1"/>
      <c r="D36" s="1"/>
      <c r="E36" s="62">
        <f t="shared" ref="E36:E43" si="2">B36*C36*D36</f>
        <v>0</v>
      </c>
      <c r="F36" s="62">
        <f t="shared" ref="F36:F43" si="3">E36*0.27</f>
        <v>0</v>
      </c>
      <c r="G36" s="9">
        <f t="shared" ref="G36:G44" si="4">SUM(E36:F36)</f>
        <v>0</v>
      </c>
      <c r="H36" s="54"/>
      <c r="I36" s="1"/>
      <c r="J36" s="1"/>
      <c r="K36" s="62"/>
      <c r="L36" s="62"/>
      <c r="M36" s="9">
        <f t="shared" ref="M36:M44" si="5">SUM(K36:L36)</f>
        <v>0</v>
      </c>
    </row>
    <row r="37" spans="1:13" ht="15">
      <c r="A37" s="1" t="s">
        <v>621</v>
      </c>
      <c r="B37" s="54"/>
      <c r="C37" s="1"/>
      <c r="D37" s="1"/>
      <c r="E37" s="62">
        <f t="shared" si="2"/>
        <v>0</v>
      </c>
      <c r="F37" s="62">
        <f t="shared" si="3"/>
        <v>0</v>
      </c>
      <c r="G37" s="9">
        <f t="shared" si="4"/>
        <v>0</v>
      </c>
      <c r="H37" s="54">
        <v>29</v>
      </c>
      <c r="I37" s="1">
        <v>185</v>
      </c>
      <c r="J37" s="1">
        <v>337</v>
      </c>
      <c r="K37" s="62">
        <v>1810423</v>
      </c>
      <c r="L37" s="62">
        <v>488814</v>
      </c>
      <c r="M37" s="9">
        <v>2299237</v>
      </c>
    </row>
    <row r="38" spans="1:13" ht="15">
      <c r="A38" s="1" t="s">
        <v>622</v>
      </c>
      <c r="B38" s="54"/>
      <c r="C38" s="1"/>
      <c r="D38" s="1"/>
      <c r="E38" s="62">
        <f t="shared" si="2"/>
        <v>0</v>
      </c>
      <c r="F38" s="62">
        <f t="shared" si="3"/>
        <v>0</v>
      </c>
      <c r="G38" s="9">
        <f t="shared" si="4"/>
        <v>0</v>
      </c>
      <c r="H38" s="54">
        <v>4</v>
      </c>
      <c r="I38" s="1">
        <v>185</v>
      </c>
      <c r="J38" s="1">
        <v>169</v>
      </c>
      <c r="K38" s="62">
        <v>124693</v>
      </c>
      <c r="L38" s="62">
        <v>33667</v>
      </c>
      <c r="M38" s="9">
        <v>158360</v>
      </c>
    </row>
    <row r="39" spans="1:13" ht="15">
      <c r="A39" s="1" t="s">
        <v>623</v>
      </c>
      <c r="B39" s="54"/>
      <c r="C39" s="1"/>
      <c r="D39" s="1"/>
      <c r="E39" s="62">
        <f t="shared" si="2"/>
        <v>0</v>
      </c>
      <c r="F39" s="62">
        <f t="shared" si="3"/>
        <v>0</v>
      </c>
      <c r="G39" s="9">
        <f t="shared" si="4"/>
        <v>0</v>
      </c>
      <c r="H39" s="54">
        <v>5</v>
      </c>
      <c r="I39" s="1">
        <v>185</v>
      </c>
      <c r="J39" s="1">
        <v>0</v>
      </c>
      <c r="K39" s="62">
        <f>H39*I39*J39</f>
        <v>0</v>
      </c>
      <c r="L39" s="62"/>
      <c r="M39" s="9">
        <f t="shared" si="5"/>
        <v>0</v>
      </c>
    </row>
    <row r="40" spans="1:13" ht="15">
      <c r="A40" s="1"/>
      <c r="B40" s="54"/>
      <c r="C40" s="1"/>
      <c r="D40" s="1"/>
      <c r="E40" s="62">
        <f t="shared" si="2"/>
        <v>0</v>
      </c>
      <c r="F40" s="62">
        <f t="shared" si="3"/>
        <v>0</v>
      </c>
      <c r="G40" s="9">
        <f t="shared" si="4"/>
        <v>0</v>
      </c>
      <c r="H40" s="54"/>
      <c r="I40" s="1"/>
      <c r="J40" s="1"/>
      <c r="K40" s="62"/>
      <c r="L40" s="62"/>
      <c r="M40" s="9"/>
    </row>
    <row r="41" spans="1:13" ht="15">
      <c r="A41" s="1" t="s">
        <v>624</v>
      </c>
      <c r="B41" s="54"/>
      <c r="C41" s="1"/>
      <c r="D41" s="1"/>
      <c r="E41" s="62">
        <f t="shared" si="2"/>
        <v>0</v>
      </c>
      <c r="F41" s="62">
        <f t="shared" si="3"/>
        <v>0</v>
      </c>
      <c r="G41" s="9">
        <f t="shared" si="4"/>
        <v>0</v>
      </c>
      <c r="H41" s="54"/>
      <c r="I41" s="1"/>
      <c r="J41" s="1"/>
      <c r="K41" s="62"/>
      <c r="L41" s="62"/>
      <c r="M41" s="9">
        <f t="shared" si="5"/>
        <v>0</v>
      </c>
    </row>
    <row r="42" spans="1:13" ht="15">
      <c r="A42" s="1" t="s">
        <v>625</v>
      </c>
      <c r="B42" s="54"/>
      <c r="C42" s="1"/>
      <c r="D42" s="1"/>
      <c r="E42" s="62">
        <f t="shared" si="2"/>
        <v>0</v>
      </c>
      <c r="F42" s="62">
        <f t="shared" si="3"/>
        <v>0</v>
      </c>
      <c r="G42" s="9">
        <f t="shared" si="4"/>
        <v>0</v>
      </c>
      <c r="H42" s="54">
        <v>36</v>
      </c>
      <c r="I42" s="1">
        <v>185</v>
      </c>
      <c r="J42" s="1">
        <v>255</v>
      </c>
      <c r="K42" s="62">
        <v>1701505</v>
      </c>
      <c r="L42" s="62">
        <v>459406</v>
      </c>
      <c r="M42" s="9">
        <v>2160911</v>
      </c>
    </row>
    <row r="43" spans="1:13" ht="15">
      <c r="A43" s="654" t="s">
        <v>626</v>
      </c>
      <c r="B43" s="54"/>
      <c r="C43" s="1"/>
      <c r="D43" s="1"/>
      <c r="E43" s="62">
        <f t="shared" si="2"/>
        <v>0</v>
      </c>
      <c r="F43" s="62">
        <f t="shared" si="3"/>
        <v>0</v>
      </c>
      <c r="G43" s="9">
        <f t="shared" si="4"/>
        <v>0</v>
      </c>
      <c r="H43" s="54">
        <v>10</v>
      </c>
      <c r="I43" s="1">
        <v>185</v>
      </c>
      <c r="J43" s="1">
        <v>128</v>
      </c>
      <c r="K43" s="62">
        <v>235984</v>
      </c>
      <c r="L43" s="62">
        <v>63716</v>
      </c>
      <c r="M43" s="9">
        <v>299700</v>
      </c>
    </row>
    <row r="44" spans="1:13" ht="15">
      <c r="A44" s="1" t="s">
        <v>627</v>
      </c>
      <c r="B44" s="54"/>
      <c r="C44" s="1"/>
      <c r="D44" s="1"/>
      <c r="E44" s="62"/>
      <c r="F44" s="62"/>
      <c r="G44" s="9">
        <f t="shared" si="4"/>
        <v>0</v>
      </c>
      <c r="H44" s="54">
        <v>4</v>
      </c>
      <c r="I44" s="1">
        <v>185</v>
      </c>
      <c r="J44" s="1">
        <v>0</v>
      </c>
      <c r="K44" s="62"/>
      <c r="L44" s="62"/>
      <c r="M44" s="9">
        <f t="shared" si="5"/>
        <v>0</v>
      </c>
    </row>
    <row r="45" spans="1:13" ht="15">
      <c r="A45" s="55" t="s">
        <v>45</v>
      </c>
      <c r="B45" s="44">
        <f>SUM(B36:B44)</f>
        <v>0</v>
      </c>
      <c r="C45" s="55"/>
      <c r="D45" s="55"/>
      <c r="E45" s="63">
        <f>SUM(E36:E44)</f>
        <v>0</v>
      </c>
      <c r="F45" s="63">
        <f>SUM(F36:F44)</f>
        <v>0</v>
      </c>
      <c r="G45" s="3">
        <f>SUM(G36:G44)</f>
        <v>0</v>
      </c>
      <c r="H45" s="44">
        <f>SUM(H36:H44)</f>
        <v>88</v>
      </c>
      <c r="I45" s="55"/>
      <c r="J45" s="55"/>
      <c r="K45" s="63">
        <f>SUM(K36:K44)</f>
        <v>3872605</v>
      </c>
      <c r="L45" s="63">
        <f>SUM(L36:L44)</f>
        <v>1045603</v>
      </c>
      <c r="M45" s="3">
        <f>SUM(M36:M44)</f>
        <v>4918208</v>
      </c>
    </row>
    <row r="46" spans="1:13" ht="15">
      <c r="A46" s="1"/>
      <c r="B46" s="54"/>
      <c r="C46" s="1"/>
      <c r="D46" s="1"/>
      <c r="E46" s="1"/>
      <c r="F46" s="1"/>
      <c r="G46" s="9"/>
      <c r="H46" s="54"/>
      <c r="I46" s="1"/>
      <c r="J46" s="1"/>
      <c r="K46" s="1"/>
      <c r="L46" s="1"/>
      <c r="M46" s="9"/>
    </row>
    <row r="47" spans="1:13" ht="15" hidden="1">
      <c r="A47" s="1" t="s">
        <v>60</v>
      </c>
      <c r="B47" s="54"/>
      <c r="C47" s="1"/>
      <c r="D47" s="1"/>
      <c r="E47" s="62">
        <f>B47*C47*D47</f>
        <v>0</v>
      </c>
      <c r="F47" s="62">
        <f>E47*0.27</f>
        <v>0</v>
      </c>
      <c r="G47" s="9">
        <f t="shared" ref="G47:G52" si="6">SUM(E47:F47)</f>
        <v>0</v>
      </c>
      <c r="H47" s="54"/>
      <c r="I47" s="1"/>
      <c r="J47" s="1"/>
      <c r="K47" s="62">
        <f>H47*I47*J47</f>
        <v>0</v>
      </c>
      <c r="L47" s="62">
        <f>K47*0.27</f>
        <v>0</v>
      </c>
      <c r="M47" s="9">
        <f t="shared" ref="M47:M52" si="7">SUM(K47:L47)</f>
        <v>0</v>
      </c>
    </row>
    <row r="48" spans="1:13" ht="15" hidden="1">
      <c r="A48" s="55" t="s">
        <v>57</v>
      </c>
      <c r="B48" s="44">
        <f>SUM(B47)</f>
        <v>0</v>
      </c>
      <c r="C48" s="44">
        <f>SUM(C47)</f>
        <v>0</v>
      </c>
      <c r="D48" s="44">
        <f>SUM(D47)</f>
        <v>0</v>
      </c>
      <c r="E48" s="32">
        <f>SUM(E47)</f>
        <v>0</v>
      </c>
      <c r="F48" s="32">
        <f>SUM(F47)</f>
        <v>0</v>
      </c>
      <c r="G48" s="3">
        <f t="shared" si="6"/>
        <v>0</v>
      </c>
      <c r="H48" s="44"/>
      <c r="I48" s="44">
        <f>SUM(I47)</f>
        <v>0</v>
      </c>
      <c r="J48" s="44">
        <f>SUM(J47)</f>
        <v>0</v>
      </c>
      <c r="K48" s="12">
        <f>SUM(K47)</f>
        <v>0</v>
      </c>
      <c r="L48" s="12">
        <f>SUM(L47)</f>
        <v>0</v>
      </c>
      <c r="M48" s="3">
        <f t="shared" si="7"/>
        <v>0</v>
      </c>
    </row>
    <row r="49" spans="1:13" ht="15" hidden="1">
      <c r="A49" s="1"/>
      <c r="B49" s="54"/>
      <c r="C49" s="1"/>
      <c r="D49" s="1"/>
      <c r="E49" s="1"/>
      <c r="F49" s="1"/>
      <c r="G49" s="9">
        <f t="shared" si="6"/>
        <v>0</v>
      </c>
      <c r="H49" s="54"/>
      <c r="I49" s="1"/>
      <c r="J49" s="1"/>
      <c r="K49" s="1"/>
      <c r="L49" s="1"/>
      <c r="M49" s="9">
        <f t="shared" si="7"/>
        <v>0</v>
      </c>
    </row>
    <row r="50" spans="1:13" ht="15" hidden="1">
      <c r="A50" s="56" t="s">
        <v>39</v>
      </c>
      <c r="B50" s="54"/>
      <c r="C50" s="1"/>
      <c r="D50" s="1"/>
      <c r="E50" s="1"/>
      <c r="F50" s="1"/>
      <c r="G50" s="9">
        <f t="shared" si="6"/>
        <v>0</v>
      </c>
      <c r="H50" s="54"/>
      <c r="I50" s="1"/>
      <c r="J50" s="1"/>
      <c r="K50" s="62">
        <f>H50*I50*J50</f>
        <v>0</v>
      </c>
      <c r="L50" s="62">
        <f>K50*0.27</f>
        <v>0</v>
      </c>
      <c r="M50" s="9">
        <f t="shared" si="7"/>
        <v>0</v>
      </c>
    </row>
    <row r="51" spans="1:13" ht="15" hidden="1">
      <c r="A51" s="1" t="s">
        <v>40</v>
      </c>
      <c r="B51" s="54"/>
      <c r="C51" s="79"/>
      <c r="D51" s="1"/>
      <c r="E51" s="62">
        <f>B51*C51*D51</f>
        <v>0</v>
      </c>
      <c r="F51" s="62">
        <f>E51*0.27</f>
        <v>0</v>
      </c>
      <c r="G51" s="9">
        <f t="shared" si="6"/>
        <v>0</v>
      </c>
      <c r="H51" s="54"/>
      <c r="I51" s="66"/>
      <c r="J51" s="1"/>
      <c r="K51" s="62">
        <f>H51*I51*J51</f>
        <v>0</v>
      </c>
      <c r="L51" s="62">
        <f>K51*0.27</f>
        <v>0</v>
      </c>
      <c r="M51" s="9">
        <f t="shared" si="7"/>
        <v>0</v>
      </c>
    </row>
    <row r="52" spans="1:13" ht="15" hidden="1">
      <c r="A52" s="1" t="s">
        <v>41</v>
      </c>
      <c r="B52" s="54"/>
      <c r="C52" s="1"/>
      <c r="D52" s="1"/>
      <c r="E52" s="62">
        <f>B52*C52*D52</f>
        <v>0</v>
      </c>
      <c r="F52" s="62">
        <f>E52*0.27</f>
        <v>0</v>
      </c>
      <c r="G52" s="9">
        <f t="shared" si="6"/>
        <v>0</v>
      </c>
      <c r="H52" s="54"/>
      <c r="I52" s="1"/>
      <c r="J52" s="1"/>
      <c r="K52" s="62">
        <f>H52*I52*J52</f>
        <v>0</v>
      </c>
      <c r="L52" s="62">
        <f>K52*0.27</f>
        <v>0</v>
      </c>
      <c r="M52" s="9">
        <f t="shared" si="7"/>
        <v>0</v>
      </c>
    </row>
    <row r="53" spans="1:13" ht="15" hidden="1">
      <c r="A53" s="61" t="s">
        <v>46</v>
      </c>
      <c r="B53" s="44">
        <f>SUM(B51:B52)</f>
        <v>0</v>
      </c>
      <c r="C53" s="55"/>
      <c r="D53" s="55"/>
      <c r="E53" s="63">
        <f>SUM(E51:E52)</f>
        <v>0</v>
      </c>
      <c r="F53" s="63">
        <f>SUM(F51:F52)</f>
        <v>0</v>
      </c>
      <c r="G53" s="3">
        <f>SUM(G51:G52)</f>
        <v>0</v>
      </c>
      <c r="H53" s="44">
        <f>SUM(H51:H52)</f>
        <v>0</v>
      </c>
      <c r="I53" s="55"/>
      <c r="J53" s="55"/>
      <c r="K53" s="63">
        <f>SUM(K50:K52)</f>
        <v>0</v>
      </c>
      <c r="L53" s="63">
        <f>SUM(L50:L52)</f>
        <v>0</v>
      </c>
      <c r="M53" s="3">
        <f>SUM(M51:M52)</f>
        <v>0</v>
      </c>
    </row>
    <row r="54" spans="1:13" ht="15" hidden="1">
      <c r="A54" s="61"/>
      <c r="B54" s="44"/>
      <c r="C54" s="55"/>
      <c r="D54" s="55"/>
      <c r="E54" s="63"/>
      <c r="F54" s="63"/>
      <c r="G54" s="3"/>
      <c r="H54" s="44"/>
      <c r="I54" s="55"/>
      <c r="J54" s="55"/>
      <c r="K54" s="63"/>
      <c r="L54" s="63"/>
      <c r="M54" s="3"/>
    </row>
    <row r="55" spans="1:13" ht="15" hidden="1">
      <c r="A55" s="1"/>
      <c r="B55" s="54"/>
      <c r="C55" s="1"/>
      <c r="D55" s="1"/>
      <c r="E55" s="62">
        <f>B55*C55*D55</f>
        <v>0</v>
      </c>
      <c r="F55" s="62">
        <f>E55*0.27</f>
        <v>0</v>
      </c>
      <c r="G55" s="3">
        <f>SUM(E55+F55)</f>
        <v>0</v>
      </c>
      <c r="H55" s="54"/>
      <c r="I55" s="1"/>
      <c r="J55" s="1"/>
      <c r="K55" s="62">
        <f>H55*I55*J55</f>
        <v>0</v>
      </c>
      <c r="L55" s="62">
        <f>K55*0.27</f>
        <v>0</v>
      </c>
      <c r="M55" s="3">
        <f>SUM(K55+L55)</f>
        <v>0</v>
      </c>
    </row>
    <row r="56" spans="1:13" ht="15" hidden="1">
      <c r="A56" s="55"/>
      <c r="B56" s="44"/>
      <c r="C56" s="55"/>
      <c r="D56" s="55"/>
      <c r="E56" s="63">
        <f>B56*C56*D56</f>
        <v>0</v>
      </c>
      <c r="F56" s="63">
        <f>E56*0.27</f>
        <v>0</v>
      </c>
      <c r="G56" s="3">
        <f>SUM(E56+F56)</f>
        <v>0</v>
      </c>
      <c r="H56" s="44"/>
      <c r="I56" s="55"/>
      <c r="J56" s="55"/>
      <c r="K56" s="63">
        <f>H56*I56*J56</f>
        <v>0</v>
      </c>
      <c r="L56" s="63">
        <f>K56*0.27</f>
        <v>0</v>
      </c>
      <c r="M56" s="3">
        <f>SUM(K56+L56)</f>
        <v>0</v>
      </c>
    </row>
    <row r="57" spans="1:13" ht="15" hidden="1">
      <c r="A57" s="55"/>
      <c r="B57" s="44"/>
      <c r="C57" s="55"/>
      <c r="D57" s="55"/>
      <c r="E57" s="63"/>
      <c r="F57" s="63"/>
      <c r="G57" s="3"/>
      <c r="H57" s="44"/>
      <c r="I57" s="55"/>
      <c r="J57" s="55"/>
      <c r="K57" s="63"/>
      <c r="L57" s="63"/>
      <c r="M57" s="3"/>
    </row>
    <row r="58" spans="1:13" ht="15">
      <c r="A58" s="655" t="s">
        <v>47</v>
      </c>
      <c r="B58" s="655">
        <f>SUM(B34,B45,B53,B56,B48,B55)</f>
        <v>0</v>
      </c>
      <c r="C58" s="655"/>
      <c r="D58" s="655"/>
      <c r="E58" s="655">
        <f>SUM(E34,E45,E53,E56,E48,E55)</f>
        <v>0</v>
      </c>
      <c r="F58" s="656">
        <f>SUM(F34,F45,F53,F56,F48,F55)</f>
        <v>0</v>
      </c>
      <c r="G58" s="657">
        <f>SUM(G34,G45,G53,G56,G48,G55)</f>
        <v>0</v>
      </c>
      <c r="H58" s="655">
        <f>SUM(H34,H45,H53,H56,H48,H55)</f>
        <v>142</v>
      </c>
      <c r="I58" s="655"/>
      <c r="J58" s="655"/>
      <c r="K58" s="3">
        <f>SUM(K34,K45,K53,K56,K48,K55)</f>
        <v>5335543</v>
      </c>
      <c r="L58" s="3">
        <f>SUM(L34,L45,L53,L56,L48,L55)</f>
        <v>1045603</v>
      </c>
      <c r="M58" s="3">
        <f>SUM(M34,M45,M53,M56,M48,M55)</f>
        <v>6381146</v>
      </c>
    </row>
  </sheetData>
  <mergeCells count="2">
    <mergeCell ref="B1:G1"/>
    <mergeCell ref="H1:M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&amp;L&amp;"Times,Félkövér"&amp;14Levél Község  Önkormányzat&amp;C&amp;"Times,Félkövér"&amp;14Élelmezési kiadások és bevételek2018. évi terv&amp;R&amp;"Times,Normál"&amp;12 11. mellékletAdatok: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D37"/>
  <sheetViews>
    <sheetView view="pageLayout" workbookViewId="0">
      <selection activeCell="C16" sqref="C16"/>
    </sheetView>
  </sheetViews>
  <sheetFormatPr defaultRowHeight="12.75"/>
  <cols>
    <col min="1" max="1" width="20.85546875" customWidth="1"/>
    <col min="2" max="2" width="39" customWidth="1"/>
    <col min="3" max="3" width="23.85546875" customWidth="1"/>
  </cols>
  <sheetData>
    <row r="1" spans="1:4">
      <c r="A1" s="722"/>
      <c r="C1" s="723"/>
      <c r="D1" s="724"/>
    </row>
    <row r="2" spans="1:4" ht="13.5" thickBot="1">
      <c r="A2" s="738"/>
      <c r="B2" s="725"/>
      <c r="C2" s="739"/>
      <c r="D2" s="726"/>
    </row>
    <row r="3" spans="1:4">
      <c r="A3" s="987" t="s">
        <v>693</v>
      </c>
      <c r="B3" s="988"/>
      <c r="C3" s="989"/>
    </row>
    <row r="4" spans="1:4">
      <c r="A4" s="990"/>
      <c r="B4" s="991"/>
      <c r="C4" s="992"/>
    </row>
    <row r="5" spans="1:4" ht="13.5" thickBot="1">
      <c r="A5" s="993"/>
      <c r="B5" s="994"/>
      <c r="C5" s="995"/>
    </row>
    <row r="6" spans="1:4" ht="15.75" thickBot="1">
      <c r="A6" s="727" t="s">
        <v>647</v>
      </c>
      <c r="B6" s="727" t="s">
        <v>648</v>
      </c>
      <c r="C6" s="727" t="s">
        <v>694</v>
      </c>
    </row>
    <row r="7" spans="1:4" ht="15">
      <c r="A7" s="728" t="s">
        <v>649</v>
      </c>
      <c r="B7" s="729" t="s">
        <v>628</v>
      </c>
      <c r="C7" s="730">
        <f>SUM(C8:C9)</f>
        <v>488258594</v>
      </c>
    </row>
    <row r="8" spans="1:4" ht="14.25">
      <c r="A8" s="731" t="s">
        <v>650</v>
      </c>
      <c r="B8" s="732" t="s">
        <v>628</v>
      </c>
      <c r="C8" s="733">
        <f>'Bevétel össz.'!G55</f>
        <v>423824857</v>
      </c>
    </row>
    <row r="9" spans="1:4" ht="15" thickBot="1">
      <c r="A9" s="734" t="s">
        <v>651</v>
      </c>
      <c r="B9" s="735" t="s">
        <v>634</v>
      </c>
      <c r="C9" s="736">
        <f>'Bevétel össz.'!I55</f>
        <v>64433737</v>
      </c>
    </row>
    <row r="10" spans="1:4" ht="16.5" thickBot="1">
      <c r="A10" s="985" t="s">
        <v>652</v>
      </c>
      <c r="B10" s="986"/>
      <c r="C10" s="737">
        <f>SUM(C8:C9)</f>
        <v>488258594</v>
      </c>
    </row>
    <row r="11" spans="1:4" ht="15.75">
      <c r="A11" s="660"/>
      <c r="B11" s="661"/>
      <c r="C11" s="662"/>
    </row>
    <row r="12" spans="1:4" ht="15.75">
      <c r="A12" s="660"/>
      <c r="B12" s="661"/>
      <c r="C12" s="662"/>
    </row>
    <row r="13" spans="1:4" ht="15.75">
      <c r="A13" s="660"/>
      <c r="B13" s="663"/>
      <c r="C13" s="662"/>
    </row>
    <row r="14" spans="1:4" ht="15">
      <c r="A14" s="660"/>
      <c r="B14" s="658"/>
      <c r="C14" s="659"/>
    </row>
    <row r="15" spans="1:4" ht="15">
      <c r="A15" s="658"/>
      <c r="B15" s="664"/>
      <c r="C15" s="662"/>
    </row>
    <row r="16" spans="1:4" ht="14.25">
      <c r="A16" s="660"/>
      <c r="B16" s="660"/>
      <c r="C16" s="662"/>
    </row>
    <row r="17" spans="1:3" ht="14.25">
      <c r="A17" s="660"/>
      <c r="B17" s="660"/>
      <c r="C17" s="662"/>
    </row>
    <row r="18" spans="1:3" ht="14.25">
      <c r="A18" s="660"/>
      <c r="B18" s="660"/>
      <c r="C18" s="662"/>
    </row>
    <row r="19" spans="1:3" ht="14.25">
      <c r="A19" s="660"/>
      <c r="B19" s="660"/>
      <c r="C19" s="662"/>
    </row>
    <row r="20" spans="1:3" ht="14.25">
      <c r="A20" s="660"/>
      <c r="B20" s="660"/>
      <c r="C20" s="662"/>
    </row>
    <row r="21" spans="1:3" ht="14.25">
      <c r="A21" s="660"/>
      <c r="B21" s="660"/>
      <c r="C21" s="662"/>
    </row>
    <row r="22" spans="1:3" ht="14.25">
      <c r="A22" s="660"/>
      <c r="B22" s="660"/>
      <c r="C22" s="662"/>
    </row>
    <row r="23" spans="1:3" ht="14.25">
      <c r="A23" s="660"/>
      <c r="B23" s="660"/>
      <c r="C23" s="662"/>
    </row>
    <row r="24" spans="1:3" ht="14.25">
      <c r="A24" s="660"/>
      <c r="B24" s="660"/>
      <c r="C24" s="662"/>
    </row>
    <row r="25" spans="1:3" ht="14.25">
      <c r="A25" s="660"/>
      <c r="B25" s="660"/>
      <c r="C25" s="662"/>
    </row>
    <row r="26" spans="1:3" ht="14.25">
      <c r="A26" s="660"/>
      <c r="B26" s="660"/>
      <c r="C26" s="662"/>
    </row>
    <row r="27" spans="1:3" ht="14.25">
      <c r="A27" s="660"/>
      <c r="B27" s="660"/>
      <c r="C27" s="662"/>
    </row>
    <row r="28" spans="1:3" ht="14.25">
      <c r="A28" s="660"/>
      <c r="B28" s="660"/>
      <c r="C28" s="662"/>
    </row>
    <row r="29" spans="1:3" ht="15">
      <c r="A29" s="660"/>
      <c r="B29" s="658"/>
      <c r="C29" s="659"/>
    </row>
    <row r="30" spans="1:3" ht="14.25">
      <c r="A30" s="660"/>
      <c r="B30" s="660"/>
      <c r="C30" s="662"/>
    </row>
    <row r="31" spans="1:3" ht="14.25">
      <c r="A31" s="660"/>
      <c r="B31" s="660"/>
      <c r="C31" s="662"/>
    </row>
    <row r="32" spans="1:3" ht="14.25">
      <c r="A32" s="660"/>
      <c r="B32" s="660"/>
      <c r="C32" s="662"/>
    </row>
    <row r="33" spans="1:3" ht="15">
      <c r="A33" s="660"/>
      <c r="B33" s="658"/>
      <c r="C33" s="659"/>
    </row>
    <row r="34" spans="1:3" ht="15">
      <c r="A34" s="660"/>
      <c r="B34" s="660"/>
      <c r="C34" s="659"/>
    </row>
    <row r="35" spans="1:3" ht="15">
      <c r="A35" s="658"/>
      <c r="B35" s="660"/>
      <c r="C35" s="659"/>
    </row>
    <row r="36" spans="1:3" ht="15">
      <c r="A36" s="658"/>
      <c r="B36" s="660"/>
      <c r="C36" s="659"/>
    </row>
    <row r="37" spans="1:3" ht="15.75">
      <c r="A37" s="665"/>
      <c r="B37" s="666"/>
      <c r="C37" s="667"/>
    </row>
  </sheetData>
  <mergeCells count="2">
    <mergeCell ref="A10:B10"/>
    <mergeCell ref="A3:C5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Önkormányzat&amp;C2018. évi költségvetési előirányzat költségvetési szervenként&amp;R14.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42"/>
  <sheetViews>
    <sheetView view="pageLayout" workbookViewId="0">
      <selection activeCell="B1" sqref="B1"/>
    </sheetView>
  </sheetViews>
  <sheetFormatPr defaultRowHeight="12.75"/>
  <cols>
    <col min="1" max="1" width="6.28515625" customWidth="1"/>
    <col min="2" max="2" width="33.28515625" customWidth="1"/>
    <col min="3" max="3" width="13" customWidth="1"/>
    <col min="4" max="4" width="12.28515625" customWidth="1"/>
  </cols>
  <sheetData>
    <row r="1" spans="1:6">
      <c r="A1" s="484"/>
      <c r="B1" s="485" t="s">
        <v>692</v>
      </c>
      <c r="C1" s="486"/>
      <c r="D1" s="486"/>
      <c r="E1" s="486"/>
      <c r="F1" s="486"/>
    </row>
    <row r="2" spans="1:6" ht="13.5" thickBot="1">
      <c r="A2" s="484"/>
      <c r="B2" s="484"/>
      <c r="C2" s="486"/>
      <c r="D2" s="487"/>
      <c r="E2" s="486"/>
      <c r="F2" s="486"/>
    </row>
    <row r="3" spans="1:6" ht="16.5" thickBot="1">
      <c r="A3" s="488"/>
      <c r="B3" s="996"/>
      <c r="C3" s="998" t="s">
        <v>300</v>
      </c>
      <c r="D3" s="998"/>
      <c r="E3" s="998"/>
      <c r="F3" s="489"/>
    </row>
    <row r="4" spans="1:6" ht="16.5" thickBot="1">
      <c r="A4" s="490"/>
      <c r="B4" s="997"/>
      <c r="C4" s="999" t="s">
        <v>63</v>
      </c>
      <c r="D4" s="1000"/>
      <c r="E4" s="491" t="s">
        <v>505</v>
      </c>
      <c r="F4" s="492"/>
    </row>
    <row r="5" spans="1:6" ht="39">
      <c r="A5" s="490"/>
      <c r="B5" s="493"/>
      <c r="C5" s="494" t="s">
        <v>506</v>
      </c>
      <c r="D5" s="495" t="s">
        <v>507</v>
      </c>
      <c r="E5" s="496"/>
      <c r="F5" s="492"/>
    </row>
    <row r="6" spans="1:6" ht="15.75">
      <c r="A6" s="497"/>
      <c r="B6" s="505" t="s">
        <v>628</v>
      </c>
      <c r="C6" s="505">
        <v>9</v>
      </c>
      <c r="D6" s="503"/>
      <c r="E6" s="504">
        <v>9</v>
      </c>
      <c r="F6" s="501"/>
    </row>
    <row r="7" spans="1:6" ht="15.75">
      <c r="A7" s="497"/>
      <c r="B7" s="498" t="s">
        <v>631</v>
      </c>
      <c r="C7" s="498">
        <v>1</v>
      </c>
      <c r="D7" s="499"/>
      <c r="E7" s="500">
        <v>1</v>
      </c>
      <c r="F7" s="501"/>
    </row>
    <row r="8" spans="1:6" ht="15.75">
      <c r="A8" s="497"/>
      <c r="B8" s="498" t="s">
        <v>629</v>
      </c>
      <c r="C8" s="499">
        <v>1.5</v>
      </c>
      <c r="D8" s="499"/>
      <c r="E8" s="500">
        <v>1.5</v>
      </c>
      <c r="F8" s="501"/>
    </row>
    <row r="9" spans="1:6" ht="15.75">
      <c r="A9" s="497"/>
      <c r="B9" s="498" t="s">
        <v>630</v>
      </c>
      <c r="C9" s="499">
        <v>3</v>
      </c>
      <c r="D9" s="499"/>
      <c r="E9" s="500">
        <v>3</v>
      </c>
      <c r="F9" s="501"/>
    </row>
    <row r="10" spans="1:6" ht="15.75">
      <c r="A10" s="497"/>
      <c r="B10" s="498" t="s">
        <v>632</v>
      </c>
      <c r="C10" s="499">
        <v>2</v>
      </c>
      <c r="D10" s="499"/>
      <c r="E10" s="500">
        <v>2</v>
      </c>
      <c r="F10" s="501"/>
    </row>
    <row r="11" spans="1:6" ht="15.75">
      <c r="A11" s="497"/>
      <c r="B11" s="498" t="s">
        <v>633</v>
      </c>
      <c r="C11" s="499">
        <v>1</v>
      </c>
      <c r="D11" s="499"/>
      <c r="E11" s="500">
        <v>1</v>
      </c>
      <c r="F11" s="501"/>
    </row>
    <row r="12" spans="1:6" ht="15.75">
      <c r="A12" s="497"/>
      <c r="B12" s="498"/>
      <c r="C12" s="499"/>
      <c r="D12" s="499"/>
      <c r="E12" s="500"/>
      <c r="F12" s="501"/>
    </row>
    <row r="13" spans="1:6" ht="34.5" customHeight="1" thickBot="1">
      <c r="A13" s="497"/>
      <c r="B13" s="502" t="s">
        <v>634</v>
      </c>
      <c r="C13" s="503">
        <v>11</v>
      </c>
      <c r="D13" s="503"/>
      <c r="E13" s="504">
        <v>11</v>
      </c>
      <c r="F13" s="501"/>
    </row>
    <row r="14" spans="1:6" ht="15.75" hidden="1">
      <c r="A14" s="497"/>
      <c r="B14" s="498"/>
      <c r="C14" s="498"/>
      <c r="D14" s="499"/>
      <c r="E14" s="500"/>
      <c r="F14" s="501"/>
    </row>
    <row r="15" spans="1:6" ht="15.75" hidden="1">
      <c r="A15" s="497"/>
      <c r="B15" s="498"/>
      <c r="C15" s="499"/>
      <c r="D15" s="499"/>
      <c r="E15" s="500"/>
      <c r="F15" s="501"/>
    </row>
    <row r="16" spans="1:6" ht="15.75" hidden="1">
      <c r="A16" s="497"/>
      <c r="B16" s="498"/>
      <c r="C16" s="498"/>
      <c r="D16" s="499"/>
      <c r="E16" s="500"/>
      <c r="F16" s="501"/>
    </row>
    <row r="17" spans="1:6" ht="15.75" hidden="1">
      <c r="A17" s="497"/>
      <c r="B17" s="498"/>
      <c r="C17" s="498"/>
      <c r="D17" s="499"/>
      <c r="E17" s="500"/>
      <c r="F17" s="501"/>
    </row>
    <row r="18" spans="1:6" ht="15.75" hidden="1">
      <c r="A18" s="497"/>
      <c r="B18" s="498"/>
      <c r="C18" s="499"/>
      <c r="D18" s="499"/>
      <c r="E18" s="500"/>
      <c r="F18" s="501"/>
    </row>
    <row r="19" spans="1:6" ht="15.75" hidden="1">
      <c r="A19" s="497"/>
      <c r="B19" s="498"/>
      <c r="C19" s="499"/>
      <c r="D19" s="499"/>
      <c r="E19" s="500"/>
      <c r="F19" s="501"/>
    </row>
    <row r="20" spans="1:6" ht="15.75" hidden="1">
      <c r="A20" s="497"/>
      <c r="B20" s="498"/>
      <c r="C20" s="498"/>
      <c r="D20" s="499"/>
      <c r="E20" s="500"/>
      <c r="F20" s="501"/>
    </row>
    <row r="21" spans="1:6" ht="15.75" hidden="1">
      <c r="A21" s="497"/>
      <c r="B21" s="498"/>
      <c r="C21" s="499"/>
      <c r="D21" s="499"/>
      <c r="E21" s="500"/>
      <c r="F21" s="501"/>
    </row>
    <row r="22" spans="1:6" ht="15.75" hidden="1">
      <c r="A22" s="497"/>
      <c r="B22" s="498"/>
      <c r="C22" s="498"/>
      <c r="D22" s="499"/>
      <c r="E22" s="500"/>
      <c r="F22" s="501"/>
    </row>
    <row r="23" spans="1:6" ht="15.75" hidden="1">
      <c r="A23" s="497"/>
      <c r="B23" s="498"/>
      <c r="C23" s="499"/>
      <c r="D23" s="499"/>
      <c r="E23" s="500"/>
      <c r="F23" s="501"/>
    </row>
    <row r="24" spans="1:6" ht="15.75" hidden="1">
      <c r="A24" s="497"/>
      <c r="B24" s="498"/>
      <c r="C24" s="499"/>
      <c r="D24" s="499"/>
      <c r="E24" s="500"/>
      <c r="F24" s="501"/>
    </row>
    <row r="25" spans="1:6" ht="15.75" hidden="1">
      <c r="A25" s="497"/>
      <c r="B25" s="498"/>
      <c r="C25" s="499"/>
      <c r="D25" s="499"/>
      <c r="E25" s="500"/>
      <c r="F25" s="501"/>
    </row>
    <row r="26" spans="1:6" ht="15.75" hidden="1">
      <c r="A26" s="497"/>
      <c r="B26" s="498"/>
      <c r="C26" s="499"/>
      <c r="D26" s="499"/>
      <c r="E26" s="500"/>
      <c r="F26" s="501"/>
    </row>
    <row r="27" spans="1:6" ht="15.75" hidden="1">
      <c r="A27" s="497"/>
      <c r="B27" s="502"/>
      <c r="C27" s="503"/>
      <c r="D27" s="499"/>
      <c r="E27" s="504"/>
      <c r="F27" s="501"/>
    </row>
    <row r="28" spans="1:6" ht="15.75" hidden="1">
      <c r="A28" s="497"/>
      <c r="B28" s="505"/>
      <c r="C28" s="499"/>
      <c r="D28" s="499"/>
      <c r="E28" s="500"/>
      <c r="F28" s="501"/>
    </row>
    <row r="29" spans="1:6" ht="15.75" hidden="1">
      <c r="A29" s="497"/>
      <c r="B29" s="498"/>
      <c r="C29" s="499"/>
      <c r="D29" s="499"/>
      <c r="E29" s="500"/>
      <c r="F29" s="501"/>
    </row>
    <row r="30" spans="1:6" ht="15.75" hidden="1">
      <c r="A30" s="497"/>
      <c r="B30" s="498"/>
      <c r="C30" s="498"/>
      <c r="D30" s="498"/>
      <c r="E30" s="500"/>
      <c r="F30" s="501"/>
    </row>
    <row r="31" spans="1:6" ht="15.75" hidden="1">
      <c r="A31" s="497"/>
      <c r="B31" s="506"/>
      <c r="C31" s="506"/>
      <c r="D31" s="506"/>
      <c r="E31" s="500"/>
      <c r="F31" s="501"/>
    </row>
    <row r="32" spans="1:6" ht="15.75" hidden="1">
      <c r="A32" s="497"/>
      <c r="B32" s="506"/>
      <c r="C32" s="506"/>
      <c r="D32" s="506"/>
      <c r="E32" s="500"/>
      <c r="F32" s="501"/>
    </row>
    <row r="33" spans="1:6" ht="15.75" hidden="1">
      <c r="A33" s="497"/>
      <c r="B33" s="498"/>
      <c r="C33" s="499"/>
      <c r="D33" s="499"/>
      <c r="E33" s="500"/>
      <c r="F33" s="501"/>
    </row>
    <row r="34" spans="1:6" ht="15.75" hidden="1">
      <c r="A34" s="497"/>
      <c r="B34" s="498"/>
      <c r="C34" s="498"/>
      <c r="D34" s="498"/>
      <c r="E34" s="500"/>
      <c r="F34" s="501"/>
    </row>
    <row r="35" spans="1:6" ht="15.75" hidden="1">
      <c r="A35" s="497"/>
      <c r="B35" s="506"/>
      <c r="C35" s="506"/>
      <c r="D35" s="506"/>
      <c r="E35" s="500"/>
      <c r="F35" s="501"/>
    </row>
    <row r="36" spans="1:6" ht="22.5" hidden="1" customHeight="1" thickBot="1">
      <c r="A36" s="497"/>
      <c r="B36" s="507"/>
      <c r="C36" s="507"/>
      <c r="D36" s="507"/>
      <c r="E36" s="500"/>
      <c r="F36" s="501"/>
    </row>
    <row r="37" spans="1:6" ht="13.5" thickBot="1">
      <c r="A37" s="484"/>
      <c r="B37" s="508" t="s">
        <v>99</v>
      </c>
      <c r="C37" s="491">
        <v>20</v>
      </c>
      <c r="D37" s="491">
        <v>0</v>
      </c>
      <c r="E37" s="491">
        <v>20</v>
      </c>
      <c r="F37" s="492"/>
    </row>
    <row r="38" spans="1:6">
      <c r="A38" s="484"/>
      <c r="B38" s="484"/>
      <c r="C38" s="486"/>
      <c r="D38" s="486"/>
      <c r="E38" s="486"/>
      <c r="F38" s="486"/>
    </row>
    <row r="39" spans="1:6">
      <c r="A39" s="486"/>
      <c r="B39" s="486"/>
      <c r="C39" s="486"/>
      <c r="D39" s="486"/>
      <c r="E39" s="486"/>
      <c r="F39" s="486"/>
    </row>
    <row r="40" spans="1:6">
      <c r="A40" s="486"/>
      <c r="B40" s="486"/>
      <c r="C40" s="486"/>
      <c r="D40" s="486"/>
      <c r="E40" s="486"/>
      <c r="F40" s="486"/>
    </row>
    <row r="41" spans="1:6">
      <c r="A41" s="486"/>
      <c r="B41" s="486"/>
      <c r="C41" s="486"/>
      <c r="D41" s="486"/>
      <c r="E41" s="486"/>
      <c r="F41" s="486"/>
    </row>
    <row r="42" spans="1:6">
      <c r="A42" s="668"/>
      <c r="B42" s="668"/>
      <c r="C42" s="668"/>
      <c r="D42" s="668"/>
      <c r="E42" s="668"/>
      <c r="F42" s="668"/>
    </row>
  </sheetData>
  <mergeCells count="3">
    <mergeCell ref="B3:B4"/>
    <mergeCell ref="C3:E3"/>
    <mergeCell ref="C4:D4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Önkormányzat&amp;CKöltségvetési engedélyezett létszámhely 2018. év&amp;R12.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F44"/>
  <sheetViews>
    <sheetView view="pageLayout" topLeftCell="F1" workbookViewId="0">
      <selection activeCell="O31" sqref="O31"/>
    </sheetView>
  </sheetViews>
  <sheetFormatPr defaultRowHeight="12.75"/>
  <cols>
    <col min="1" max="1" width="39.85546875" customWidth="1"/>
    <col min="2" max="2" width="11.85546875" customWidth="1"/>
    <col min="3" max="3" width="12.7109375" customWidth="1"/>
    <col min="4" max="4" width="11.85546875" customWidth="1"/>
    <col min="5" max="5" width="13" customWidth="1"/>
  </cols>
  <sheetData>
    <row r="1" spans="1:6">
      <c r="A1" s="1001" t="s">
        <v>691</v>
      </c>
      <c r="B1" s="1001"/>
      <c r="C1" s="1001"/>
      <c r="D1" s="1001"/>
      <c r="E1" s="1001"/>
      <c r="F1" s="1001"/>
    </row>
    <row r="2" spans="1:6">
      <c r="A2" s="1001" t="s">
        <v>508</v>
      </c>
      <c r="B2" s="1001"/>
      <c r="C2" s="1001"/>
      <c r="D2" s="1001"/>
      <c r="E2" s="1001"/>
      <c r="F2" s="1001"/>
    </row>
    <row r="3" spans="1:6">
      <c r="E3" s="509"/>
      <c r="F3" s="509"/>
    </row>
    <row r="4" spans="1:6" ht="13.5" thickBot="1">
      <c r="F4" s="509"/>
    </row>
    <row r="5" spans="1:6" ht="13.5" thickBot="1">
      <c r="A5" s="510"/>
      <c r="B5" s="511">
        <v>2018</v>
      </c>
      <c r="C5" s="511">
        <v>2019</v>
      </c>
      <c r="D5" s="511">
        <v>2020</v>
      </c>
      <c r="E5" s="511">
        <v>2021</v>
      </c>
    </row>
    <row r="6" spans="1:6">
      <c r="A6" s="512" t="s">
        <v>645</v>
      </c>
      <c r="B6" s="513">
        <f>'Bevétel össz.'!F15</f>
        <v>73978668</v>
      </c>
      <c r="C6" s="513">
        <v>69000000</v>
      </c>
      <c r="D6" s="513">
        <v>70000000</v>
      </c>
      <c r="E6" s="513">
        <v>71000000</v>
      </c>
    </row>
    <row r="7" spans="1:6">
      <c r="A7" s="514" t="s">
        <v>112</v>
      </c>
      <c r="B7" s="515">
        <f>Önkormányzat!F126+'Bevétel össz.'!I40</f>
        <v>15537484</v>
      </c>
      <c r="C7" s="515">
        <v>15000000</v>
      </c>
      <c r="D7" s="515">
        <v>16000000</v>
      </c>
      <c r="E7" s="515">
        <v>17000000</v>
      </c>
    </row>
    <row r="8" spans="1:6" ht="13.5" thickBot="1">
      <c r="A8" s="514" t="s">
        <v>646</v>
      </c>
      <c r="B8" s="515">
        <v>0</v>
      </c>
      <c r="C8" s="515">
        <v>0</v>
      </c>
      <c r="D8" s="515">
        <v>0</v>
      </c>
      <c r="E8" s="515">
        <v>0</v>
      </c>
    </row>
    <row r="9" spans="1:6" ht="13.5" thickBot="1">
      <c r="A9" s="517" t="s">
        <v>509</v>
      </c>
      <c r="B9" s="518">
        <f>SUM(B6:B8)</f>
        <v>89516152</v>
      </c>
      <c r="C9" s="518">
        <f>SUM(C6:C8)</f>
        <v>84000000</v>
      </c>
      <c r="D9" s="518">
        <f>SUM(D6:D8)</f>
        <v>86000000</v>
      </c>
      <c r="E9" s="518">
        <f>SUM(E6:E8)</f>
        <v>88000000</v>
      </c>
    </row>
    <row r="10" spans="1:6">
      <c r="A10" s="514" t="s">
        <v>636</v>
      </c>
      <c r="B10" s="515">
        <f>'Bevétel össz.'!F21</f>
        <v>4104815</v>
      </c>
      <c r="C10" s="515"/>
      <c r="D10" s="515"/>
      <c r="E10" s="515"/>
    </row>
    <row r="11" spans="1:6">
      <c r="A11" s="514" t="s">
        <v>510</v>
      </c>
      <c r="B11" s="515">
        <f>Önkormányzat!F135</f>
        <v>3269100</v>
      </c>
      <c r="C11" s="515">
        <v>3500000</v>
      </c>
      <c r="D11" s="515">
        <v>3780000</v>
      </c>
      <c r="E11" s="515">
        <v>3900000</v>
      </c>
    </row>
    <row r="12" spans="1:6" ht="13.5" thickBot="1">
      <c r="A12" s="519" t="s">
        <v>511</v>
      </c>
      <c r="B12" s="520">
        <f>Önkormányzat!F129</f>
        <v>0</v>
      </c>
      <c r="C12" s="520"/>
      <c r="D12" s="520"/>
      <c r="E12" s="520"/>
    </row>
    <row r="13" spans="1:6" ht="13.5" thickBot="1">
      <c r="A13" s="517" t="s">
        <v>512</v>
      </c>
      <c r="B13" s="518">
        <f>SUM(B10:B12)</f>
        <v>7373915</v>
      </c>
      <c r="C13" s="518">
        <f>SUM(C10:C12)</f>
        <v>3500000</v>
      </c>
      <c r="D13" s="518">
        <f>SUM(D10:D12)</f>
        <v>3780000</v>
      </c>
      <c r="E13" s="518">
        <f>SUM(E10:E12)</f>
        <v>3900000</v>
      </c>
    </row>
    <row r="14" spans="1:6">
      <c r="A14" s="512" t="s">
        <v>513</v>
      </c>
      <c r="B14" s="513">
        <f>Önkormányzat!F116</f>
        <v>160915000</v>
      </c>
      <c r="C14" s="513">
        <f>SUM(C15:C24)</f>
        <v>161415000</v>
      </c>
      <c r="D14" s="513">
        <f t="shared" ref="D14:E14" si="0">SUM(D15:D24)</f>
        <v>164565000</v>
      </c>
      <c r="E14" s="513">
        <f t="shared" si="0"/>
        <v>174200000</v>
      </c>
    </row>
    <row r="15" spans="1:6">
      <c r="A15" s="514" t="s">
        <v>644</v>
      </c>
      <c r="B15" s="515">
        <f>Önkormányzat!F108</f>
        <v>2000000</v>
      </c>
      <c r="C15" s="515">
        <v>2300000</v>
      </c>
      <c r="D15" s="515">
        <v>3000000</v>
      </c>
      <c r="E15" s="515">
        <v>5480000</v>
      </c>
    </row>
    <row r="16" spans="1:6">
      <c r="A16" s="514" t="s">
        <v>516</v>
      </c>
      <c r="B16" s="515">
        <f>Önkormányzat!F109</f>
        <v>7000000</v>
      </c>
      <c r="C16" s="515">
        <v>7500000</v>
      </c>
      <c r="D16" s="515">
        <v>8000000</v>
      </c>
      <c r="E16" s="515">
        <v>8540000</v>
      </c>
    </row>
    <row r="17" spans="1:5">
      <c r="A17" s="514" t="s">
        <v>514</v>
      </c>
      <c r="B17" s="515">
        <f>Önkormányzat!F110</f>
        <v>140000000</v>
      </c>
      <c r="C17" s="515">
        <v>140000000</v>
      </c>
      <c r="D17" s="515">
        <v>140000000</v>
      </c>
      <c r="E17" s="515">
        <v>145000000</v>
      </c>
    </row>
    <row r="18" spans="1:5">
      <c r="A18" s="519" t="s">
        <v>642</v>
      </c>
      <c r="B18" s="515">
        <f>Önkormányzat!F111</f>
        <v>4200000</v>
      </c>
      <c r="C18" s="520">
        <v>4200000</v>
      </c>
      <c r="D18" s="520">
        <v>6000000</v>
      </c>
      <c r="E18" s="520">
        <v>7000000</v>
      </c>
    </row>
    <row r="19" spans="1:5">
      <c r="A19" s="519" t="s">
        <v>515</v>
      </c>
      <c r="B19" s="515">
        <f>Önkormányzat!F112</f>
        <v>1500000</v>
      </c>
      <c r="C19" s="520">
        <v>1700000</v>
      </c>
      <c r="D19" s="520">
        <v>1750000</v>
      </c>
      <c r="E19" s="520">
        <v>1800000</v>
      </c>
    </row>
    <row r="20" spans="1:5">
      <c r="A20" s="519" t="s">
        <v>90</v>
      </c>
      <c r="B20" s="515">
        <f>Önkormányzat!F113</f>
        <v>6000000</v>
      </c>
      <c r="C20" s="520">
        <v>5500000</v>
      </c>
      <c r="D20" s="520">
        <v>5500000</v>
      </c>
      <c r="E20" s="520">
        <v>6000000</v>
      </c>
    </row>
    <row r="21" spans="1:5">
      <c r="A21" s="519" t="s">
        <v>517</v>
      </c>
      <c r="B21" s="515">
        <f>Önkormányzat!F114</f>
        <v>200000</v>
      </c>
      <c r="C21" s="520">
        <v>200000</v>
      </c>
      <c r="D21" s="520">
        <v>300000</v>
      </c>
      <c r="E21" s="520">
        <v>300000</v>
      </c>
    </row>
    <row r="22" spans="1:5" hidden="1">
      <c r="A22" s="519" t="s">
        <v>92</v>
      </c>
      <c r="B22" s="515">
        <f>Önkormányzat!F115</f>
        <v>15000</v>
      </c>
      <c r="C22" s="520"/>
      <c r="D22" s="520"/>
      <c r="E22" s="520"/>
    </row>
    <row r="23" spans="1:5" ht="13.5" hidden="1" thickBot="1">
      <c r="A23" s="519" t="s">
        <v>518</v>
      </c>
      <c r="B23" s="515">
        <f>Önkormányzat!F116</f>
        <v>160915000</v>
      </c>
      <c r="C23" s="516"/>
      <c r="D23" s="516"/>
      <c r="E23" s="516"/>
    </row>
    <row r="24" spans="1:5" ht="13.5" thickBot="1">
      <c r="A24" s="773" t="s">
        <v>682</v>
      </c>
      <c r="B24" s="515">
        <f>Önkormányzat!F115</f>
        <v>15000</v>
      </c>
      <c r="C24" s="774">
        <v>15000</v>
      </c>
      <c r="D24" s="774">
        <v>15000</v>
      </c>
      <c r="E24" s="774">
        <v>80000</v>
      </c>
    </row>
    <row r="25" spans="1:5" ht="13.5" thickBot="1">
      <c r="A25" s="517" t="s">
        <v>519</v>
      </c>
      <c r="B25" s="518">
        <f>B14</f>
        <v>160915000</v>
      </c>
      <c r="C25" s="518">
        <f>C14</f>
        <v>161415000</v>
      </c>
      <c r="D25" s="518">
        <f>D14</f>
        <v>164565000</v>
      </c>
      <c r="E25" s="518">
        <f>E14</f>
        <v>174200000</v>
      </c>
    </row>
    <row r="26" spans="1:5" ht="13.5" thickBot="1">
      <c r="A26" s="517" t="s">
        <v>79</v>
      </c>
      <c r="B26" s="521">
        <f>'Bevétel össz.'!I53</f>
        <v>62937550</v>
      </c>
      <c r="C26" s="521">
        <v>63000000</v>
      </c>
      <c r="D26" s="521">
        <v>64000000</v>
      </c>
      <c r="E26" s="521">
        <v>66000000</v>
      </c>
    </row>
    <row r="27" spans="1:5" ht="13.5" thickBot="1">
      <c r="A27" s="517" t="s">
        <v>734</v>
      </c>
      <c r="B27" s="521">
        <f>'Bevétel össz.'!K52</f>
        <v>167515977</v>
      </c>
      <c r="C27" s="521"/>
      <c r="D27" s="521"/>
      <c r="E27" s="521"/>
    </row>
    <row r="28" spans="1:5" ht="13.5" thickBot="1">
      <c r="A28" s="517" t="s">
        <v>520</v>
      </c>
      <c r="B28" s="521">
        <f>SUM(B9+B13+B25)+B26+B27</f>
        <v>488258594</v>
      </c>
      <c r="C28" s="521">
        <f>SUM(C9+C13+C25)+C26</f>
        <v>311915000</v>
      </c>
      <c r="D28" s="521">
        <f>SUM(D9+D13+D25)+D26</f>
        <v>318345000</v>
      </c>
      <c r="E28" s="521">
        <f>SUM(E9+E13+E25)+E26</f>
        <v>332100000</v>
      </c>
    </row>
    <row r="29" spans="1:5" ht="13.5" thickBot="1">
      <c r="A29" s="522"/>
      <c r="B29" s="523"/>
      <c r="C29" s="523"/>
      <c r="D29" s="523"/>
      <c r="E29" s="523"/>
    </row>
    <row r="30" spans="1:5" ht="13.5" thickBot="1">
      <c r="A30" s="510" t="s">
        <v>67</v>
      </c>
      <c r="B30" s="511">
        <v>2018</v>
      </c>
      <c r="C30" s="511">
        <v>2019</v>
      </c>
      <c r="D30" s="511">
        <v>2020</v>
      </c>
      <c r="E30" s="511">
        <v>2021</v>
      </c>
    </row>
    <row r="31" spans="1:5">
      <c r="A31" s="524" t="s">
        <v>2</v>
      </c>
      <c r="B31" s="525">
        <f>Önkormányzat!F23+'Kiadás ktgvszervenként'!P6</f>
        <v>76999735</v>
      </c>
      <c r="C31" s="525">
        <v>77521008</v>
      </c>
      <c r="D31" s="525">
        <v>78500000</v>
      </c>
      <c r="E31" s="525">
        <v>79000000</v>
      </c>
    </row>
    <row r="32" spans="1:5">
      <c r="A32" s="526" t="s">
        <v>114</v>
      </c>
      <c r="B32" s="527">
        <f>Önkormányzat!F28+'Kiadás ktgvszervenként'!P7</f>
        <v>15734031</v>
      </c>
      <c r="C32" s="527">
        <v>15900000</v>
      </c>
      <c r="D32" s="527">
        <v>16500000</v>
      </c>
      <c r="E32" s="527">
        <v>17000000</v>
      </c>
    </row>
    <row r="33" spans="1:5">
      <c r="A33" s="526" t="s">
        <v>521</v>
      </c>
      <c r="B33" s="527">
        <f>Önkormányzat!F62+'Kiadás ktgvszervenként'!P8</f>
        <v>84136650</v>
      </c>
      <c r="C33" s="527">
        <v>85000000</v>
      </c>
      <c r="D33" s="527">
        <v>87500000</v>
      </c>
      <c r="E33" s="527">
        <v>83000000</v>
      </c>
    </row>
    <row r="34" spans="1:5">
      <c r="A34" s="528" t="s">
        <v>522</v>
      </c>
      <c r="B34" s="527">
        <f>Önkormányzat!F63</f>
        <v>4736800</v>
      </c>
      <c r="C34" s="527">
        <v>5000000</v>
      </c>
      <c r="D34" s="527">
        <v>6000000</v>
      </c>
      <c r="E34" s="527">
        <v>6100000</v>
      </c>
    </row>
    <row r="35" spans="1:5">
      <c r="A35" s="528" t="s">
        <v>426</v>
      </c>
      <c r="B35" s="527">
        <f>Önkormányzat!F69-B36</f>
        <v>39692086</v>
      </c>
      <c r="C35" s="527">
        <v>28000000</v>
      </c>
      <c r="D35" s="527">
        <v>28500000</v>
      </c>
      <c r="E35" s="527">
        <v>28500000</v>
      </c>
    </row>
    <row r="36" spans="1:5">
      <c r="A36" s="528" t="s">
        <v>62</v>
      </c>
      <c r="B36" s="527">
        <f>Önkormányzat!F68</f>
        <v>99231341</v>
      </c>
      <c r="C36" s="527">
        <v>2000000</v>
      </c>
      <c r="D36" s="527">
        <v>4345000</v>
      </c>
      <c r="E36" s="527">
        <v>10000000</v>
      </c>
    </row>
    <row r="37" spans="1:5">
      <c r="A37" s="528" t="s">
        <v>116</v>
      </c>
      <c r="B37" s="527">
        <f>Önkormányzat!F70+'Kiadás ktgvszervenként'!P20</f>
        <v>29690960</v>
      </c>
      <c r="C37" s="527">
        <v>13404452</v>
      </c>
      <c r="D37" s="527">
        <v>13000000</v>
      </c>
      <c r="E37" s="527">
        <v>13500000</v>
      </c>
    </row>
    <row r="38" spans="1:5">
      <c r="A38" s="528" t="s">
        <v>643</v>
      </c>
      <c r="B38" s="527">
        <f>Önkormányzat!F71</f>
        <v>72211298</v>
      </c>
      <c r="C38" s="527">
        <v>22089540</v>
      </c>
      <c r="D38" s="527">
        <v>20000000</v>
      </c>
      <c r="E38" s="527">
        <v>29000000</v>
      </c>
    </row>
    <row r="39" spans="1:5" hidden="1">
      <c r="A39" s="528"/>
      <c r="B39" s="527"/>
      <c r="C39" s="527"/>
      <c r="D39" s="527"/>
      <c r="E39" s="527"/>
    </row>
    <row r="40" spans="1:5" ht="13.5" hidden="1" thickBot="1">
      <c r="A40" s="528"/>
      <c r="B40" s="527"/>
      <c r="C40" s="527"/>
      <c r="D40" s="527"/>
      <c r="E40" s="527"/>
    </row>
    <row r="41" spans="1:5">
      <c r="A41" s="750" t="s">
        <v>672</v>
      </c>
      <c r="B41" s="751">
        <f>Önkormányzat!F77</f>
        <v>1309508</v>
      </c>
      <c r="C41" s="751"/>
      <c r="D41" s="751"/>
      <c r="E41" s="751"/>
    </row>
    <row r="42" spans="1:5">
      <c r="A42" s="750" t="s">
        <v>674</v>
      </c>
      <c r="B42" s="751">
        <f>Önkormányzat!F79</f>
        <v>1578635</v>
      </c>
      <c r="C42" s="751"/>
      <c r="D42" s="751"/>
      <c r="E42" s="751"/>
    </row>
    <row r="43" spans="1:5" ht="13.5" thickBot="1">
      <c r="A43" s="750" t="s">
        <v>683</v>
      </c>
      <c r="B43" s="751">
        <f>'Kiadás ktgvszervenként'!F24</f>
        <v>62937550</v>
      </c>
      <c r="C43" s="751">
        <v>63000000</v>
      </c>
      <c r="D43" s="751">
        <v>64000000</v>
      </c>
      <c r="E43" s="751">
        <v>66000000</v>
      </c>
    </row>
    <row r="44" spans="1:5" ht="13.5" thickBot="1">
      <c r="A44" s="521" t="s">
        <v>523</v>
      </c>
      <c r="B44" s="521">
        <f>SUM(B31:B43)</f>
        <v>488258594</v>
      </c>
      <c r="C44" s="521">
        <f>SUM(C31:C43)</f>
        <v>311915000</v>
      </c>
      <c r="D44" s="521">
        <f>SUM(D31:D43)</f>
        <v>318345000</v>
      </c>
      <c r="E44" s="521">
        <f>SUM(E31:E43)</f>
        <v>332100000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Önkormányzat&amp;CGördülő&amp;R15.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16"/>
  <sheetViews>
    <sheetView view="pageLayout" topLeftCell="K2" workbookViewId="0">
      <selection activeCell="K8" sqref="K8"/>
    </sheetView>
  </sheetViews>
  <sheetFormatPr defaultRowHeight="12.75"/>
  <cols>
    <col min="1" max="1" width="31.7109375" customWidth="1"/>
    <col min="2" max="2" width="16" customWidth="1"/>
    <col min="3" max="3" width="14.5703125" customWidth="1"/>
    <col min="4" max="4" width="15.28515625" customWidth="1"/>
    <col min="5" max="5" width="14.7109375" customWidth="1"/>
    <col min="6" max="6" width="14.85546875" customWidth="1"/>
    <col min="7" max="7" width="13.28515625" customWidth="1"/>
    <col min="8" max="8" width="13.85546875" customWidth="1"/>
    <col min="9" max="9" width="14.7109375" customWidth="1"/>
    <col min="10" max="10" width="13.85546875" customWidth="1"/>
  </cols>
  <sheetData>
    <row r="1" spans="1:10">
      <c r="A1" s="1001" t="s">
        <v>524</v>
      </c>
      <c r="B1" s="1001"/>
      <c r="C1" s="1001"/>
      <c r="D1" s="1001"/>
      <c r="E1" s="1001"/>
      <c r="F1" s="1001"/>
      <c r="G1" s="1001"/>
      <c r="H1" s="1001"/>
      <c r="I1" s="1001"/>
      <c r="J1" s="1001"/>
    </row>
    <row r="2" spans="1:10">
      <c r="A2" s="1001" t="s">
        <v>689</v>
      </c>
      <c r="B2" s="1001"/>
      <c r="C2" s="1001"/>
      <c r="D2" s="1001"/>
      <c r="E2" s="1001"/>
      <c r="F2" s="1001"/>
      <c r="G2" s="1001"/>
      <c r="H2" s="1001"/>
      <c r="I2" s="1001"/>
      <c r="J2" s="1001"/>
    </row>
    <row r="3" spans="1:10">
      <c r="A3" s="1001" t="s">
        <v>525</v>
      </c>
      <c r="B3" s="1001"/>
      <c r="C3" s="1001"/>
      <c r="D3" s="1001"/>
      <c r="E3" s="1001"/>
      <c r="F3" s="1001"/>
      <c r="G3" s="1001"/>
      <c r="H3" s="1001"/>
      <c r="I3" s="1001"/>
      <c r="J3" s="1001"/>
    </row>
    <row r="4" spans="1:10">
      <c r="A4" s="529"/>
    </row>
    <row r="5" spans="1:10">
      <c r="B5" s="509"/>
      <c r="I5" s="1004"/>
      <c r="J5" s="1004"/>
    </row>
    <row r="6" spans="1:10" ht="15.75">
      <c r="A6" s="1002" t="s">
        <v>93</v>
      </c>
      <c r="B6" s="530">
        <v>2018</v>
      </c>
      <c r="C6" s="531">
        <v>2019</v>
      </c>
      <c r="D6" s="531">
        <v>2020</v>
      </c>
      <c r="E6" s="531">
        <v>2021</v>
      </c>
      <c r="F6" s="531">
        <v>2022</v>
      </c>
      <c r="G6" s="531">
        <v>2023</v>
      </c>
      <c r="H6" s="531">
        <v>2024</v>
      </c>
      <c r="I6" s="531">
        <v>2025</v>
      </c>
      <c r="J6" s="531" t="s">
        <v>690</v>
      </c>
    </row>
    <row r="7" spans="1:10" ht="15.75">
      <c r="A7" s="1003"/>
      <c r="B7" s="530" t="s">
        <v>526</v>
      </c>
      <c r="C7" s="530" t="s">
        <v>526</v>
      </c>
      <c r="D7" s="530" t="s">
        <v>526</v>
      </c>
      <c r="E7" s="530" t="s">
        <v>526</v>
      </c>
      <c r="F7" s="530" t="s">
        <v>526</v>
      </c>
      <c r="G7" s="530" t="s">
        <v>526</v>
      </c>
      <c r="H7" s="530" t="s">
        <v>526</v>
      </c>
      <c r="I7" s="530" t="s">
        <v>526</v>
      </c>
      <c r="J7" s="530" t="s">
        <v>526</v>
      </c>
    </row>
    <row r="8" spans="1:10" ht="15.75">
      <c r="A8" s="532" t="s">
        <v>513</v>
      </c>
      <c r="B8" s="533">
        <f>Önkormányzat!F116</f>
        <v>160915000</v>
      </c>
      <c r="C8" s="533">
        <v>161415000</v>
      </c>
      <c r="D8" s="533">
        <v>164565000</v>
      </c>
      <c r="E8" s="533">
        <v>174200000</v>
      </c>
      <c r="F8" s="533">
        <v>175000000</v>
      </c>
      <c r="G8" s="533">
        <v>176000000</v>
      </c>
      <c r="H8" s="533">
        <v>177500000</v>
      </c>
      <c r="I8" s="533">
        <v>178000000</v>
      </c>
      <c r="J8" s="533">
        <v>179000000</v>
      </c>
    </row>
    <row r="9" spans="1:10" ht="15.75">
      <c r="A9" s="534" t="s">
        <v>527</v>
      </c>
      <c r="B9" s="535"/>
      <c r="C9" s="535"/>
      <c r="D9" s="535"/>
      <c r="E9" s="535"/>
      <c r="F9" s="535"/>
      <c r="G9" s="535"/>
      <c r="H9" s="535"/>
      <c r="I9" s="535"/>
      <c r="J9" s="533"/>
    </row>
    <row r="10" spans="1:10" ht="15.75">
      <c r="A10" s="534" t="s">
        <v>528</v>
      </c>
      <c r="B10" s="535"/>
      <c r="C10" s="535"/>
      <c r="D10" s="535"/>
      <c r="E10" s="535"/>
      <c r="F10" s="535"/>
      <c r="G10" s="535"/>
      <c r="H10" s="535"/>
      <c r="I10" s="535"/>
      <c r="J10" s="533"/>
    </row>
    <row r="11" spans="1:10" ht="69.75" customHeight="1">
      <c r="A11" s="536" t="s">
        <v>529</v>
      </c>
      <c r="B11" s="537">
        <f>Önkormányzat!F127</f>
        <v>0</v>
      </c>
      <c r="C11" s="537"/>
      <c r="D11" s="537"/>
      <c r="E11" s="537"/>
      <c r="F11" s="537"/>
      <c r="G11" s="537"/>
      <c r="H11" s="537"/>
      <c r="I11" s="537"/>
      <c r="J11" s="533"/>
    </row>
    <row r="12" spans="1:10" ht="37.5" customHeight="1">
      <c r="A12" s="538" t="s">
        <v>530</v>
      </c>
      <c r="B12" s="537"/>
      <c r="C12" s="537"/>
      <c r="D12" s="537"/>
      <c r="E12" s="537"/>
      <c r="F12" s="537"/>
      <c r="G12" s="537"/>
      <c r="H12" s="537"/>
      <c r="I12" s="537"/>
      <c r="J12" s="533"/>
    </row>
    <row r="13" spans="1:10" ht="39" customHeight="1">
      <c r="A13" s="538" t="s">
        <v>531</v>
      </c>
      <c r="B13" s="537"/>
      <c r="C13" s="537"/>
      <c r="D13" s="537"/>
      <c r="E13" s="537"/>
      <c r="F13" s="537"/>
      <c r="G13" s="537"/>
      <c r="H13" s="537"/>
      <c r="I13" s="537"/>
      <c r="J13" s="533"/>
    </row>
    <row r="14" spans="1:10" ht="15.75">
      <c r="A14" s="539" t="s">
        <v>532</v>
      </c>
      <c r="B14" s="540"/>
      <c r="C14" s="540"/>
      <c r="D14" s="540"/>
      <c r="E14" s="540"/>
      <c r="F14" s="540"/>
      <c r="G14" s="540"/>
      <c r="H14" s="540"/>
      <c r="I14" s="540"/>
      <c r="J14" s="533"/>
    </row>
    <row r="15" spans="1:10" ht="15.75">
      <c r="A15" s="541" t="s">
        <v>533</v>
      </c>
      <c r="B15" s="542">
        <f>SUM(B8:B14)</f>
        <v>160915000</v>
      </c>
      <c r="C15" s="542">
        <f t="shared" ref="C15:J15" si="0">SUM(C8:C14)</f>
        <v>161415000</v>
      </c>
      <c r="D15" s="542">
        <f t="shared" si="0"/>
        <v>164565000</v>
      </c>
      <c r="E15" s="542">
        <f t="shared" si="0"/>
        <v>174200000</v>
      </c>
      <c r="F15" s="542">
        <f t="shared" si="0"/>
        <v>175000000</v>
      </c>
      <c r="G15" s="542">
        <f t="shared" si="0"/>
        <v>176000000</v>
      </c>
      <c r="H15" s="542">
        <f t="shared" si="0"/>
        <v>177500000</v>
      </c>
      <c r="I15" s="542">
        <f t="shared" si="0"/>
        <v>178000000</v>
      </c>
      <c r="J15" s="542">
        <f t="shared" si="0"/>
        <v>179000000</v>
      </c>
    </row>
    <row r="16" spans="1:10" ht="15.75">
      <c r="A16" s="541" t="s">
        <v>534</v>
      </c>
      <c r="B16" s="542">
        <f>B15/2</f>
        <v>80457500</v>
      </c>
      <c r="C16" s="542">
        <f t="shared" ref="C16:J16" si="1">C15/2</f>
        <v>80707500</v>
      </c>
      <c r="D16" s="542">
        <f t="shared" si="1"/>
        <v>82282500</v>
      </c>
      <c r="E16" s="542">
        <f t="shared" si="1"/>
        <v>87100000</v>
      </c>
      <c r="F16" s="542">
        <f t="shared" si="1"/>
        <v>87500000</v>
      </c>
      <c r="G16" s="542">
        <f t="shared" si="1"/>
        <v>88000000</v>
      </c>
      <c r="H16" s="542">
        <f t="shared" si="1"/>
        <v>88750000</v>
      </c>
      <c r="I16" s="542">
        <f t="shared" si="1"/>
        <v>89000000</v>
      </c>
      <c r="J16" s="542">
        <f t="shared" si="1"/>
        <v>89500000</v>
      </c>
    </row>
  </sheetData>
  <mergeCells count="5">
    <mergeCell ref="A6:A7"/>
    <mergeCell ref="A1:J1"/>
    <mergeCell ref="A2:J2"/>
    <mergeCell ref="A3:J3"/>
    <mergeCell ref="I5:J5"/>
  </mergeCells>
  <phoneticPr fontId="2" type="noConversion"/>
  <pageMargins left="0.7" right="0.7" top="0.75" bottom="0.75" header="0.3" footer="0.3"/>
  <pageSetup paperSize="9" scale="54" orientation="portrait" horizontalDpi="120" verticalDpi="72" r:id="rId1"/>
  <headerFooter>
    <oddHeader>&amp;LLevél Községi Önkormányzat&amp;R16.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3" tint="0.79998168889431442"/>
  </sheetPr>
  <dimension ref="A1:P31"/>
  <sheetViews>
    <sheetView topLeftCell="A4" workbookViewId="0">
      <selection activeCell="J10" sqref="J10"/>
    </sheetView>
  </sheetViews>
  <sheetFormatPr defaultRowHeight="12.75"/>
  <cols>
    <col min="1" max="1" width="5.140625" customWidth="1"/>
    <col min="2" max="2" width="51" customWidth="1"/>
    <col min="3" max="5" width="0" hidden="1" customWidth="1"/>
    <col min="6" max="7" width="17.85546875" customWidth="1"/>
    <col min="8" max="9" width="8.5703125" customWidth="1"/>
    <col min="10" max="10" width="43" customWidth="1"/>
    <col min="11" max="12" width="0" hidden="1" customWidth="1"/>
    <col min="13" max="13" width="11.28515625" hidden="1" customWidth="1"/>
    <col min="14" max="15" width="16.42578125" customWidth="1"/>
    <col min="16" max="16" width="11.28515625" customWidth="1"/>
  </cols>
  <sheetData>
    <row r="1" spans="1:16" ht="20.100000000000001" customHeight="1">
      <c r="A1" s="858"/>
      <c r="B1" s="863" t="s">
        <v>97</v>
      </c>
      <c r="C1" s="857" t="s">
        <v>53</v>
      </c>
      <c r="D1" s="857"/>
      <c r="E1" s="857"/>
      <c r="F1" s="250"/>
      <c r="G1" s="250"/>
      <c r="H1" s="252" t="s">
        <v>133</v>
      </c>
      <c r="I1" s="859"/>
      <c r="J1" s="860" t="s">
        <v>67</v>
      </c>
      <c r="K1" s="857" t="s">
        <v>53</v>
      </c>
      <c r="L1" s="857"/>
      <c r="M1" s="857"/>
      <c r="N1" s="250"/>
      <c r="O1" s="250"/>
      <c r="P1" s="253" t="s">
        <v>133</v>
      </c>
    </row>
    <row r="2" spans="1:16" ht="15" customHeight="1">
      <c r="A2" s="858"/>
      <c r="B2" s="863"/>
      <c r="C2" s="857" t="s">
        <v>264</v>
      </c>
      <c r="D2" s="857"/>
      <c r="E2" s="857" t="s">
        <v>442</v>
      </c>
      <c r="F2" s="797" t="s">
        <v>727</v>
      </c>
      <c r="G2" s="797" t="s">
        <v>727</v>
      </c>
      <c r="H2" s="252" t="s">
        <v>443</v>
      </c>
      <c r="I2" s="859"/>
      <c r="J2" s="861"/>
      <c r="K2" s="857" t="s">
        <v>264</v>
      </c>
      <c r="L2" s="857"/>
      <c r="M2" s="857" t="s">
        <v>442</v>
      </c>
      <c r="N2" s="797" t="s">
        <v>727</v>
      </c>
      <c r="O2" s="797" t="s">
        <v>727</v>
      </c>
      <c r="P2" s="254" t="s">
        <v>136</v>
      </c>
    </row>
    <row r="3" spans="1:16" ht="40.5" customHeight="1">
      <c r="A3" s="858"/>
      <c r="B3" s="863"/>
      <c r="C3" s="247" t="s">
        <v>300</v>
      </c>
      <c r="D3" s="247" t="s">
        <v>441</v>
      </c>
      <c r="E3" s="857"/>
      <c r="F3" s="251" t="s">
        <v>74</v>
      </c>
      <c r="G3" s="844" t="s">
        <v>745</v>
      </c>
      <c r="H3" s="252" t="s">
        <v>137</v>
      </c>
      <c r="I3" s="859"/>
      <c r="J3" s="862"/>
      <c r="K3" s="247" t="s">
        <v>300</v>
      </c>
      <c r="L3" s="247" t="s">
        <v>441</v>
      </c>
      <c r="M3" s="857"/>
      <c r="N3" s="251" t="s">
        <v>74</v>
      </c>
      <c r="O3" s="844" t="s">
        <v>745</v>
      </c>
      <c r="P3" s="255" t="s">
        <v>137</v>
      </c>
    </row>
    <row r="4" spans="1:16" ht="20.100000000000001" customHeight="1">
      <c r="A4" s="262" t="s">
        <v>329</v>
      </c>
      <c r="B4" s="83" t="s">
        <v>322</v>
      </c>
      <c r="C4" s="120">
        <f>SUM('Ktvetési mérleg'!C3)</f>
        <v>0</v>
      </c>
      <c r="D4" s="120">
        <f>SUM('Ktvetési mérleg'!D3)</f>
        <v>0</v>
      </c>
      <c r="E4" s="120">
        <f>SUM('Ktvetési mérleg'!E3)</f>
        <v>0</v>
      </c>
      <c r="F4" s="295">
        <f>SUM('Ktvetési mérleg'!F3)</f>
        <v>54861068</v>
      </c>
      <c r="G4" s="295">
        <f>'Bevétel össz.'!L9</f>
        <v>55699940</v>
      </c>
      <c r="H4" s="136"/>
      <c r="I4" s="76" t="s">
        <v>170</v>
      </c>
      <c r="J4" s="151" t="s">
        <v>2</v>
      </c>
      <c r="K4" s="293" t="e">
        <f>SUM('Ktvetési mérleg'!J3)</f>
        <v>#REF!</v>
      </c>
      <c r="L4" s="293" t="e">
        <f>SUM('Ktvetési mérleg'!K3)</f>
        <v>#REF!</v>
      </c>
      <c r="M4" s="293" t="e">
        <f>SUM('Ktvetési mérleg'!L3)</f>
        <v>#REF!</v>
      </c>
      <c r="N4" s="680">
        <f>SUM('Ktvetési mérleg'!M3)</f>
        <v>76999735</v>
      </c>
      <c r="O4" s="680">
        <f>'Kiadás ktgvszervenként'!T6</f>
        <v>77268436</v>
      </c>
      <c r="P4" s="293"/>
    </row>
    <row r="5" spans="1:16" ht="20.100000000000001" customHeight="1">
      <c r="A5" s="262" t="s">
        <v>330</v>
      </c>
      <c r="B5" s="83" t="s">
        <v>416</v>
      </c>
      <c r="C5" s="120">
        <f>SUM('Ktvetési mérleg'!C4)</f>
        <v>0</v>
      </c>
      <c r="D5" s="120">
        <f>SUM('Ktvetési mérleg'!D4)</f>
        <v>0</v>
      </c>
      <c r="E5" s="120">
        <f>SUM('Ktvetési mérleg'!E4)</f>
        <v>0</v>
      </c>
      <c r="F5" s="301">
        <f>SUM('Ktvetési mérleg'!F4)</f>
        <v>19117600</v>
      </c>
      <c r="G5" s="301">
        <f>'Bevétel össz.'!L14</f>
        <v>19117600</v>
      </c>
      <c r="H5" s="137"/>
      <c r="I5" s="76" t="s">
        <v>175</v>
      </c>
      <c r="J5" s="151" t="s">
        <v>58</v>
      </c>
      <c r="K5" s="293" t="e">
        <f>SUM('Ktvetési mérleg'!J4)</f>
        <v>#REF!</v>
      </c>
      <c r="L5" s="293" t="e">
        <f>SUM('Ktvetési mérleg'!K4)</f>
        <v>#REF!</v>
      </c>
      <c r="M5" s="293" t="e">
        <f>SUM('Ktvetési mérleg'!L4)</f>
        <v>#REF!</v>
      </c>
      <c r="N5" s="680">
        <f>SUM('Ktvetési mérleg'!M4)</f>
        <v>15734031</v>
      </c>
      <c r="O5" s="680">
        <f>'Kiadás ktgvszervenként'!T7</f>
        <v>15787642</v>
      </c>
      <c r="P5" s="293"/>
    </row>
    <row r="6" spans="1:16" ht="20.100000000000001" customHeight="1">
      <c r="A6" s="282" t="s">
        <v>321</v>
      </c>
      <c r="B6" s="153" t="s">
        <v>431</v>
      </c>
      <c r="C6" s="297">
        <f>SUM(C4:C5)</f>
        <v>0</v>
      </c>
      <c r="D6" s="297">
        <f>SUM(D4:D5)</f>
        <v>0</v>
      </c>
      <c r="E6" s="297">
        <f>SUM(E4:E5)</f>
        <v>0</v>
      </c>
      <c r="F6" s="678">
        <f>SUM(F4:F5)</f>
        <v>73978668</v>
      </c>
      <c r="G6" s="678">
        <f>SUM(G4:G5)</f>
        <v>74817540</v>
      </c>
      <c r="H6" s="283"/>
      <c r="I6" s="76" t="s">
        <v>235</v>
      </c>
      <c r="J6" s="151" t="s">
        <v>3</v>
      </c>
      <c r="K6" s="293" t="e">
        <f>SUM('Ktvetési mérleg'!J5)</f>
        <v>#REF!</v>
      </c>
      <c r="L6" s="293" t="e">
        <f>SUM('Ktvetési mérleg'!K5)</f>
        <v>#REF!</v>
      </c>
      <c r="M6" s="293" t="e">
        <f>SUM('Ktvetési mérleg'!L5)</f>
        <v>#REF!</v>
      </c>
      <c r="N6" s="680">
        <f>SUM('Ktvetési mérleg'!M5)</f>
        <v>84136650</v>
      </c>
      <c r="O6" s="680">
        <f>'Kiadás ktgvszervenként'!T8</f>
        <v>84764650</v>
      </c>
      <c r="P6" s="293"/>
    </row>
    <row r="7" spans="1:16" ht="20.100000000000001" customHeight="1">
      <c r="A7" s="284"/>
      <c r="B7" s="153"/>
      <c r="C7" s="297"/>
      <c r="D7" s="297"/>
      <c r="E7" s="297"/>
      <c r="F7" s="678"/>
      <c r="G7" s="678"/>
      <c r="H7" s="283"/>
      <c r="I7" s="76" t="s">
        <v>267</v>
      </c>
      <c r="J7" s="151" t="s">
        <v>4</v>
      </c>
      <c r="K7" s="293" t="e">
        <f>SUM('Ktvetési mérleg'!J6)</f>
        <v>#REF!</v>
      </c>
      <c r="L7" s="293" t="e">
        <f>SUM('Ktvetési mérleg'!K6)</f>
        <v>#REF!</v>
      </c>
      <c r="M7" s="293" t="e">
        <f>SUM('Ktvetési mérleg'!L6)</f>
        <v>#REF!</v>
      </c>
      <c r="N7" s="680">
        <f>SUM('Ktvetési mérleg'!M6)</f>
        <v>4736800</v>
      </c>
      <c r="O7" s="680">
        <f>'Kiadás ktgvszervenként'!S9</f>
        <v>4736800</v>
      </c>
      <c r="P7" s="293"/>
    </row>
    <row r="8" spans="1:16" ht="20.100000000000001" customHeight="1">
      <c r="A8" s="284" t="s">
        <v>347</v>
      </c>
      <c r="B8" s="153" t="s">
        <v>419</v>
      </c>
      <c r="C8" s="297" t="e">
        <f>SUM('Ktvetési mérleg'!C18)</f>
        <v>#REF!</v>
      </c>
      <c r="D8" s="297" t="e">
        <f>SUM('Ktvetési mérleg'!D18)</f>
        <v>#REF!</v>
      </c>
      <c r="E8" s="297" t="e">
        <f>SUM('Ktvetési mérleg'!E18)</f>
        <v>#REF!</v>
      </c>
      <c r="F8" s="678">
        <f>'Bevétel össz.'!K30</f>
        <v>160915000</v>
      </c>
      <c r="G8" s="678">
        <f>'Bevétel össz.'!L30</f>
        <v>160915000</v>
      </c>
      <c r="H8" s="681"/>
      <c r="I8" s="602" t="s">
        <v>607</v>
      </c>
      <c r="J8" s="603" t="s">
        <v>269</v>
      </c>
      <c r="K8" s="682"/>
      <c r="L8" s="682"/>
      <c r="M8" s="682"/>
      <c r="N8" s="683">
        <f>SUM('Ktvetési mérleg'!M7)</f>
        <v>10555551</v>
      </c>
      <c r="O8" s="683">
        <f>'Kiadás ktgvszervenként'!T10</f>
        <v>10555551</v>
      </c>
      <c r="P8" s="682"/>
    </row>
    <row r="9" spans="1:16" ht="20.100000000000001" customHeight="1">
      <c r="A9" s="282" t="s">
        <v>349</v>
      </c>
      <c r="B9" s="153" t="s">
        <v>112</v>
      </c>
      <c r="C9" s="297" t="e">
        <f>SUM('Ktvetési mérleg'!C18)</f>
        <v>#REF!</v>
      </c>
      <c r="D9" s="297" t="e">
        <f>SUM('Ktvetési mérleg'!D18)</f>
        <v>#REF!</v>
      </c>
      <c r="E9" s="297" t="e">
        <f>SUM('Ktvetési mérleg'!E18)</f>
        <v>#REF!</v>
      </c>
      <c r="F9" s="678">
        <f>SUM('Ktvetési mérleg'!F18)</f>
        <v>15537484</v>
      </c>
      <c r="G9" s="678">
        <f>'Bevétel össz.'!L40</f>
        <v>15537484</v>
      </c>
      <c r="H9" s="283"/>
      <c r="I9" s="265" t="s">
        <v>270</v>
      </c>
      <c r="J9" s="83" t="s">
        <v>306</v>
      </c>
      <c r="K9" s="294" t="e">
        <f>SUM('Ktvetési mérleg'!J7)</f>
        <v>#REF!</v>
      </c>
      <c r="L9" s="294" t="e">
        <f>SUM('Ktvetési mérleg'!K7)</f>
        <v>#REF!</v>
      </c>
      <c r="M9" s="294" t="e">
        <f>SUM('Ktvetési mérleg'!L7)</f>
        <v>#REF!</v>
      </c>
      <c r="N9" s="296">
        <f>SUM('Ktvetési mérleg'!M8)</f>
        <v>15567267</v>
      </c>
      <c r="O9" s="683">
        <f>'Kiadás ktgvszervenként'!T11</f>
        <v>15577267</v>
      </c>
      <c r="P9" s="137">
        <f>SUM(Önkormányzat!I65)</f>
        <v>0</v>
      </c>
    </row>
    <row r="10" spans="1:16" ht="20.100000000000001" customHeight="1">
      <c r="A10" s="263" t="s">
        <v>372</v>
      </c>
      <c r="B10" s="83" t="s">
        <v>432</v>
      </c>
      <c r="C10" s="122">
        <f>SUM('Ktvetési mérleg'!C20)</f>
        <v>0</v>
      </c>
      <c r="D10" s="122">
        <f>SUM('Ktvetési mérleg'!D20)</f>
        <v>0</v>
      </c>
      <c r="E10" s="122">
        <f>SUM('Ktvetési mérleg'!E20)</f>
        <v>0</v>
      </c>
      <c r="F10" s="679">
        <f>SUM('Ktvetési mérleg'!F20)</f>
        <v>0</v>
      </c>
      <c r="G10" s="679"/>
      <c r="H10" s="137"/>
      <c r="I10" s="178" t="s">
        <v>272</v>
      </c>
      <c r="J10" s="83" t="s">
        <v>423</v>
      </c>
      <c r="K10" s="294" t="e">
        <f>SUM('Ktvetési mérleg'!J8)</f>
        <v>#REF!</v>
      </c>
      <c r="L10" s="294" t="e">
        <f>SUM('Ktvetési mérleg'!K8)</f>
        <v>#REF!</v>
      </c>
      <c r="M10" s="294" t="e">
        <f>SUM('Ktvetési mérleg'!L8)</f>
        <v>#REF!</v>
      </c>
      <c r="N10" s="296">
        <f>SUM('Ktvetési mérleg'!M9)</f>
        <v>0</v>
      </c>
      <c r="O10" s="683">
        <f>'Kiadás ktgvszervenként'!T12</f>
        <v>75072</v>
      </c>
      <c r="P10" s="137">
        <f>SUM(Önkormányzat!I66)</f>
        <v>0</v>
      </c>
    </row>
    <row r="11" spans="1:16" ht="20.100000000000001" customHeight="1">
      <c r="A11" s="263" t="s">
        <v>374</v>
      </c>
      <c r="B11" s="83" t="s">
        <v>433</v>
      </c>
      <c r="C11" s="122">
        <f>SUM('Ktvetési mérleg'!C21)</f>
        <v>0</v>
      </c>
      <c r="D11" s="122">
        <f>SUM('Ktvetési mérleg'!D21)</f>
        <v>0</v>
      </c>
      <c r="E11" s="122">
        <f>SUM('Ktvetési mérleg'!E21)</f>
        <v>0</v>
      </c>
      <c r="F11" s="298">
        <f>SUM('Ktvetési mérleg'!F21)</f>
        <v>0</v>
      </c>
      <c r="G11" s="298"/>
      <c r="H11" s="137"/>
      <c r="I11" s="178" t="s">
        <v>274</v>
      </c>
      <c r="J11" s="83" t="s">
        <v>308</v>
      </c>
      <c r="K11" s="294" t="e">
        <f>SUM('Ktvetési mérleg'!J9)</f>
        <v>#REF!</v>
      </c>
      <c r="L11" s="294" t="e">
        <f>SUM('Ktvetési mérleg'!K9)</f>
        <v>#REF!</v>
      </c>
      <c r="M11" s="294" t="e">
        <f>SUM('Ktvetési mérleg'!L9)</f>
        <v>#REF!</v>
      </c>
      <c r="N11" s="296">
        <f>SUM('Ktvetési mérleg'!M10)</f>
        <v>13569268</v>
      </c>
      <c r="O11" s="683">
        <f>'Kiadás ktgvszervenként'!T13</f>
        <v>13664518</v>
      </c>
      <c r="P11" s="137">
        <f>SUM(Önkormányzat!I67)</f>
        <v>0</v>
      </c>
    </row>
    <row r="12" spans="1:16" ht="20.100000000000001" customHeight="1">
      <c r="A12" s="285" t="s">
        <v>376</v>
      </c>
      <c r="B12" s="153" t="s">
        <v>434</v>
      </c>
      <c r="C12" s="297">
        <f>SUM(C10:C11)</f>
        <v>0</v>
      </c>
      <c r="D12" s="297">
        <f>SUM(D10:D11)</f>
        <v>0</v>
      </c>
      <c r="E12" s="297">
        <f>SUM(E10:E11)</f>
        <v>0</v>
      </c>
      <c r="F12" s="678">
        <f>SUM(F10:F11)</f>
        <v>0</v>
      </c>
      <c r="G12" s="678"/>
      <c r="H12" s="283"/>
      <c r="I12" s="76" t="s">
        <v>278</v>
      </c>
      <c r="J12" s="151" t="s">
        <v>426</v>
      </c>
      <c r="K12" s="297" t="e">
        <f>SUM(K9:K11)</f>
        <v>#REF!</v>
      </c>
      <c r="L12" s="297" t="e">
        <f>SUM(L9:L11)</f>
        <v>#REF!</v>
      </c>
      <c r="M12" s="297" t="e">
        <f>SUM(M9:M11)</f>
        <v>#REF!</v>
      </c>
      <c r="N12" s="298">
        <f>SUM(N8:N11)</f>
        <v>39692086</v>
      </c>
      <c r="O12" s="298">
        <f>O8+O9+O10+O11</f>
        <v>39872408</v>
      </c>
      <c r="P12" s="297">
        <f>SUM(P9:P11)</f>
        <v>0</v>
      </c>
    </row>
    <row r="13" spans="1:16" ht="20.100000000000001" customHeight="1">
      <c r="A13" s="263"/>
      <c r="B13" s="288" t="s">
        <v>121</v>
      </c>
      <c r="C13" s="123"/>
      <c r="D13" s="123"/>
      <c r="E13" s="123"/>
      <c r="F13" s="299"/>
      <c r="G13" s="299"/>
      <c r="H13" s="138"/>
      <c r="I13" s="5" t="s">
        <v>276</v>
      </c>
      <c r="J13" s="83" t="s">
        <v>62</v>
      </c>
      <c r="K13" s="123" t="e">
        <f>SUM('Ktvetési mérleg'!J19)</f>
        <v>#REF!</v>
      </c>
      <c r="L13" s="123" t="e">
        <f>SUM('Ktvetési mérleg'!K19)</f>
        <v>#REF!</v>
      </c>
      <c r="M13" s="123" t="e">
        <f>SUM('Ktvetési mérleg'!L19)</f>
        <v>#REF!</v>
      </c>
      <c r="N13" s="678">
        <f>SUM('Ktvetési mérleg'!M19)</f>
        <v>99231341</v>
      </c>
      <c r="O13" s="678">
        <f>'Kiadás ktgvszervenként'!T21</f>
        <v>85626378</v>
      </c>
      <c r="P13" s="123">
        <f>SUM(Önkormányzat!I68)</f>
        <v>0</v>
      </c>
    </row>
    <row r="14" spans="1:16" ht="20.100000000000001" customHeight="1">
      <c r="A14" s="263"/>
      <c r="B14" s="125" t="s">
        <v>446</v>
      </c>
      <c r="C14" s="122"/>
      <c r="D14" s="122"/>
      <c r="E14" s="122"/>
      <c r="F14" s="304"/>
      <c r="G14" s="304"/>
      <c r="H14" s="137"/>
      <c r="I14" s="122"/>
      <c r="J14" s="124" t="s">
        <v>64</v>
      </c>
      <c r="K14" s="122"/>
      <c r="L14" s="122"/>
      <c r="M14" s="122"/>
      <c r="N14" s="249"/>
      <c r="O14" s="249"/>
      <c r="P14" s="137"/>
    </row>
    <row r="15" spans="1:16" ht="20.100000000000001" customHeight="1" thickBot="1">
      <c r="A15" s="271"/>
      <c r="B15" s="286" t="s">
        <v>122</v>
      </c>
      <c r="C15" s="248">
        <f>SUM(C13:C14)</f>
        <v>0</v>
      </c>
      <c r="D15" s="248">
        <f>SUM(D13:D14)</f>
        <v>0</v>
      </c>
      <c r="E15" s="248">
        <f>SUM(E13:E14)</f>
        <v>0</v>
      </c>
      <c r="F15" s="299">
        <f>SUM(F13:F14)</f>
        <v>0</v>
      </c>
      <c r="G15" s="299"/>
      <c r="H15" s="287">
        <f>SUM(H14:H14)</f>
        <v>0</v>
      </c>
      <c r="I15" s="248" t="s">
        <v>445</v>
      </c>
      <c r="J15" s="290" t="s">
        <v>123</v>
      </c>
      <c r="K15" s="248" t="e">
        <f t="shared" ref="K15:P15" si="0">SUM(K13:K14)</f>
        <v>#REF!</v>
      </c>
      <c r="L15" s="248" t="e">
        <f t="shared" si="0"/>
        <v>#REF!</v>
      </c>
      <c r="M15" s="248" t="e">
        <f t="shared" si="0"/>
        <v>#REF!</v>
      </c>
      <c r="N15" s="248">
        <f t="shared" si="0"/>
        <v>99231341</v>
      </c>
      <c r="O15" s="248">
        <f t="shared" si="0"/>
        <v>85626378</v>
      </c>
      <c r="P15" s="248">
        <f t="shared" si="0"/>
        <v>0</v>
      </c>
    </row>
    <row r="16" spans="1:16" ht="20.100000000000001" customHeight="1" thickBot="1">
      <c r="A16" s="271"/>
      <c r="B16" s="272" t="s">
        <v>124</v>
      </c>
      <c r="C16" s="279" t="e">
        <f>SUM(C6:C9,C12,C15)</f>
        <v>#REF!</v>
      </c>
      <c r="D16" s="279" t="e">
        <f>SUM(D6:D9,D12,D15)</f>
        <v>#REF!</v>
      </c>
      <c r="E16" s="279" t="e">
        <f>SUM(E6:E9,E12,E15)</f>
        <v>#REF!</v>
      </c>
      <c r="F16" s="305">
        <f>SUM(F6:F9,F12,F15)</f>
        <v>250431152</v>
      </c>
      <c r="G16" s="305">
        <f>G6+G9+G8</f>
        <v>251270024</v>
      </c>
      <c r="H16" s="279">
        <f>SUM(H6:H9,H12,H15)</f>
        <v>0</v>
      </c>
      <c r="I16" s="280"/>
      <c r="J16" s="281" t="s">
        <v>125</v>
      </c>
      <c r="K16" s="279" t="e">
        <f>SUM(K4:K7,K12,K13:K14)</f>
        <v>#REF!</v>
      </c>
      <c r="L16" s="300" t="e">
        <f>SUM(L4:L7,L12,L13:L14)</f>
        <v>#REF!</v>
      </c>
      <c r="M16" s="279" t="e">
        <f>SUM(M4:M7,M12,M13:M14)</f>
        <v>#REF!</v>
      </c>
      <c r="N16" s="279">
        <f>SUM(N4:N7,N12,N13:N14)</f>
        <v>320530643</v>
      </c>
      <c r="O16" s="279">
        <f t="shared" ref="O16:P16" si="1">SUM(O4:O7,O12,O13:O14)</f>
        <v>308056314</v>
      </c>
      <c r="P16" s="279">
        <f t="shared" si="1"/>
        <v>0</v>
      </c>
    </row>
    <row r="17" spans="1:16" ht="20.100000000000001" customHeight="1" thickBot="1">
      <c r="A17" s="263"/>
      <c r="B17" s="260" t="s">
        <v>126</v>
      </c>
      <c r="C17" s="306" t="e">
        <f>IF(((K16-C16)&gt;0),K16-C16,"----")</f>
        <v>#REF!</v>
      </c>
      <c r="D17" s="306"/>
      <c r="E17" s="306" t="e">
        <f>IF(((M16-E16)&gt;0),M16-E16,"----")</f>
        <v>#REF!</v>
      </c>
      <c r="F17" s="307"/>
      <c r="G17" s="307"/>
      <c r="H17" s="139"/>
      <c r="I17" s="267"/>
      <c r="J17" s="127" t="s">
        <v>127</v>
      </c>
      <c r="K17" s="126" t="e">
        <f>IF(((C16-K16)&gt;0),C16-K16,"----")</f>
        <v>#REF!</v>
      </c>
      <c r="L17" s="126"/>
      <c r="M17" s="126" t="e">
        <f>IF(((E16-M16)&gt;0),E16-M16,"----")</f>
        <v>#REF!</v>
      </c>
      <c r="N17" s="258"/>
      <c r="O17" s="841"/>
      <c r="P17" s="126"/>
    </row>
    <row r="18" spans="1:16" ht="20.100000000000001" customHeight="1">
      <c r="A18" s="262" t="s">
        <v>334</v>
      </c>
      <c r="B18" s="83" t="s">
        <v>538</v>
      </c>
      <c r="C18" s="120">
        <f>SUM('Ktvetési mérleg'!C6)</f>
        <v>0</v>
      </c>
      <c r="D18" s="120">
        <f>SUM('Ktvetési mérleg'!D6)</f>
        <v>0</v>
      </c>
      <c r="E18" s="120">
        <f>SUM('Ktvetési mérleg'!E6)</f>
        <v>0</v>
      </c>
      <c r="F18" s="308">
        <f>SUM('Ktvetési mérleg'!F6)</f>
        <v>4104815</v>
      </c>
      <c r="G18" s="308">
        <f>'Bevétel össz.'!L16</f>
        <v>4104815</v>
      </c>
      <c r="H18" s="136"/>
      <c r="I18" s="76" t="s">
        <v>249</v>
      </c>
      <c r="J18" s="222" t="s">
        <v>5</v>
      </c>
      <c r="K18" s="293" t="e">
        <f>SUM('Ktvetési mérleg'!J13)</f>
        <v>#REF!</v>
      </c>
      <c r="L18" s="293" t="e">
        <f>SUM('Ktvetési mérleg'!K13)</f>
        <v>#REF!</v>
      </c>
      <c r="M18" s="293" t="e">
        <f>SUM('Ktvetési mérleg'!L13)</f>
        <v>#REF!</v>
      </c>
      <c r="N18" s="295">
        <f>SUM('Ktvetési mérleg'!M13)</f>
        <v>29690960</v>
      </c>
      <c r="O18" s="295">
        <f>'Kiadás ktgvszervenként'!T15</f>
        <v>42750161</v>
      </c>
      <c r="P18" s="289">
        <f>SUM(Önkormányzat!I70)</f>
        <v>0</v>
      </c>
    </row>
    <row r="19" spans="1:16" ht="20.100000000000001" customHeight="1">
      <c r="A19" s="264" t="s">
        <v>332</v>
      </c>
      <c r="B19" s="83" t="s">
        <v>418</v>
      </c>
      <c r="C19" s="120">
        <f>SUM('Ktvetési mérleg'!C7)</f>
        <v>0</v>
      </c>
      <c r="D19" s="120">
        <f>SUM('Ktvetési mérleg'!D7)</f>
        <v>0</v>
      </c>
      <c r="E19" s="120">
        <f>SUM('Ktvetési mérleg'!E7)</f>
        <v>0</v>
      </c>
      <c r="F19" s="308">
        <f>SUM('Ktvetési mérleg'!F7)</f>
        <v>0</v>
      </c>
      <c r="G19" s="308"/>
      <c r="H19" s="137"/>
      <c r="I19" s="76" t="s">
        <v>255</v>
      </c>
      <c r="J19" s="222" t="s">
        <v>65</v>
      </c>
      <c r="K19" s="293" t="e">
        <f>SUM('Ktvetési mérleg'!J14)</f>
        <v>#REF!</v>
      </c>
      <c r="L19" s="293" t="e">
        <f>SUM('Ktvetési mérleg'!K14)</f>
        <v>#REF!</v>
      </c>
      <c r="M19" s="293" t="e">
        <f>SUM('Ktvetési mérleg'!L14)</f>
        <v>#REF!</v>
      </c>
      <c r="N19" s="295">
        <f>SUM('Ktvetési mérleg'!M14)</f>
        <v>72211298</v>
      </c>
      <c r="O19" s="295">
        <f>'Kiadás ktgvszervenként'!T16</f>
        <v>72465298</v>
      </c>
      <c r="P19" s="289">
        <f>SUM(Önkormányzat!I71)</f>
        <v>0</v>
      </c>
    </row>
    <row r="20" spans="1:16" ht="20.100000000000001" customHeight="1">
      <c r="A20" s="284" t="s">
        <v>333</v>
      </c>
      <c r="B20" s="153" t="s">
        <v>420</v>
      </c>
      <c r="C20" s="297">
        <f>SUM(C18:C19)</f>
        <v>0</v>
      </c>
      <c r="D20" s="297">
        <f>SUM(D18:D19)</f>
        <v>0</v>
      </c>
      <c r="E20" s="297">
        <f>SUM(E18:E19)</f>
        <v>0</v>
      </c>
      <c r="F20" s="678">
        <f>SUM(F18:F19)</f>
        <v>4104815</v>
      </c>
      <c r="G20" s="678">
        <f>G18</f>
        <v>4104815</v>
      </c>
      <c r="H20" s="283"/>
      <c r="I20" s="5" t="s">
        <v>257</v>
      </c>
      <c r="J20" s="83" t="s">
        <v>313</v>
      </c>
      <c r="K20" s="294" t="e">
        <f>SUM('Ktvetési mérleg'!J15)</f>
        <v>#REF!</v>
      </c>
      <c r="L20" s="294" t="e">
        <f>SUM('Ktvetési mérleg'!K15)</f>
        <v>#REF!</v>
      </c>
      <c r="M20" s="294" t="e">
        <f>SUM('Ktvetési mérleg'!L15)</f>
        <v>#REF!</v>
      </c>
      <c r="N20" s="301">
        <f>SUM('Ktvetési mérleg'!M15)</f>
        <v>0</v>
      </c>
      <c r="O20" s="301"/>
      <c r="P20" s="137">
        <f>SUM(Önkormányzat!I72)</f>
        <v>0</v>
      </c>
    </row>
    <row r="21" spans="1:16" ht="20.100000000000001" customHeight="1">
      <c r="A21" s="282" t="s">
        <v>421</v>
      </c>
      <c r="B21" s="153" t="s">
        <v>422</v>
      </c>
      <c r="C21" s="297">
        <f>SUM('Ktvetési mérleg'!C19)</f>
        <v>0</v>
      </c>
      <c r="D21" s="297">
        <f>SUM('Ktvetési mérleg'!D19)</f>
        <v>0</v>
      </c>
      <c r="E21" s="297">
        <f>SUM('Ktvetési mérleg'!E19)</f>
        <v>0</v>
      </c>
      <c r="F21" s="678">
        <f>SUM('Ktvetési mérleg'!F19)</f>
        <v>0</v>
      </c>
      <c r="G21" s="678"/>
      <c r="H21" s="283"/>
      <c r="I21" s="5" t="s">
        <v>258</v>
      </c>
      <c r="J21" s="83" t="s">
        <v>314</v>
      </c>
      <c r="K21" s="294" t="e">
        <f>SUM('Ktvetési mérleg'!J16)</f>
        <v>#REF!</v>
      </c>
      <c r="L21" s="294" t="e">
        <f>SUM('Ktvetési mérleg'!K16)</f>
        <v>#REF!</v>
      </c>
      <c r="M21" s="294" t="e">
        <f>SUM('Ktvetési mérleg'!L16)</f>
        <v>#REF!</v>
      </c>
      <c r="N21" s="301">
        <f>SUM('Ktvetési mérleg'!M16)</f>
        <v>0</v>
      </c>
      <c r="O21" s="301"/>
      <c r="P21" s="137">
        <f>SUM(Önkormányzat!I73)</f>
        <v>0</v>
      </c>
    </row>
    <row r="22" spans="1:16" ht="20.100000000000001" customHeight="1">
      <c r="A22" s="263" t="s">
        <v>380</v>
      </c>
      <c r="B22" s="83" t="s">
        <v>381</v>
      </c>
      <c r="C22" s="122">
        <f>SUM('Ktvetési mérleg'!C23)</f>
        <v>0</v>
      </c>
      <c r="D22" s="122">
        <f>SUM('Ktvetési mérleg'!D23)</f>
        <v>0</v>
      </c>
      <c r="E22" s="122">
        <f>SUM('Ktvetési mérleg'!E23)</f>
        <v>0</v>
      </c>
      <c r="F22" s="304">
        <f>SUM('Ktvetési mérleg'!F23)</f>
        <v>382500</v>
      </c>
      <c r="G22" s="304">
        <f>'Bevétel össz.'!L47</f>
        <v>382500</v>
      </c>
      <c r="H22" s="137"/>
      <c r="I22" s="5" t="s">
        <v>259</v>
      </c>
      <c r="J22" s="83" t="s">
        <v>315</v>
      </c>
      <c r="K22" s="294" t="e">
        <f>SUM('Ktvetési mérleg'!J17)</f>
        <v>#REF!</v>
      </c>
      <c r="L22" s="294" t="e">
        <f>SUM('Ktvetési mérleg'!K17)</f>
        <v>#REF!</v>
      </c>
      <c r="M22" s="294" t="e">
        <f>SUM('Ktvetési mérleg'!L17)</f>
        <v>#REF!</v>
      </c>
      <c r="N22" s="301">
        <f>SUM('Ktvetési mérleg'!M17)</f>
        <v>0</v>
      </c>
      <c r="O22" s="301"/>
      <c r="P22" s="137">
        <f>SUM(Önkormányzat!I74)</f>
        <v>0</v>
      </c>
    </row>
    <row r="23" spans="1:16" ht="20.100000000000001" customHeight="1">
      <c r="A23" s="263" t="s">
        <v>382</v>
      </c>
      <c r="B23" s="83" t="s">
        <v>436</v>
      </c>
      <c r="C23" s="122">
        <f>SUM('Ktvetési mérleg'!C24)</f>
        <v>0</v>
      </c>
      <c r="D23" s="122">
        <f>SUM('Ktvetési mérleg'!D24)</f>
        <v>0</v>
      </c>
      <c r="E23" s="122">
        <f>SUM('Ktvetési mérleg'!E24)</f>
        <v>0</v>
      </c>
      <c r="F23" s="304">
        <f>SUM('Ktvetési mérleg'!F24)</f>
        <v>2886600</v>
      </c>
      <c r="G23" s="304">
        <f>'Bevétel össz.'!L48</f>
        <v>2886600</v>
      </c>
      <c r="H23" s="137"/>
      <c r="I23" s="76" t="s">
        <v>261</v>
      </c>
      <c r="J23" s="151" t="s">
        <v>427</v>
      </c>
      <c r="K23" s="297" t="e">
        <f>SUM(K20:K22)</f>
        <v>#REF!</v>
      </c>
      <c r="L23" s="297" t="e">
        <f>SUM(L20:L22)</f>
        <v>#REF!</v>
      </c>
      <c r="M23" s="297" t="e">
        <f>SUM(M20:M22)</f>
        <v>#REF!</v>
      </c>
      <c r="N23" s="298">
        <f>SUM(N20:N22)</f>
        <v>0</v>
      </c>
      <c r="O23" s="298"/>
      <c r="P23" s="297">
        <f>SUM(P20:P22)</f>
        <v>0</v>
      </c>
    </row>
    <row r="24" spans="1:16" ht="20.100000000000001" customHeight="1">
      <c r="A24" s="285" t="s">
        <v>377</v>
      </c>
      <c r="B24" s="153" t="s">
        <v>435</v>
      </c>
      <c r="C24" s="297">
        <f>SUM(C22:C23)</f>
        <v>0</v>
      </c>
      <c r="D24" s="297">
        <f>SUM(D22:D23)</f>
        <v>0</v>
      </c>
      <c r="E24" s="297">
        <f>SUM(E22:E23)</f>
        <v>0</v>
      </c>
      <c r="F24" s="678">
        <f>SUM(F22:F23)</f>
        <v>3269100</v>
      </c>
      <c r="G24" s="678">
        <f>G22+G23</f>
        <v>3269100</v>
      </c>
      <c r="H24" s="297">
        <f>SUM(H22:H23)</f>
        <v>0</v>
      </c>
      <c r="I24" s="5" t="s">
        <v>655</v>
      </c>
      <c r="J24" s="183" t="s">
        <v>656</v>
      </c>
      <c r="K24" s="122"/>
      <c r="L24" s="122"/>
      <c r="M24" s="122"/>
      <c r="N24" s="256">
        <f>Önkormányzat!F77</f>
        <v>1309508</v>
      </c>
      <c r="O24" s="795">
        <f>'Kiadás ktgvszervenként'!T23</f>
        <v>1309508</v>
      </c>
      <c r="P24" s="137"/>
    </row>
    <row r="25" spans="1:16" ht="34.5" customHeight="1">
      <c r="A25" s="263"/>
      <c r="B25" s="270" t="s">
        <v>121</v>
      </c>
      <c r="C25" s="309">
        <f>SUM('Ktvetési mérleg'!C27,-C13)</f>
        <v>0</v>
      </c>
      <c r="D25" s="123">
        <f>SUM('Ktvetési mérleg'!D27,-D13)</f>
        <v>0</v>
      </c>
      <c r="E25" s="123">
        <f>SUM('Ktvetési mérleg'!E27,-E13)</f>
        <v>0</v>
      </c>
      <c r="F25" s="299">
        <f>SUM('Ktvetési mérleg'!F27,-F13)</f>
        <v>0</v>
      </c>
      <c r="G25" s="299"/>
      <c r="H25" s="138"/>
      <c r="I25" s="612" t="s">
        <v>660</v>
      </c>
      <c r="J25" s="746" t="s">
        <v>661</v>
      </c>
      <c r="K25" s="123"/>
      <c r="L25" s="123"/>
      <c r="M25" s="123"/>
      <c r="N25" s="257">
        <f>Önkormányzat!F79</f>
        <v>1578635</v>
      </c>
      <c r="O25" s="842">
        <f>'Kiadás ktgvszervenként'!T25</f>
        <v>1578635</v>
      </c>
      <c r="P25" s="138"/>
    </row>
    <row r="26" spans="1:16" ht="20.100000000000001" customHeight="1">
      <c r="A26" s="263"/>
      <c r="B26" s="125" t="s">
        <v>79</v>
      </c>
      <c r="C26" s="123" t="e">
        <f>SUM('Ktvetési mérleg'!C28,-C14)</f>
        <v>#REF!</v>
      </c>
      <c r="D26" s="123" t="e">
        <f>SUM('Ktvetési mérleg'!D28,-D14)</f>
        <v>#REF!</v>
      </c>
      <c r="E26" s="123" t="e">
        <f>SUM('Ktvetési mérleg'!E28,-E14)</f>
        <v>#REF!</v>
      </c>
      <c r="F26" s="299">
        <f>'Ktvetési mérleg'!F30</f>
        <v>62937550</v>
      </c>
      <c r="G26" s="299">
        <f>'Bevétel össz.'!L53</f>
        <v>62940179</v>
      </c>
      <c r="H26" s="137"/>
      <c r="I26" s="266"/>
      <c r="J26" s="121" t="s">
        <v>79</v>
      </c>
      <c r="K26" s="122"/>
      <c r="L26" s="122"/>
      <c r="M26" s="122"/>
      <c r="N26" s="256">
        <f>'Ktvetési mérleg'!M30</f>
        <v>62937550</v>
      </c>
      <c r="O26" s="795">
        <f>'Kiadás ktgvszervenként'!T24</f>
        <v>62940179</v>
      </c>
      <c r="P26" s="137"/>
    </row>
    <row r="27" spans="1:16" ht="20.100000000000001" customHeight="1">
      <c r="A27" s="263"/>
      <c r="B27" s="125" t="s">
        <v>732</v>
      </c>
      <c r="C27" s="123"/>
      <c r="D27" s="123"/>
      <c r="E27" s="123"/>
      <c r="F27" s="299">
        <f>'Bevétel össz.'!F52</f>
        <v>167515977</v>
      </c>
      <c r="G27" s="299">
        <f>'Bevétel össz.'!L52</f>
        <v>167515977</v>
      </c>
      <c r="H27" s="137"/>
      <c r="I27" s="266"/>
      <c r="J27" s="121"/>
      <c r="K27" s="122"/>
      <c r="L27" s="122"/>
      <c r="M27" s="122"/>
      <c r="N27" s="795"/>
      <c r="O27" s="795"/>
      <c r="P27" s="137"/>
    </row>
    <row r="28" spans="1:16" ht="20.100000000000001" customHeight="1" thickBot="1">
      <c r="A28" s="285" t="s">
        <v>444</v>
      </c>
      <c r="B28" s="286" t="s">
        <v>128</v>
      </c>
      <c r="C28" s="248" t="e">
        <f>SUM(C25:C26)</f>
        <v>#REF!</v>
      </c>
      <c r="D28" s="248" t="e">
        <f>SUM(D25:D26)</f>
        <v>#REF!</v>
      </c>
      <c r="E28" s="248" t="e">
        <f>SUM(E25:E26)</f>
        <v>#REF!</v>
      </c>
      <c r="F28" s="299">
        <f>F25+F26+F27</f>
        <v>230453527</v>
      </c>
      <c r="G28" s="299">
        <f>G26+G27</f>
        <v>230456156</v>
      </c>
      <c r="H28" s="248">
        <f>SUM(H26:H26)</f>
        <v>0</v>
      </c>
      <c r="I28" s="291" t="s">
        <v>445</v>
      </c>
      <c r="J28" s="292" t="s">
        <v>123</v>
      </c>
      <c r="K28" s="248">
        <f>SUM(K24:K26)</f>
        <v>0</v>
      </c>
      <c r="L28" s="248">
        <f>SUM(L24:L26)</f>
        <v>0</v>
      </c>
      <c r="M28" s="248">
        <f>SUM(M24:M26)</f>
        <v>0</v>
      </c>
      <c r="N28" s="299">
        <f>SUM(N24:N26)</f>
        <v>65825693</v>
      </c>
      <c r="O28" s="299">
        <f>O24+O25+O26</f>
        <v>65828322</v>
      </c>
      <c r="P28" s="248">
        <f>SUM(P24:P26)</f>
        <v>0</v>
      </c>
    </row>
    <row r="29" spans="1:16" ht="20.100000000000001" customHeight="1" thickBot="1">
      <c r="A29" s="271"/>
      <c r="B29" s="272" t="s">
        <v>129</v>
      </c>
      <c r="C29" s="273" t="e">
        <f>SUM(C20:C21,C24,C28)</f>
        <v>#REF!</v>
      </c>
      <c r="D29" s="273" t="e">
        <f>SUM(D20:D21,D24,D28)</f>
        <v>#REF!</v>
      </c>
      <c r="E29" s="273" t="e">
        <f>SUM(E20:E21,E24,E28)</f>
        <v>#REF!</v>
      </c>
      <c r="F29" s="273">
        <f>SUM(F20:F21,F24,F28)</f>
        <v>237827442</v>
      </c>
      <c r="G29" s="273">
        <f>G20+G21+G24+G28</f>
        <v>237830071</v>
      </c>
      <c r="H29" s="273">
        <f>SUM(H20:H21,H24,H28)</f>
        <v>0</v>
      </c>
      <c r="I29" s="274"/>
      <c r="J29" s="275" t="s">
        <v>130</v>
      </c>
      <c r="K29" s="273" t="e">
        <f>SUM(K18:K19,K23,K28)</f>
        <v>#REF!</v>
      </c>
      <c r="L29" s="273" t="e">
        <f>SUM(L18:L19,L23,L28)</f>
        <v>#REF!</v>
      </c>
      <c r="M29" s="273" t="e">
        <f>SUM(M18:M19,M23,M28)</f>
        <v>#REF!</v>
      </c>
      <c r="N29" s="302">
        <f>SUM(N18:N19,N23,N28)</f>
        <v>167727951</v>
      </c>
      <c r="O29" s="302">
        <f>O18+O19+O28</f>
        <v>181043781</v>
      </c>
      <c r="P29" s="273">
        <f>SUM(P18:P19,P23,P28)</f>
        <v>0</v>
      </c>
    </row>
    <row r="30" spans="1:16" ht="20.100000000000001" customHeight="1" thickBot="1">
      <c r="A30" s="263"/>
      <c r="B30" s="261" t="s">
        <v>126</v>
      </c>
      <c r="C30" s="310" t="e">
        <f>SUM(C21:C22,C25,C29)</f>
        <v>#REF!</v>
      </c>
      <c r="D30" s="310" t="e">
        <f>SUM(D21:D22,D25,D29)</f>
        <v>#REF!</v>
      </c>
      <c r="E30" s="310" t="e">
        <f>SUM(E21:E22,E25,E29)</f>
        <v>#REF!</v>
      </c>
      <c r="F30" s="310"/>
      <c r="G30" s="310"/>
      <c r="H30" s="310">
        <f>SUM(H21:H22,H25,H29)</f>
        <v>0</v>
      </c>
      <c r="I30" s="268"/>
      <c r="J30" s="129" t="s">
        <v>127</v>
      </c>
      <c r="K30" s="128" t="e">
        <f>IF(((C29-K29)&gt;0),C29-K29,"----")</f>
        <v>#REF!</v>
      </c>
      <c r="L30" s="128"/>
      <c r="M30" s="128" t="e">
        <f>IF(((E29-M29)&gt;0),E29-M29,"----")</f>
        <v>#REF!</v>
      </c>
      <c r="N30" s="259"/>
      <c r="O30" s="843"/>
      <c r="P30" s="128"/>
    </row>
    <row r="31" spans="1:16" ht="20.100000000000001" customHeight="1" thickBot="1">
      <c r="A31" s="269"/>
      <c r="B31" s="276" t="s">
        <v>131</v>
      </c>
      <c r="C31" s="277" t="e">
        <f>SUM(C16,C29)</f>
        <v>#REF!</v>
      </c>
      <c r="D31" s="277" t="e">
        <f>SUM(D16,D29)</f>
        <v>#REF!</v>
      </c>
      <c r="E31" s="277" t="e">
        <f>SUM(E16,E29)</f>
        <v>#REF!</v>
      </c>
      <c r="F31" s="277">
        <f>SUM(F16,F29)</f>
        <v>488258594</v>
      </c>
      <c r="G31" s="277">
        <f>G16+G29</f>
        <v>489100095</v>
      </c>
      <c r="H31" s="277">
        <f>SUM(H16,H29)</f>
        <v>0</v>
      </c>
      <c r="I31" s="277"/>
      <c r="J31" s="278" t="s">
        <v>132</v>
      </c>
      <c r="K31" s="277" t="e">
        <f>SUM(K16,K29)</f>
        <v>#REF!</v>
      </c>
      <c r="L31" s="277" t="e">
        <f>SUM(L16,L29)</f>
        <v>#REF!</v>
      </c>
      <c r="M31" s="277" t="e">
        <f>SUM(M16,M29)</f>
        <v>#REF!</v>
      </c>
      <c r="N31" s="303">
        <f>SUM(N16,N29)</f>
        <v>488258594</v>
      </c>
      <c r="O31" s="303">
        <f>O16+O29</f>
        <v>489100095</v>
      </c>
      <c r="P31" s="277">
        <f>SUM(P16,P29)</f>
        <v>0</v>
      </c>
    </row>
  </sheetData>
  <mergeCells count="10">
    <mergeCell ref="K1:M1"/>
    <mergeCell ref="K2:L2"/>
    <mergeCell ref="M2:M3"/>
    <mergeCell ref="A1:A3"/>
    <mergeCell ref="C2:D2"/>
    <mergeCell ref="E2:E3"/>
    <mergeCell ref="I1:I3"/>
    <mergeCell ref="J1:J3"/>
    <mergeCell ref="B1:B3"/>
    <mergeCell ref="C1:E1"/>
  </mergeCells>
  <phoneticPr fontId="2" type="noConversion"/>
  <pageMargins left="0.75" right="0.75" top="1" bottom="1" header="0.5" footer="0.5"/>
  <pageSetup paperSize="9" scale="61" orientation="landscape" r:id="rId1"/>
  <headerFooter alignWithMargins="0">
    <oddHeader>&amp;LLevél Községi Önkormányzat&amp;CMűk-felh. mérleg 2018.&amp;R2.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>
    <tabColor theme="3" tint="0.79998168889431442"/>
  </sheetPr>
  <dimension ref="A1:W57"/>
  <sheetViews>
    <sheetView topLeftCell="B22" workbookViewId="0">
      <selection activeCell="R3" sqref="R3:R55"/>
    </sheetView>
  </sheetViews>
  <sheetFormatPr defaultRowHeight="12.75"/>
  <cols>
    <col min="1" max="1" width="6.5703125" customWidth="1"/>
    <col min="2" max="2" width="56.85546875" customWidth="1"/>
    <col min="3" max="3" width="12.140625" hidden="1" customWidth="1"/>
    <col min="4" max="4" width="14.42578125" hidden="1" customWidth="1"/>
    <col min="5" max="5" width="13.140625" hidden="1" customWidth="1"/>
    <col min="6" max="6" width="24.140625" customWidth="1"/>
    <col min="7" max="7" width="18.42578125" customWidth="1"/>
    <col min="8" max="8" width="11.7109375" hidden="1" customWidth="1"/>
    <col min="9" max="9" width="18" customWidth="1"/>
    <col min="10" max="10" width="11.42578125" hidden="1" customWidth="1"/>
    <col min="11" max="11" width="18.7109375" hidden="1" customWidth="1"/>
    <col min="12" max="13" width="24.140625" customWidth="1"/>
    <col min="14" max="14" width="24.140625" hidden="1" customWidth="1"/>
    <col min="15" max="15" width="24.140625" customWidth="1"/>
    <col min="16" max="17" width="24.140625" hidden="1" customWidth="1"/>
    <col min="18" max="19" width="24.140625" customWidth="1"/>
    <col min="20" max="20" width="24.140625" hidden="1" customWidth="1"/>
    <col min="21" max="21" width="24.140625" customWidth="1"/>
    <col min="22" max="23" width="24.140625" hidden="1" customWidth="1"/>
  </cols>
  <sheetData>
    <row r="1" spans="1:23" ht="15" customHeight="1">
      <c r="A1" s="864" t="s">
        <v>288</v>
      </c>
      <c r="B1" s="866" t="s">
        <v>88</v>
      </c>
      <c r="C1" s="869" t="s">
        <v>54</v>
      </c>
      <c r="D1" s="869"/>
      <c r="E1" s="869"/>
      <c r="F1" s="868" t="s">
        <v>735</v>
      </c>
      <c r="G1" s="870"/>
      <c r="H1" s="871"/>
      <c r="I1" s="871"/>
      <c r="J1" s="871"/>
      <c r="K1" s="872"/>
      <c r="L1" s="868" t="s">
        <v>758</v>
      </c>
      <c r="M1" s="870"/>
      <c r="N1" s="871"/>
      <c r="O1" s="871"/>
      <c r="P1" s="871"/>
      <c r="Q1" s="872"/>
      <c r="R1" s="873" t="s">
        <v>759</v>
      </c>
      <c r="S1" s="870"/>
      <c r="T1" s="871"/>
      <c r="U1" s="871"/>
      <c r="V1" s="871"/>
      <c r="W1" s="872"/>
    </row>
    <row r="2" spans="1:23" ht="27" customHeight="1">
      <c r="A2" s="865"/>
      <c r="B2" s="867"/>
      <c r="C2" s="149" t="s">
        <v>59</v>
      </c>
      <c r="D2" s="149" t="s">
        <v>395</v>
      </c>
      <c r="E2" s="149" t="s">
        <v>73</v>
      </c>
      <c r="F2" s="868"/>
      <c r="G2" s="98" t="s">
        <v>302</v>
      </c>
      <c r="H2" s="98" t="s">
        <v>412</v>
      </c>
      <c r="I2" s="98" t="s">
        <v>55</v>
      </c>
      <c r="J2" s="98" t="s">
        <v>94</v>
      </c>
      <c r="K2" s="100" t="s">
        <v>66</v>
      </c>
      <c r="L2" s="868"/>
      <c r="M2" s="98" t="s">
        <v>302</v>
      </c>
      <c r="N2" s="98" t="s">
        <v>412</v>
      </c>
      <c r="O2" s="98" t="s">
        <v>55</v>
      </c>
      <c r="P2" s="98" t="s">
        <v>94</v>
      </c>
      <c r="Q2" s="100" t="s">
        <v>66</v>
      </c>
      <c r="R2" s="873"/>
      <c r="S2" s="98" t="s">
        <v>302</v>
      </c>
      <c r="T2" s="98" t="s">
        <v>412</v>
      </c>
      <c r="U2" s="98" t="s">
        <v>55</v>
      </c>
      <c r="V2" s="98" t="s">
        <v>94</v>
      </c>
      <c r="W2" s="100" t="s">
        <v>66</v>
      </c>
    </row>
    <row r="3" spans="1:23" ht="18">
      <c r="A3" s="10" t="s">
        <v>399</v>
      </c>
      <c r="B3" s="2" t="s">
        <v>405</v>
      </c>
      <c r="C3" s="205">
        <f>SUM(Önkormányzat!C89)</f>
        <v>0</v>
      </c>
      <c r="D3" s="204">
        <f>SUM(Önkormányzat!D89)</f>
        <v>0</v>
      </c>
      <c r="E3" s="204">
        <f>SUM(Önkormányzat!E89)</f>
        <v>0</v>
      </c>
      <c r="F3" s="207">
        <f>SUM(Önkormányzat!F89)</f>
        <v>0</v>
      </c>
      <c r="G3" s="470">
        <f>SUM(Önkormányzat!F89)</f>
        <v>0</v>
      </c>
      <c r="H3" s="2"/>
      <c r="I3" s="2"/>
      <c r="J3" s="2"/>
      <c r="K3" s="24">
        <f t="shared" ref="K3:K8" si="0">SUM(G3:J3)</f>
        <v>0</v>
      </c>
      <c r="L3" s="207">
        <f>M3+O3</f>
        <v>27206</v>
      </c>
      <c r="M3" s="470">
        <f>Önkormányzat!G89</f>
        <v>27206</v>
      </c>
      <c r="N3" s="2"/>
      <c r="O3" s="2"/>
      <c r="P3" s="2"/>
      <c r="Q3" s="24">
        <f t="shared" ref="Q3:Q8" si="1">SUM(M3:P3)</f>
        <v>27206</v>
      </c>
      <c r="R3" s="207">
        <f>S3+U3</f>
        <v>27206</v>
      </c>
      <c r="S3" s="470">
        <f>Önkormányzat!H89</f>
        <v>27206</v>
      </c>
      <c r="T3" s="2"/>
      <c r="U3" s="2"/>
      <c r="V3" s="2"/>
      <c r="W3" s="24">
        <f t="shared" ref="W3:W8" si="2">SUM(S3:V3)</f>
        <v>27206</v>
      </c>
    </row>
    <row r="4" spans="1:23" ht="18">
      <c r="A4" s="10" t="s">
        <v>400</v>
      </c>
      <c r="B4" s="83" t="s">
        <v>406</v>
      </c>
      <c r="C4" s="205">
        <f>SUM(Önkormányzat!C90)</f>
        <v>0</v>
      </c>
      <c r="D4" s="204">
        <f>SUM(Önkormányzat!D90)</f>
        <v>0</v>
      </c>
      <c r="E4" s="204">
        <f>SUM(Önkormányzat!E90)</f>
        <v>0</v>
      </c>
      <c r="F4" s="207">
        <f>SUM(Önkormányzat!F90)</f>
        <v>40800400</v>
      </c>
      <c r="G4" s="470">
        <f>SUM(Önkormányzat!F90)</f>
        <v>40800400</v>
      </c>
      <c r="H4" s="33"/>
      <c r="I4" s="33"/>
      <c r="J4" s="33"/>
      <c r="K4" s="24">
        <f t="shared" si="0"/>
        <v>40800400</v>
      </c>
      <c r="L4" s="207">
        <f t="shared" ref="L4:L55" si="3">M4+O4</f>
        <v>41064400</v>
      </c>
      <c r="M4" s="470">
        <f>Önkormányzat!G90</f>
        <v>41064400</v>
      </c>
      <c r="N4" s="33"/>
      <c r="O4" s="33"/>
      <c r="P4" s="33"/>
      <c r="Q4" s="24">
        <f t="shared" si="1"/>
        <v>41064400</v>
      </c>
      <c r="R4" s="207">
        <f t="shared" ref="R4:R55" si="4">S4+U4</f>
        <v>21198822</v>
      </c>
      <c r="S4" s="470">
        <f>Önkormányzat!H90</f>
        <v>21198822</v>
      </c>
      <c r="T4" s="33"/>
      <c r="U4" s="33"/>
      <c r="V4" s="33"/>
      <c r="W4" s="24">
        <f t="shared" si="2"/>
        <v>21198822</v>
      </c>
    </row>
    <row r="5" spans="1:23" ht="18">
      <c r="A5" s="10" t="s">
        <v>401</v>
      </c>
      <c r="B5" s="83" t="s">
        <v>407</v>
      </c>
      <c r="C5" s="205">
        <f>SUM(Önkormányzat!C91)</f>
        <v>0</v>
      </c>
      <c r="D5" s="204">
        <f>SUM(Önkormányzat!D91)</f>
        <v>0</v>
      </c>
      <c r="E5" s="204">
        <f>SUM(Önkormányzat!E91)</f>
        <v>0</v>
      </c>
      <c r="F5" s="207">
        <f>SUM(Önkormányzat!F91)</f>
        <v>11719318</v>
      </c>
      <c r="G5" s="470">
        <f>SUM(Önkormányzat!F91)</f>
        <v>11719318</v>
      </c>
      <c r="H5" s="33"/>
      <c r="I5" s="33"/>
      <c r="J5" s="33"/>
      <c r="K5" s="24">
        <f t="shared" si="0"/>
        <v>11719318</v>
      </c>
      <c r="L5" s="207">
        <f t="shared" si="3"/>
        <v>11719318</v>
      </c>
      <c r="M5" s="470">
        <f>Önkormányzat!G91</f>
        <v>11719318</v>
      </c>
      <c r="N5" s="33"/>
      <c r="O5" s="33"/>
      <c r="P5" s="33"/>
      <c r="Q5" s="24">
        <f t="shared" si="1"/>
        <v>11719318</v>
      </c>
      <c r="R5" s="207">
        <f t="shared" si="4"/>
        <v>6094043</v>
      </c>
      <c r="S5" s="470">
        <f>Önkormányzat!H91</f>
        <v>6094043</v>
      </c>
      <c r="T5" s="33"/>
      <c r="U5" s="33"/>
      <c r="V5" s="33"/>
      <c r="W5" s="24">
        <f t="shared" si="2"/>
        <v>6094043</v>
      </c>
    </row>
    <row r="6" spans="1:23" ht="18">
      <c r="A6" s="10" t="s">
        <v>402</v>
      </c>
      <c r="B6" s="83" t="s">
        <v>408</v>
      </c>
      <c r="C6" s="205">
        <f>SUM(Önkormányzat!C92)</f>
        <v>0</v>
      </c>
      <c r="D6" s="204">
        <f>SUM(Önkormányzat!D92)</f>
        <v>0</v>
      </c>
      <c r="E6" s="204">
        <f>SUM(Önkormányzat!E92)</f>
        <v>0</v>
      </c>
      <c r="F6" s="207">
        <f>SUM(Önkormányzat!F92)</f>
        <v>2341350</v>
      </c>
      <c r="G6" s="470">
        <f>SUM(Önkormányzat!F92)</f>
        <v>2341350</v>
      </c>
      <c r="H6" s="33"/>
      <c r="I6" s="33"/>
      <c r="J6" s="33"/>
      <c r="K6" s="24">
        <f t="shared" si="0"/>
        <v>2341350</v>
      </c>
      <c r="L6" s="207">
        <f t="shared" si="3"/>
        <v>2529858</v>
      </c>
      <c r="M6" s="470">
        <f>Önkormányzat!G92</f>
        <v>2529858</v>
      </c>
      <c r="N6" s="33"/>
      <c r="O6" s="33"/>
      <c r="P6" s="33"/>
      <c r="Q6" s="24">
        <f t="shared" si="1"/>
        <v>2529858</v>
      </c>
      <c r="R6" s="207">
        <f t="shared" si="4"/>
        <v>1406010</v>
      </c>
      <c r="S6" s="470">
        <f>Önkormányzat!H92</f>
        <v>1406010</v>
      </c>
      <c r="T6" s="33"/>
      <c r="U6" s="33"/>
      <c r="V6" s="33"/>
      <c r="W6" s="24">
        <f t="shared" si="2"/>
        <v>1406010</v>
      </c>
    </row>
    <row r="7" spans="1:23" ht="18">
      <c r="A7" s="10" t="s">
        <v>403</v>
      </c>
      <c r="B7" s="83" t="s">
        <v>409</v>
      </c>
      <c r="C7" s="205">
        <f>SUM(Önkormányzat!C93)</f>
        <v>0</v>
      </c>
      <c r="D7" s="204">
        <f>SUM(Önkormányzat!D93)</f>
        <v>0</v>
      </c>
      <c r="E7" s="204">
        <f>SUM(Önkormányzat!E93)</f>
        <v>0</v>
      </c>
      <c r="F7" s="207">
        <f>SUM(Önkormányzat!F93)</f>
        <v>0</v>
      </c>
      <c r="G7" s="470">
        <f>SUM(Önkormányzat!F93)</f>
        <v>0</v>
      </c>
      <c r="H7" s="33"/>
      <c r="I7" s="33"/>
      <c r="J7" s="33"/>
      <c r="K7" s="24">
        <f t="shared" si="0"/>
        <v>0</v>
      </c>
      <c r="L7" s="207">
        <f t="shared" si="3"/>
        <v>0</v>
      </c>
      <c r="M7" s="470">
        <f>SUM(Önkormányzat!L93)</f>
        <v>0</v>
      </c>
      <c r="N7" s="33"/>
      <c r="O7" s="33"/>
      <c r="P7" s="33"/>
      <c r="Q7" s="24">
        <f t="shared" si="1"/>
        <v>0</v>
      </c>
      <c r="R7" s="207">
        <f t="shared" si="4"/>
        <v>359158</v>
      </c>
      <c r="S7" s="470">
        <f>Önkormányzat!H93</f>
        <v>359158</v>
      </c>
      <c r="T7" s="33"/>
      <c r="U7" s="33"/>
      <c r="V7" s="33"/>
      <c r="W7" s="24">
        <f t="shared" si="2"/>
        <v>359158</v>
      </c>
    </row>
    <row r="8" spans="1:23" ht="18">
      <c r="A8" s="10" t="s">
        <v>404</v>
      </c>
      <c r="B8" s="83" t="s">
        <v>410</v>
      </c>
      <c r="C8" s="205">
        <f>SUM(Önkormányzat!C94)</f>
        <v>0</v>
      </c>
      <c r="D8" s="204">
        <f>SUM(Önkormányzat!D94)</f>
        <v>0</v>
      </c>
      <c r="E8" s="204">
        <f>SUM(Önkormányzat!E94)</f>
        <v>0</v>
      </c>
      <c r="F8" s="207">
        <f>SUM(Önkormányzat!F94)</f>
        <v>0</v>
      </c>
      <c r="G8" s="470">
        <f>SUM(Önkormányzat!F94)</f>
        <v>0</v>
      </c>
      <c r="H8" s="33"/>
      <c r="I8" s="33"/>
      <c r="J8" s="33"/>
      <c r="K8" s="24">
        <f t="shared" si="0"/>
        <v>0</v>
      </c>
      <c r="L8" s="207">
        <f t="shared" si="3"/>
        <v>359158</v>
      </c>
      <c r="M8" s="470">
        <f>Önkormányzat!G93</f>
        <v>359158</v>
      </c>
      <c r="N8" s="33"/>
      <c r="O8" s="33"/>
      <c r="P8" s="33"/>
      <c r="Q8" s="24">
        <f t="shared" si="1"/>
        <v>359158</v>
      </c>
      <c r="R8" s="207">
        <f t="shared" si="4"/>
        <v>0</v>
      </c>
      <c r="S8" s="470">
        <f>Önkormányzat!H94</f>
        <v>0</v>
      </c>
      <c r="T8" s="33"/>
      <c r="U8" s="33"/>
      <c r="V8" s="33"/>
      <c r="W8" s="24">
        <f t="shared" si="2"/>
        <v>0</v>
      </c>
    </row>
    <row r="9" spans="1:23" ht="18">
      <c r="A9" s="151" t="s">
        <v>329</v>
      </c>
      <c r="B9" s="153" t="s">
        <v>322</v>
      </c>
      <c r="C9" s="147">
        <f t="shared" ref="C9:K9" si="5">SUM(C3:C8)</f>
        <v>0</v>
      </c>
      <c r="D9" s="144">
        <f t="shared" si="5"/>
        <v>0</v>
      </c>
      <c r="E9" s="144">
        <f t="shared" si="5"/>
        <v>0</v>
      </c>
      <c r="F9" s="179">
        <f t="shared" si="5"/>
        <v>54861068</v>
      </c>
      <c r="G9" s="144">
        <f t="shared" si="5"/>
        <v>54861068</v>
      </c>
      <c r="H9" s="144">
        <f t="shared" si="5"/>
        <v>0</v>
      </c>
      <c r="I9" s="144">
        <f t="shared" si="5"/>
        <v>0</v>
      </c>
      <c r="J9" s="144">
        <f t="shared" si="5"/>
        <v>0</v>
      </c>
      <c r="K9" s="144">
        <f t="shared" si="5"/>
        <v>54861068</v>
      </c>
      <c r="L9" s="207">
        <f t="shared" si="3"/>
        <v>55699940</v>
      </c>
      <c r="M9" s="144">
        <f t="shared" ref="M9:W9" si="6">SUM(M3:M8)</f>
        <v>55699940</v>
      </c>
      <c r="N9" s="144">
        <f t="shared" si="6"/>
        <v>0</v>
      </c>
      <c r="O9" s="144">
        <f t="shared" si="6"/>
        <v>0</v>
      </c>
      <c r="P9" s="144">
        <f t="shared" si="6"/>
        <v>0</v>
      </c>
      <c r="Q9" s="144">
        <f t="shared" si="6"/>
        <v>55699940</v>
      </c>
      <c r="R9" s="207">
        <f t="shared" si="4"/>
        <v>29085239</v>
      </c>
      <c r="S9" s="144">
        <f t="shared" si="6"/>
        <v>29085239</v>
      </c>
      <c r="T9" s="144">
        <f t="shared" si="6"/>
        <v>0</v>
      </c>
      <c r="U9" s="144">
        <f t="shared" si="6"/>
        <v>0</v>
      </c>
      <c r="V9" s="144">
        <f t="shared" si="6"/>
        <v>0</v>
      </c>
      <c r="W9" s="144">
        <f t="shared" si="6"/>
        <v>29085239</v>
      </c>
    </row>
    <row r="10" spans="1:23" ht="18">
      <c r="A10" s="1"/>
      <c r="B10" s="83" t="s">
        <v>324</v>
      </c>
      <c r="C10" s="205">
        <f>SUM(Önkormányzat!C96)</f>
        <v>0</v>
      </c>
      <c r="D10" s="204">
        <f>SUM(Önkormányzat!D96)</f>
        <v>0</v>
      </c>
      <c r="E10" s="204">
        <f>SUM(Önkormányzat!E96)</f>
        <v>0</v>
      </c>
      <c r="F10" s="207">
        <f>SUM(Önkormányzat!F96)</f>
        <v>0</v>
      </c>
      <c r="G10" s="470">
        <f>SUM(Önkormányzat!F96)</f>
        <v>0</v>
      </c>
      <c r="H10" s="33"/>
      <c r="I10" s="33"/>
      <c r="J10" s="33"/>
      <c r="K10" s="24">
        <f>SUM(G10:J10)</f>
        <v>0</v>
      </c>
      <c r="L10" s="207">
        <f t="shared" si="3"/>
        <v>0</v>
      </c>
      <c r="M10" s="470">
        <f>SUM(Önkormányzat!L96)</f>
        <v>0</v>
      </c>
      <c r="N10" s="33"/>
      <c r="O10" s="33"/>
      <c r="P10" s="33"/>
      <c r="Q10" s="24">
        <f>SUM(M10:P10)</f>
        <v>0</v>
      </c>
      <c r="R10" s="207">
        <f t="shared" si="4"/>
        <v>0</v>
      </c>
      <c r="S10" s="470">
        <f>SUM(Önkormányzat!R96)</f>
        <v>0</v>
      </c>
      <c r="T10" s="33"/>
      <c r="U10" s="33"/>
      <c r="V10" s="33"/>
      <c r="W10" s="24">
        <f>SUM(S10:V10)</f>
        <v>0</v>
      </c>
    </row>
    <row r="11" spans="1:23" ht="18">
      <c r="A11" s="1"/>
      <c r="B11" s="83"/>
      <c r="C11" s="205">
        <f>SUM(Önkormányzat!C97)</f>
        <v>0</v>
      </c>
      <c r="D11" s="204">
        <f>SUM(Önkormányzat!D97)</f>
        <v>0</v>
      </c>
      <c r="E11" s="204"/>
      <c r="F11" s="207">
        <f>SUM(Önkormányzat!F97)</f>
        <v>0</v>
      </c>
      <c r="G11" s="470">
        <f>SUM(Önkormányzat!F97)</f>
        <v>0</v>
      </c>
      <c r="H11" s="33"/>
      <c r="I11" s="33"/>
      <c r="J11" s="33"/>
      <c r="K11" s="24">
        <f>SUM(G11:J11)</f>
        <v>0</v>
      </c>
      <c r="L11" s="207">
        <f t="shared" si="3"/>
        <v>0</v>
      </c>
      <c r="M11" s="470">
        <f>SUM(Önkormányzat!L97)</f>
        <v>0</v>
      </c>
      <c r="N11" s="33"/>
      <c r="O11" s="33"/>
      <c r="P11" s="33"/>
      <c r="Q11" s="24">
        <f>SUM(M11:P11)</f>
        <v>0</v>
      </c>
      <c r="R11" s="207">
        <f t="shared" si="4"/>
        <v>0</v>
      </c>
      <c r="S11" s="470">
        <f>SUM(Önkormányzat!R97)</f>
        <v>0</v>
      </c>
      <c r="T11" s="33"/>
      <c r="U11" s="33"/>
      <c r="V11" s="33"/>
      <c r="W11" s="24">
        <f>SUM(S11:V11)</f>
        <v>0</v>
      </c>
    </row>
    <row r="12" spans="1:23" ht="18">
      <c r="A12" s="1"/>
      <c r="B12" s="83" t="s">
        <v>326</v>
      </c>
      <c r="C12" s="205">
        <f>SUM(Önkormányzat!C98)</f>
        <v>0</v>
      </c>
      <c r="D12" s="204">
        <f>SUM(Önkormányzat!D98)</f>
        <v>0</v>
      </c>
      <c r="E12" s="204">
        <f>SUM(Önkormányzat!E98)</f>
        <v>0</v>
      </c>
      <c r="F12" s="207">
        <f>SUM(Önkormányzat!F98)</f>
        <v>117600</v>
      </c>
      <c r="G12" s="470">
        <f>SUM(Önkormányzat!F98)</f>
        <v>117600</v>
      </c>
      <c r="H12" s="33"/>
      <c r="I12" s="33"/>
      <c r="J12" s="33"/>
      <c r="K12" s="24">
        <f>SUM(G12:J12)</f>
        <v>117600</v>
      </c>
      <c r="L12" s="207">
        <f t="shared" si="3"/>
        <v>0</v>
      </c>
      <c r="M12" s="470">
        <f>SUM(Önkormányzat!L98)</f>
        <v>0</v>
      </c>
      <c r="N12" s="33"/>
      <c r="O12" s="33"/>
      <c r="P12" s="33"/>
      <c r="Q12" s="24">
        <f>SUM(M12:P12)</f>
        <v>0</v>
      </c>
      <c r="R12" s="207">
        <f t="shared" si="4"/>
        <v>0</v>
      </c>
      <c r="S12" s="470">
        <f>SUM(Önkormányzat!R98)</f>
        <v>0</v>
      </c>
      <c r="T12" s="33"/>
      <c r="U12" s="33"/>
      <c r="V12" s="33"/>
      <c r="W12" s="24">
        <f>SUM(S12:V12)</f>
        <v>0</v>
      </c>
    </row>
    <row r="13" spans="1:23" ht="18">
      <c r="A13" s="1"/>
      <c r="B13" s="83" t="s">
        <v>325</v>
      </c>
      <c r="C13" s="205">
        <f>SUM(Önkormányzat!C99)</f>
        <v>0</v>
      </c>
      <c r="D13" s="204">
        <f>SUM(Önkormányzat!D99)</f>
        <v>0</v>
      </c>
      <c r="E13" s="204">
        <f>SUM(Önkormányzat!E99)</f>
        <v>0</v>
      </c>
      <c r="F13" s="207">
        <f>SUM(Önkormányzat!F99)</f>
        <v>19000000</v>
      </c>
      <c r="G13" s="470">
        <f>SUM(Önkormányzat!F99)</f>
        <v>19000000</v>
      </c>
      <c r="H13" s="33"/>
      <c r="I13" s="33"/>
      <c r="J13" s="33"/>
      <c r="K13" s="24">
        <f>SUM(G13:J13)</f>
        <v>19000000</v>
      </c>
      <c r="L13" s="207">
        <f t="shared" si="3"/>
        <v>0</v>
      </c>
      <c r="M13" s="470">
        <f>SUM(Önkormányzat!L99)</f>
        <v>0</v>
      </c>
      <c r="N13" s="33"/>
      <c r="O13" s="33"/>
      <c r="P13" s="33"/>
      <c r="Q13" s="24">
        <f>SUM(M13:P13)</f>
        <v>0</v>
      </c>
      <c r="R13" s="207">
        <f t="shared" si="4"/>
        <v>0</v>
      </c>
      <c r="S13" s="470">
        <f>SUM(Önkormányzat!R99)</f>
        <v>0</v>
      </c>
      <c r="T13" s="33"/>
      <c r="U13" s="33"/>
      <c r="V13" s="33"/>
      <c r="W13" s="24">
        <f>SUM(S13:V13)</f>
        <v>0</v>
      </c>
    </row>
    <row r="14" spans="1:23" ht="18">
      <c r="A14" s="151" t="s">
        <v>330</v>
      </c>
      <c r="B14" s="153" t="s">
        <v>323</v>
      </c>
      <c r="C14" s="147">
        <f t="shared" ref="C14:K14" si="7">SUM(C10:C13)</f>
        <v>0</v>
      </c>
      <c r="D14" s="144">
        <f t="shared" si="7"/>
        <v>0</v>
      </c>
      <c r="E14" s="144">
        <f t="shared" si="7"/>
        <v>0</v>
      </c>
      <c r="F14" s="179">
        <f t="shared" si="7"/>
        <v>19117600</v>
      </c>
      <c r="G14" s="144">
        <f t="shared" si="7"/>
        <v>19117600</v>
      </c>
      <c r="H14" s="144">
        <f t="shared" si="7"/>
        <v>0</v>
      </c>
      <c r="I14" s="144">
        <f t="shared" si="7"/>
        <v>0</v>
      </c>
      <c r="J14" s="144">
        <f t="shared" si="7"/>
        <v>0</v>
      </c>
      <c r="K14" s="144">
        <f t="shared" si="7"/>
        <v>19117600</v>
      </c>
      <c r="L14" s="207">
        <f t="shared" si="3"/>
        <v>19117600</v>
      </c>
      <c r="M14" s="144">
        <f>Önkormányzat!G100</f>
        <v>19117600</v>
      </c>
      <c r="N14" s="144">
        <f t="shared" ref="N14:W14" si="8">SUM(N10:N13)</f>
        <v>0</v>
      </c>
      <c r="O14" s="144">
        <f t="shared" si="8"/>
        <v>0</v>
      </c>
      <c r="P14" s="144">
        <f t="shared" si="8"/>
        <v>0</v>
      </c>
      <c r="Q14" s="144">
        <f t="shared" si="8"/>
        <v>0</v>
      </c>
      <c r="R14" s="207">
        <f t="shared" si="4"/>
        <v>11746487</v>
      </c>
      <c r="S14" s="144">
        <f>Önkormányzat!H100</f>
        <v>11746487</v>
      </c>
      <c r="T14" s="144">
        <f t="shared" si="8"/>
        <v>0</v>
      </c>
      <c r="U14" s="144">
        <f t="shared" si="8"/>
        <v>0</v>
      </c>
      <c r="V14" s="144">
        <f t="shared" si="8"/>
        <v>0</v>
      </c>
      <c r="W14" s="144">
        <f t="shared" si="8"/>
        <v>0</v>
      </c>
    </row>
    <row r="15" spans="1:23" ht="18">
      <c r="A15" s="157" t="s">
        <v>321</v>
      </c>
      <c r="B15" s="155" t="s">
        <v>327</v>
      </c>
      <c r="C15" s="144">
        <f t="shared" ref="C15:K15" si="9">SUM(C14,C9)</f>
        <v>0</v>
      </c>
      <c r="D15" s="144">
        <f t="shared" si="9"/>
        <v>0</v>
      </c>
      <c r="E15" s="144">
        <f t="shared" si="9"/>
        <v>0</v>
      </c>
      <c r="F15" s="81">
        <f t="shared" si="9"/>
        <v>73978668</v>
      </c>
      <c r="G15" s="144">
        <f t="shared" si="9"/>
        <v>73978668</v>
      </c>
      <c r="H15" s="144">
        <f t="shared" si="9"/>
        <v>0</v>
      </c>
      <c r="I15" s="144">
        <f t="shared" si="9"/>
        <v>0</v>
      </c>
      <c r="J15" s="144">
        <f t="shared" si="9"/>
        <v>0</v>
      </c>
      <c r="K15" s="144">
        <f t="shared" si="9"/>
        <v>73978668</v>
      </c>
      <c r="L15" s="207">
        <f t="shared" si="3"/>
        <v>74817540</v>
      </c>
      <c r="M15" s="144">
        <f t="shared" ref="M15:W15" si="10">SUM(M14,M9)</f>
        <v>74817540</v>
      </c>
      <c r="N15" s="144">
        <f t="shared" si="10"/>
        <v>0</v>
      </c>
      <c r="O15" s="144">
        <f t="shared" si="10"/>
        <v>0</v>
      </c>
      <c r="P15" s="144">
        <f t="shared" si="10"/>
        <v>0</v>
      </c>
      <c r="Q15" s="144">
        <f t="shared" si="10"/>
        <v>55699940</v>
      </c>
      <c r="R15" s="207">
        <f t="shared" si="4"/>
        <v>40831726</v>
      </c>
      <c r="S15" s="144">
        <f t="shared" si="10"/>
        <v>40831726</v>
      </c>
      <c r="T15" s="144">
        <f t="shared" si="10"/>
        <v>0</v>
      </c>
      <c r="U15" s="144">
        <f t="shared" si="10"/>
        <v>0</v>
      </c>
      <c r="V15" s="144">
        <f t="shared" si="10"/>
        <v>0</v>
      </c>
      <c r="W15" s="144">
        <f t="shared" si="10"/>
        <v>29085239</v>
      </c>
    </row>
    <row r="16" spans="1:23" ht="18">
      <c r="A16" s="151" t="s">
        <v>334</v>
      </c>
      <c r="B16" s="153" t="s">
        <v>328</v>
      </c>
      <c r="C16" s="206">
        <f>SUM(Önkormányzat!C102)</f>
        <v>0</v>
      </c>
      <c r="D16" s="206">
        <f>SUM(Önkormányzat!D102)</f>
        <v>0</v>
      </c>
      <c r="E16" s="206">
        <f>SUM(Önkormányzat!E102)</f>
        <v>0</v>
      </c>
      <c r="F16" s="208">
        <f>SUM(Önkormányzat!F102)</f>
        <v>4104815</v>
      </c>
      <c r="G16" s="206">
        <f>Önkormányzat!X107</f>
        <v>4104815</v>
      </c>
      <c r="H16" s="181"/>
      <c r="I16" s="181"/>
      <c r="J16" s="181"/>
      <c r="K16" s="181"/>
      <c r="L16" s="207">
        <f t="shared" si="3"/>
        <v>4104815</v>
      </c>
      <c r="M16" s="206">
        <f>Önkormányzat!G107</f>
        <v>4104815</v>
      </c>
      <c r="N16" s="181"/>
      <c r="O16" s="181"/>
      <c r="P16" s="181"/>
      <c r="Q16" s="181"/>
      <c r="R16" s="207">
        <f t="shared" si="4"/>
        <v>4104815</v>
      </c>
      <c r="S16" s="839">
        <f>Önkormányzat!H102</f>
        <v>4104815</v>
      </c>
      <c r="T16" s="181"/>
      <c r="U16" s="181"/>
      <c r="V16" s="181"/>
      <c r="W16" s="181"/>
    </row>
    <row r="17" spans="1:23" ht="18">
      <c r="A17" s="1"/>
      <c r="B17" s="83" t="s">
        <v>500</v>
      </c>
      <c r="C17" s="205">
        <f>SUM(Önkormányzat!C103)</f>
        <v>0</v>
      </c>
      <c r="D17" s="204">
        <f>SUM(Önkormányzat!D103)</f>
        <v>0</v>
      </c>
      <c r="E17" s="204">
        <f>SUM(Önkormányzat!E103)</f>
        <v>0</v>
      </c>
      <c r="F17" s="207">
        <f>SUM(Önkormányzat!F103)</f>
        <v>0</v>
      </c>
      <c r="G17" s="470">
        <f>SUM(Önkormányzat!F103)</f>
        <v>0</v>
      </c>
      <c r="H17" s="33"/>
      <c r="I17" s="33"/>
      <c r="J17" s="33"/>
      <c r="K17" s="24">
        <f>SUM(G17:J17)</f>
        <v>0</v>
      </c>
      <c r="L17" s="207">
        <f t="shared" si="3"/>
        <v>0</v>
      </c>
      <c r="M17" s="470">
        <f>SUM(Önkormányzat!L103)</f>
        <v>0</v>
      </c>
      <c r="N17" s="33"/>
      <c r="O17" s="33"/>
      <c r="P17" s="33"/>
      <c r="Q17" s="24">
        <f>SUM(M17:P17)</f>
        <v>0</v>
      </c>
      <c r="R17" s="207">
        <f t="shared" si="4"/>
        <v>0</v>
      </c>
      <c r="S17" s="470">
        <f>SUM(Önkormányzat!R103)</f>
        <v>0</v>
      </c>
      <c r="T17" s="33"/>
      <c r="U17" s="33"/>
      <c r="V17" s="33"/>
      <c r="W17" s="24">
        <f>SUM(S17:V17)</f>
        <v>0</v>
      </c>
    </row>
    <row r="18" spans="1:23" ht="18">
      <c r="A18" s="1"/>
      <c r="B18" s="83" t="s">
        <v>501</v>
      </c>
      <c r="C18" s="205">
        <f>SUM(Önkormányzat!C104)</f>
        <v>0</v>
      </c>
      <c r="D18" s="204">
        <f>SUM(Önkormányzat!D104)</f>
        <v>0</v>
      </c>
      <c r="E18" s="204">
        <f>SUM(Önkormányzat!E104)</f>
        <v>0</v>
      </c>
      <c r="F18" s="207">
        <f>SUM(Önkormányzat!F104)</f>
        <v>0</v>
      </c>
      <c r="G18" s="205">
        <f>SUM(Önkormányzat!F104)</f>
        <v>0</v>
      </c>
      <c r="H18" s="33"/>
      <c r="I18" s="33"/>
      <c r="J18" s="33"/>
      <c r="K18" s="24">
        <f>SUM(G18:J18)</f>
        <v>0</v>
      </c>
      <c r="L18" s="207">
        <f t="shared" si="3"/>
        <v>0</v>
      </c>
      <c r="M18" s="205">
        <f>SUM(Önkormányzat!L104)</f>
        <v>0</v>
      </c>
      <c r="N18" s="33"/>
      <c r="O18" s="33"/>
      <c r="P18" s="33"/>
      <c r="Q18" s="24">
        <f>SUM(M18:P18)</f>
        <v>0</v>
      </c>
      <c r="R18" s="207">
        <f t="shared" si="4"/>
        <v>0</v>
      </c>
      <c r="S18" s="205">
        <f>SUM(Önkormányzat!R104)</f>
        <v>0</v>
      </c>
      <c r="T18" s="33"/>
      <c r="U18" s="33"/>
      <c r="V18" s="33"/>
      <c r="W18" s="24">
        <f>SUM(S18:V18)</f>
        <v>0</v>
      </c>
    </row>
    <row r="19" spans="1:23" ht="18">
      <c r="A19" s="1"/>
      <c r="B19" s="83"/>
      <c r="C19" s="205">
        <f>SUM(Önkormányzat!C105)</f>
        <v>0</v>
      </c>
      <c r="D19" s="204">
        <f>SUM(Önkormányzat!D105)</f>
        <v>0</v>
      </c>
      <c r="E19" s="204">
        <f>SUM(Önkormányzat!E105)</f>
        <v>0</v>
      </c>
      <c r="F19" s="207">
        <f>SUM(Önkormányzat!F105)</f>
        <v>0</v>
      </c>
      <c r="G19" s="205">
        <f>SUM(Önkormányzat!F105)</f>
        <v>0</v>
      </c>
      <c r="H19" s="33"/>
      <c r="I19" s="33"/>
      <c r="J19" s="33"/>
      <c r="K19" s="24">
        <f>SUM(G19:J19)</f>
        <v>0</v>
      </c>
      <c r="L19" s="207">
        <f t="shared" si="3"/>
        <v>0</v>
      </c>
      <c r="M19" s="205">
        <f>SUM(Önkormányzat!L105)</f>
        <v>0</v>
      </c>
      <c r="N19" s="33"/>
      <c r="O19" s="33"/>
      <c r="P19" s="33"/>
      <c r="Q19" s="24">
        <f>SUM(M19:P19)</f>
        <v>0</v>
      </c>
      <c r="R19" s="207">
        <f t="shared" si="4"/>
        <v>0</v>
      </c>
      <c r="S19" s="205">
        <f>SUM(Önkormányzat!R105)</f>
        <v>0</v>
      </c>
      <c r="T19" s="33"/>
      <c r="U19" s="33"/>
      <c r="V19" s="33"/>
      <c r="W19" s="24">
        <f>SUM(S19:V19)</f>
        <v>0</v>
      </c>
    </row>
    <row r="20" spans="1:23" ht="18">
      <c r="A20" s="151" t="s">
        <v>332</v>
      </c>
      <c r="B20" s="153" t="s">
        <v>331</v>
      </c>
      <c r="C20" s="147">
        <f t="shared" ref="C20:K20" si="11">SUM(C17:C19)</f>
        <v>0</v>
      </c>
      <c r="D20" s="144">
        <f t="shared" si="11"/>
        <v>0</v>
      </c>
      <c r="E20" s="144">
        <f t="shared" si="11"/>
        <v>0</v>
      </c>
      <c r="F20" s="179">
        <f t="shared" si="11"/>
        <v>0</v>
      </c>
      <c r="G20" s="144">
        <f t="shared" si="11"/>
        <v>0</v>
      </c>
      <c r="H20" s="144">
        <f t="shared" si="11"/>
        <v>0</v>
      </c>
      <c r="I20" s="144">
        <f t="shared" si="11"/>
        <v>0</v>
      </c>
      <c r="J20" s="144">
        <f t="shared" si="11"/>
        <v>0</v>
      </c>
      <c r="K20" s="144">
        <f t="shared" si="11"/>
        <v>0</v>
      </c>
      <c r="L20" s="207">
        <f t="shared" si="3"/>
        <v>0</v>
      </c>
      <c r="M20" s="144">
        <f t="shared" ref="M20:W20" si="12">SUM(M17:M19)</f>
        <v>0</v>
      </c>
      <c r="N20" s="144">
        <f t="shared" si="12"/>
        <v>0</v>
      </c>
      <c r="O20" s="144">
        <f t="shared" si="12"/>
        <v>0</v>
      </c>
      <c r="P20" s="144">
        <f t="shared" si="12"/>
        <v>0</v>
      </c>
      <c r="Q20" s="144">
        <f t="shared" si="12"/>
        <v>0</v>
      </c>
      <c r="R20" s="207">
        <f t="shared" si="4"/>
        <v>3973739</v>
      </c>
      <c r="S20" s="840">
        <f>Önkormányzat!H106</f>
        <v>3973739</v>
      </c>
      <c r="T20" s="144">
        <f t="shared" si="12"/>
        <v>0</v>
      </c>
      <c r="U20" s="144">
        <f t="shared" si="12"/>
        <v>0</v>
      </c>
      <c r="V20" s="144">
        <f t="shared" si="12"/>
        <v>0</v>
      </c>
      <c r="W20" s="144">
        <f t="shared" si="12"/>
        <v>0</v>
      </c>
    </row>
    <row r="21" spans="1:23" ht="18">
      <c r="A21" s="157" t="s">
        <v>333</v>
      </c>
      <c r="B21" s="155" t="s">
        <v>335</v>
      </c>
      <c r="C21" s="144">
        <f t="shared" ref="C21:K21" si="13">SUM(C16,C20)</f>
        <v>0</v>
      </c>
      <c r="D21" s="144">
        <f t="shared" si="13"/>
        <v>0</v>
      </c>
      <c r="E21" s="144">
        <f t="shared" si="13"/>
        <v>0</v>
      </c>
      <c r="F21" s="81">
        <f t="shared" si="13"/>
        <v>4104815</v>
      </c>
      <c r="G21" s="144">
        <f t="shared" si="13"/>
        <v>4104815</v>
      </c>
      <c r="H21" s="144">
        <f t="shared" si="13"/>
        <v>0</v>
      </c>
      <c r="I21" s="144">
        <f t="shared" si="13"/>
        <v>0</v>
      </c>
      <c r="J21" s="144">
        <f t="shared" si="13"/>
        <v>0</v>
      </c>
      <c r="K21" s="144">
        <f t="shared" si="13"/>
        <v>0</v>
      </c>
      <c r="L21" s="207">
        <f t="shared" si="3"/>
        <v>4104815</v>
      </c>
      <c r="M21" s="144">
        <f t="shared" ref="M21:W21" si="14">SUM(M16,M20)</f>
        <v>4104815</v>
      </c>
      <c r="N21" s="144">
        <f t="shared" si="14"/>
        <v>0</v>
      </c>
      <c r="O21" s="144">
        <f t="shared" si="14"/>
        <v>0</v>
      </c>
      <c r="P21" s="144">
        <f t="shared" si="14"/>
        <v>0</v>
      </c>
      <c r="Q21" s="144">
        <f t="shared" si="14"/>
        <v>0</v>
      </c>
      <c r="R21" s="207">
        <f t="shared" si="4"/>
        <v>8078554</v>
      </c>
      <c r="S21" s="144">
        <f t="shared" si="14"/>
        <v>8078554</v>
      </c>
      <c r="T21" s="144">
        <f t="shared" si="14"/>
        <v>0</v>
      </c>
      <c r="U21" s="144">
        <f t="shared" si="14"/>
        <v>0</v>
      </c>
      <c r="V21" s="144">
        <f t="shared" si="14"/>
        <v>0</v>
      </c>
      <c r="W21" s="144">
        <f t="shared" si="14"/>
        <v>0</v>
      </c>
    </row>
    <row r="22" spans="1:23" ht="18">
      <c r="A22" s="1" t="s">
        <v>336</v>
      </c>
      <c r="B22" s="92" t="s">
        <v>337</v>
      </c>
      <c r="C22" s="205">
        <f>SUM(Önkormányzat!C108)</f>
        <v>0</v>
      </c>
      <c r="D22" s="204">
        <f>SUM(Önkormányzat!D108)</f>
        <v>0</v>
      </c>
      <c r="E22" s="204">
        <f>SUM(Önkormányzat!E108)</f>
        <v>0</v>
      </c>
      <c r="F22" s="207">
        <f>SUM(Önkormányzat!F108)</f>
        <v>2000000</v>
      </c>
      <c r="G22" s="470">
        <f>SUM(Önkormányzat!F108)</f>
        <v>2000000</v>
      </c>
      <c r="H22" s="33"/>
      <c r="I22" s="33"/>
      <c r="J22" s="33"/>
      <c r="K22" s="24">
        <f t="shared" ref="K22:K29" si="15">SUM(G22:J22)</f>
        <v>2000000</v>
      </c>
      <c r="L22" s="207">
        <f t="shared" si="3"/>
        <v>2000000</v>
      </c>
      <c r="M22" s="470">
        <f>Önkormányzat!G108</f>
        <v>2000000</v>
      </c>
      <c r="N22" s="33"/>
      <c r="O22" s="33"/>
      <c r="P22" s="33"/>
      <c r="Q22" s="24">
        <f t="shared" ref="Q22:Q29" si="16">SUM(M22:P22)</f>
        <v>2000000</v>
      </c>
      <c r="R22" s="207">
        <f t="shared" si="4"/>
        <v>1114496</v>
      </c>
      <c r="S22" s="470">
        <f>Önkormányzat!H108</f>
        <v>1114496</v>
      </c>
      <c r="T22" s="33"/>
      <c r="U22" s="33"/>
      <c r="V22" s="33"/>
      <c r="W22" s="24">
        <f t="shared" ref="W22:W29" si="17">SUM(S22:V22)</f>
        <v>1114496</v>
      </c>
    </row>
    <row r="23" spans="1:23" ht="18">
      <c r="A23" s="1" t="s">
        <v>338</v>
      </c>
      <c r="B23" s="92" t="s">
        <v>339</v>
      </c>
      <c r="C23" s="205">
        <f>SUM(Önkormányzat!C109)</f>
        <v>0</v>
      </c>
      <c r="D23" s="204">
        <f>SUM(Önkormányzat!D109)</f>
        <v>0</v>
      </c>
      <c r="E23" s="204">
        <f>SUM(Önkormányzat!E109)</f>
        <v>0</v>
      </c>
      <c r="F23" s="207">
        <f>SUM(Önkormányzat!F109)</f>
        <v>7000000</v>
      </c>
      <c r="G23" s="470">
        <f>SUM(Önkormányzat!F109)</f>
        <v>7000000</v>
      </c>
      <c r="H23" s="33"/>
      <c r="I23" s="33"/>
      <c r="J23" s="33"/>
      <c r="K23" s="24">
        <f t="shared" si="15"/>
        <v>7000000</v>
      </c>
      <c r="L23" s="207">
        <f t="shared" si="3"/>
        <v>7000000</v>
      </c>
      <c r="M23" s="470">
        <f>Önkormányzat!G109</f>
        <v>7000000</v>
      </c>
      <c r="N23" s="33"/>
      <c r="O23" s="33"/>
      <c r="P23" s="33"/>
      <c r="Q23" s="24">
        <f t="shared" si="16"/>
        <v>7000000</v>
      </c>
      <c r="R23" s="207">
        <f t="shared" si="4"/>
        <v>3157314</v>
      </c>
      <c r="S23" s="470">
        <f>Önkormányzat!H109</f>
        <v>3157314</v>
      </c>
      <c r="T23" s="33"/>
      <c r="U23" s="33"/>
      <c r="V23" s="33"/>
      <c r="W23" s="24">
        <f t="shared" si="17"/>
        <v>3157314</v>
      </c>
    </row>
    <row r="24" spans="1:23" ht="18">
      <c r="A24" s="1" t="s">
        <v>340</v>
      </c>
      <c r="B24" s="83" t="s">
        <v>341</v>
      </c>
      <c r="C24" s="205">
        <f>SUM(Önkormányzat!C110)</f>
        <v>0</v>
      </c>
      <c r="D24" s="204">
        <f>SUM(Önkormányzat!D110)</f>
        <v>0</v>
      </c>
      <c r="E24" s="204">
        <f>SUM(Önkormányzat!E110)</f>
        <v>0</v>
      </c>
      <c r="F24" s="207">
        <f>SUM(Önkormányzat!F110)</f>
        <v>140000000</v>
      </c>
      <c r="G24" s="470">
        <f>SUM(Önkormányzat!F110)</f>
        <v>140000000</v>
      </c>
      <c r="H24" s="33"/>
      <c r="I24" s="33"/>
      <c r="J24" s="33"/>
      <c r="K24" s="24">
        <f t="shared" si="15"/>
        <v>140000000</v>
      </c>
      <c r="L24" s="207">
        <f t="shared" si="3"/>
        <v>140000000</v>
      </c>
      <c r="M24" s="470">
        <f>Önkormányzat!G110</f>
        <v>140000000</v>
      </c>
      <c r="N24" s="33"/>
      <c r="O24" s="33"/>
      <c r="P24" s="33"/>
      <c r="Q24" s="24">
        <f t="shared" si="16"/>
        <v>140000000</v>
      </c>
      <c r="R24" s="207">
        <f t="shared" si="4"/>
        <v>65869231</v>
      </c>
      <c r="S24" s="470">
        <f>Önkormányzat!H110</f>
        <v>65869231</v>
      </c>
      <c r="T24" s="33"/>
      <c r="U24" s="33"/>
      <c r="V24" s="33"/>
      <c r="W24" s="24">
        <f t="shared" si="17"/>
        <v>65869231</v>
      </c>
    </row>
    <row r="25" spans="1:23" ht="18">
      <c r="A25" s="1" t="s">
        <v>641</v>
      </c>
      <c r="B25" s="554" t="s">
        <v>595</v>
      </c>
      <c r="C25" s="205"/>
      <c r="D25" s="204"/>
      <c r="E25" s="204"/>
      <c r="F25" s="207">
        <f>SUM(Önkormányzat!F111)</f>
        <v>4200000</v>
      </c>
      <c r="G25" s="470">
        <f>Önkormányzat!K111</f>
        <v>4200000</v>
      </c>
      <c r="H25" s="33"/>
      <c r="I25" s="33"/>
      <c r="J25" s="33"/>
      <c r="K25" s="24">
        <f t="shared" si="15"/>
        <v>4200000</v>
      </c>
      <c r="L25" s="207">
        <f t="shared" si="3"/>
        <v>4200000</v>
      </c>
      <c r="M25" s="470">
        <f>Önkormányzat!G111</f>
        <v>4200000</v>
      </c>
      <c r="N25" s="33"/>
      <c r="O25" s="33"/>
      <c r="P25" s="33"/>
      <c r="Q25" s="24">
        <f t="shared" si="16"/>
        <v>4200000</v>
      </c>
      <c r="R25" s="207">
        <f t="shared" si="4"/>
        <v>2872961</v>
      </c>
      <c r="S25" s="470">
        <f>Önkormányzat!H111</f>
        <v>2872961</v>
      </c>
      <c r="T25" s="33"/>
      <c r="U25" s="33"/>
      <c r="V25" s="33"/>
      <c r="W25" s="24">
        <f t="shared" si="17"/>
        <v>2872961</v>
      </c>
    </row>
    <row r="26" spans="1:23" ht="18">
      <c r="A26" s="1" t="s">
        <v>641</v>
      </c>
      <c r="B26" s="554" t="s">
        <v>594</v>
      </c>
      <c r="C26" s="205"/>
      <c r="D26" s="204"/>
      <c r="E26" s="204"/>
      <c r="F26" s="207">
        <f>SUM(Önkormányzat!F112)</f>
        <v>1500000</v>
      </c>
      <c r="G26" s="470">
        <f>Önkormányzat!K112</f>
        <v>1500000</v>
      </c>
      <c r="H26" s="33"/>
      <c r="I26" s="33"/>
      <c r="J26" s="33"/>
      <c r="K26" s="24">
        <f t="shared" si="15"/>
        <v>1500000</v>
      </c>
      <c r="L26" s="207">
        <f t="shared" si="3"/>
        <v>1500000</v>
      </c>
      <c r="M26" s="470">
        <f>Önkormányzat!G112</f>
        <v>1500000</v>
      </c>
      <c r="N26" s="33"/>
      <c r="O26" s="33"/>
      <c r="P26" s="33"/>
      <c r="Q26" s="24">
        <f t="shared" si="16"/>
        <v>1500000</v>
      </c>
      <c r="R26" s="207">
        <f t="shared" si="4"/>
        <v>741900</v>
      </c>
      <c r="S26" s="470">
        <f>Önkormányzat!H112</f>
        <v>741900</v>
      </c>
      <c r="T26" s="33"/>
      <c r="U26" s="33"/>
      <c r="V26" s="33"/>
      <c r="W26" s="24">
        <f t="shared" si="17"/>
        <v>741900</v>
      </c>
    </row>
    <row r="27" spans="1:23" ht="18">
      <c r="A27" s="1" t="s">
        <v>342</v>
      </c>
      <c r="B27" s="90" t="s">
        <v>344</v>
      </c>
      <c r="C27" s="205">
        <f>SUM(Önkormányzat!C113)</f>
        <v>0</v>
      </c>
      <c r="D27" s="204">
        <f>SUM(Önkormányzat!D113)</f>
        <v>0</v>
      </c>
      <c r="E27" s="204">
        <f>SUM(Önkormányzat!E113)</f>
        <v>0</v>
      </c>
      <c r="F27" s="207">
        <f>SUM(Önkormányzat!F113)</f>
        <v>6000000</v>
      </c>
      <c r="G27" s="470">
        <f>SUM(Önkormányzat!F113)</f>
        <v>6000000</v>
      </c>
      <c r="H27" s="33"/>
      <c r="I27" s="33"/>
      <c r="J27" s="33"/>
      <c r="K27" s="24">
        <f t="shared" si="15"/>
        <v>6000000</v>
      </c>
      <c r="L27" s="207">
        <f t="shared" si="3"/>
        <v>6000000</v>
      </c>
      <c r="M27" s="470">
        <f>Önkormányzat!G113</f>
        <v>6000000</v>
      </c>
      <c r="N27" s="33"/>
      <c r="O27" s="33"/>
      <c r="P27" s="33"/>
      <c r="Q27" s="24">
        <f t="shared" si="16"/>
        <v>6000000</v>
      </c>
      <c r="R27" s="207">
        <f t="shared" si="4"/>
        <v>3735256</v>
      </c>
      <c r="S27" s="470">
        <f>Önkormányzat!H113</f>
        <v>3735256</v>
      </c>
      <c r="T27" s="33"/>
      <c r="U27" s="33"/>
      <c r="V27" s="33"/>
      <c r="W27" s="24">
        <f t="shared" si="17"/>
        <v>3735256</v>
      </c>
    </row>
    <row r="28" spans="1:23" ht="18">
      <c r="A28" s="1" t="s">
        <v>343</v>
      </c>
      <c r="B28" s="83" t="s">
        <v>345</v>
      </c>
      <c r="C28" s="205">
        <f>SUM(Önkormányzat!C114)</f>
        <v>0</v>
      </c>
      <c r="D28" s="204">
        <f>SUM(Önkormányzat!D114)</f>
        <v>0</v>
      </c>
      <c r="E28" s="204">
        <f>SUM(Önkormányzat!E114)</f>
        <v>0</v>
      </c>
      <c r="F28" s="207">
        <f>SUM(Önkormányzat!F114)</f>
        <v>200000</v>
      </c>
      <c r="G28" s="470">
        <f>SUM(Önkormányzat!F114)</f>
        <v>200000</v>
      </c>
      <c r="H28" s="33"/>
      <c r="I28" s="33"/>
      <c r="J28" s="33"/>
      <c r="K28" s="24">
        <f t="shared" si="15"/>
        <v>200000</v>
      </c>
      <c r="L28" s="207">
        <f t="shared" si="3"/>
        <v>200000</v>
      </c>
      <c r="M28" s="470">
        <f>Önkormányzat!G114</f>
        <v>200000</v>
      </c>
      <c r="N28" s="33"/>
      <c r="O28" s="33"/>
      <c r="P28" s="33"/>
      <c r="Q28" s="24">
        <f t="shared" si="16"/>
        <v>200000</v>
      </c>
      <c r="R28" s="207">
        <f t="shared" si="4"/>
        <v>39600</v>
      </c>
      <c r="S28" s="470">
        <f>Önkormányzat!H114</f>
        <v>39600</v>
      </c>
      <c r="T28" s="33"/>
      <c r="U28" s="33"/>
      <c r="V28" s="33"/>
      <c r="W28" s="24">
        <f t="shared" si="17"/>
        <v>39600</v>
      </c>
    </row>
    <row r="29" spans="1:23" ht="18">
      <c r="A29" s="1"/>
      <c r="B29" s="91" t="s">
        <v>346</v>
      </c>
      <c r="C29" s="205">
        <f>SUM(Önkormányzat!C115)</f>
        <v>0</v>
      </c>
      <c r="D29" s="204">
        <f>SUM(Önkormányzat!D115)</f>
        <v>0</v>
      </c>
      <c r="E29" s="204">
        <f>SUM(Önkormányzat!E115)</f>
        <v>0</v>
      </c>
      <c r="F29" s="207">
        <f>SUM(Önkormányzat!F115)</f>
        <v>15000</v>
      </c>
      <c r="G29" s="470">
        <f>SUM(Önkormányzat!F115)</f>
        <v>15000</v>
      </c>
      <c r="H29" s="33"/>
      <c r="I29" s="33"/>
      <c r="J29" s="33"/>
      <c r="K29" s="24">
        <f t="shared" si="15"/>
        <v>15000</v>
      </c>
      <c r="L29" s="207">
        <f t="shared" si="3"/>
        <v>15000</v>
      </c>
      <c r="M29" s="470">
        <f>Önkormányzat!G115</f>
        <v>15000</v>
      </c>
      <c r="N29" s="33"/>
      <c r="O29" s="33"/>
      <c r="P29" s="33"/>
      <c r="Q29" s="24">
        <f t="shared" si="16"/>
        <v>15000</v>
      </c>
      <c r="R29" s="207">
        <f t="shared" si="4"/>
        <v>195</v>
      </c>
      <c r="S29" s="470">
        <f>Önkormányzat!H115</f>
        <v>195</v>
      </c>
      <c r="T29" s="33"/>
      <c r="U29" s="33"/>
      <c r="V29" s="33"/>
      <c r="W29" s="24">
        <f t="shared" si="17"/>
        <v>195</v>
      </c>
    </row>
    <row r="30" spans="1:23" ht="18">
      <c r="A30" s="157" t="s">
        <v>347</v>
      </c>
      <c r="B30" s="155" t="s">
        <v>348</v>
      </c>
      <c r="C30" s="147">
        <f t="shared" ref="C30:K30" si="18">SUM(C22:C29)</f>
        <v>0</v>
      </c>
      <c r="D30" s="144">
        <f t="shared" si="18"/>
        <v>0</v>
      </c>
      <c r="E30" s="144">
        <f t="shared" si="18"/>
        <v>0</v>
      </c>
      <c r="F30" s="179">
        <f t="shared" si="18"/>
        <v>160915000</v>
      </c>
      <c r="G30" s="144">
        <f t="shared" si="18"/>
        <v>160915000</v>
      </c>
      <c r="H30" s="144">
        <f t="shared" si="18"/>
        <v>0</v>
      </c>
      <c r="I30" s="144">
        <f t="shared" si="18"/>
        <v>0</v>
      </c>
      <c r="J30" s="144">
        <f t="shared" si="18"/>
        <v>0</v>
      </c>
      <c r="K30" s="144">
        <f t="shared" si="18"/>
        <v>160915000</v>
      </c>
      <c r="L30" s="207">
        <f t="shared" si="3"/>
        <v>160915000</v>
      </c>
      <c r="M30" s="144">
        <f t="shared" ref="M30:W30" si="19">SUM(M22:M29)</f>
        <v>160915000</v>
      </c>
      <c r="N30" s="144">
        <f t="shared" si="19"/>
        <v>0</v>
      </c>
      <c r="O30" s="144">
        <f t="shared" si="19"/>
        <v>0</v>
      </c>
      <c r="P30" s="144">
        <f t="shared" si="19"/>
        <v>0</v>
      </c>
      <c r="Q30" s="144">
        <f t="shared" si="19"/>
        <v>160915000</v>
      </c>
      <c r="R30" s="207">
        <f t="shared" si="4"/>
        <v>77530953</v>
      </c>
      <c r="S30" s="144">
        <f t="shared" si="19"/>
        <v>77530953</v>
      </c>
      <c r="T30" s="144">
        <f t="shared" si="19"/>
        <v>0</v>
      </c>
      <c r="U30" s="144">
        <f t="shared" si="19"/>
        <v>0</v>
      </c>
      <c r="V30" s="144">
        <f t="shared" si="19"/>
        <v>0</v>
      </c>
      <c r="W30" s="144">
        <f t="shared" si="19"/>
        <v>77530953</v>
      </c>
    </row>
    <row r="31" spans="1:23" ht="18">
      <c r="A31" s="1" t="s">
        <v>351</v>
      </c>
      <c r="B31" s="91" t="s">
        <v>357</v>
      </c>
      <c r="C31" s="476" t="e">
        <f>SUM(Önkormányzat!C117,#REF!,#REF!)</f>
        <v>#REF!</v>
      </c>
      <c r="D31" s="477" t="e">
        <f>SUM(Önkormányzat!D117,#REF!,#REF!)</f>
        <v>#REF!</v>
      </c>
      <c r="E31" s="476" t="e">
        <f>SUM(Önkormányzat!E117,#REF!,#REF!)</f>
        <v>#REF!</v>
      </c>
      <c r="F31" s="207">
        <f>SUM(Önkormányzat!F117)</f>
        <v>0</v>
      </c>
      <c r="G31" s="470">
        <f>SUM(Önkormányzat!F117)</f>
        <v>0</v>
      </c>
      <c r="H31" s="205"/>
      <c r="I31" s="470"/>
      <c r="J31" s="160"/>
      <c r="K31" s="24">
        <f t="shared" ref="K31:K39" si="20">SUM(G31:J31)</f>
        <v>0</v>
      </c>
      <c r="L31" s="207">
        <f t="shared" si="3"/>
        <v>0</v>
      </c>
      <c r="M31" s="470">
        <f>SUM(Önkormányzat!L117)</f>
        <v>0</v>
      </c>
      <c r="N31" s="205"/>
      <c r="O31" s="470"/>
      <c r="P31" s="160"/>
      <c r="Q31" s="24">
        <f t="shared" ref="Q31" si="21">SUM(M31:P31)</f>
        <v>0</v>
      </c>
      <c r="R31" s="207">
        <f t="shared" si="4"/>
        <v>0</v>
      </c>
      <c r="S31" s="470">
        <f>SUM(Önkormányzat!R117)</f>
        <v>0</v>
      </c>
      <c r="T31" s="205"/>
      <c r="U31" s="470"/>
      <c r="V31" s="160"/>
      <c r="W31" s="24">
        <f t="shared" ref="W31" si="22">SUM(S31:V31)</f>
        <v>0</v>
      </c>
    </row>
    <row r="32" spans="1:23" ht="18">
      <c r="A32" s="1" t="s">
        <v>352</v>
      </c>
      <c r="B32" s="91" t="s">
        <v>414</v>
      </c>
      <c r="C32" s="476" t="e">
        <f>SUM(Önkormányzat!C118,#REF!,#REF!)</f>
        <v>#REF!</v>
      </c>
      <c r="D32" s="477" t="e">
        <f>SUM(Önkormányzat!D118,#REF!,#REF!)</f>
        <v>#REF!</v>
      </c>
      <c r="E32" s="476" t="e">
        <f>SUM(Önkormányzat!E118,#REF!,#REF!)</f>
        <v>#REF!</v>
      </c>
      <c r="F32" s="207">
        <f>SUM(Önkormányzat!F118)</f>
        <v>4808880</v>
      </c>
      <c r="G32" s="470">
        <f>SUM(Önkormányzat!F118)</f>
        <v>4808880</v>
      </c>
      <c r="H32" s="205" t="e">
        <f>SUM(#REF!)</f>
        <v>#REF!</v>
      </c>
      <c r="I32" s="470"/>
      <c r="J32" s="33"/>
      <c r="K32" s="24">
        <f>SUM(G32)</f>
        <v>4808880</v>
      </c>
      <c r="L32" s="207">
        <f t="shared" si="3"/>
        <v>4808880</v>
      </c>
      <c r="M32" s="470">
        <f>Önkormányzat!G118</f>
        <v>4808880</v>
      </c>
      <c r="N32" s="205" t="e">
        <f>SUM(#REF!)</f>
        <v>#REF!</v>
      </c>
      <c r="O32" s="470"/>
      <c r="P32" s="33"/>
      <c r="Q32" s="24">
        <f>SUM(M32)</f>
        <v>4808880</v>
      </c>
      <c r="R32" s="207">
        <f t="shared" si="4"/>
        <v>2412307</v>
      </c>
      <c r="S32" s="470">
        <f>Önkormányzat!H118</f>
        <v>2412307</v>
      </c>
      <c r="T32" s="205" t="e">
        <f>SUM(#REF!)</f>
        <v>#REF!</v>
      </c>
      <c r="U32" s="470"/>
      <c r="V32" s="33"/>
      <c r="W32" s="24">
        <f>SUM(S32)</f>
        <v>2412307</v>
      </c>
    </row>
    <row r="33" spans="1:23" ht="18">
      <c r="A33" s="1" t="s">
        <v>353</v>
      </c>
      <c r="B33" s="91" t="s">
        <v>209</v>
      </c>
      <c r="C33" s="476" t="e">
        <f>SUM(Önkormányzat!C119,#REF!,#REF!)</f>
        <v>#REF!</v>
      </c>
      <c r="D33" s="477" t="e">
        <f>SUM(Önkormányzat!D119,#REF!,#REF!)</f>
        <v>#REF!</v>
      </c>
      <c r="E33" s="476" t="e">
        <f>SUM(Önkormányzat!E119,#REF!,#REF!)</f>
        <v>#REF!</v>
      </c>
      <c r="F33" s="207">
        <f>SUM(Önkormányzat!F119)</f>
        <v>3530000</v>
      </c>
      <c r="G33" s="470">
        <f>SUM(Önkormányzat!F119)</f>
        <v>3530000</v>
      </c>
      <c r="H33" s="205"/>
      <c r="I33" s="470"/>
      <c r="J33" s="33"/>
      <c r="K33" s="24">
        <f t="shared" si="20"/>
        <v>3530000</v>
      </c>
      <c r="L33" s="207">
        <f t="shared" si="3"/>
        <v>3530000</v>
      </c>
      <c r="M33" s="470">
        <f>Önkormányzat!G119</f>
        <v>3530000</v>
      </c>
      <c r="N33" s="205"/>
      <c r="O33" s="470"/>
      <c r="P33" s="33"/>
      <c r="Q33" s="24">
        <f t="shared" ref="Q33" si="23">SUM(M33:P33)</f>
        <v>3530000</v>
      </c>
      <c r="R33" s="207">
        <f t="shared" si="4"/>
        <v>0</v>
      </c>
      <c r="S33" s="470">
        <f>SUM(Önkormányzat!R119)</f>
        <v>0</v>
      </c>
      <c r="T33" s="205"/>
      <c r="U33" s="470"/>
      <c r="V33" s="33"/>
      <c r="W33" s="24">
        <f t="shared" ref="W33" si="24">SUM(S33:V33)</f>
        <v>0</v>
      </c>
    </row>
    <row r="34" spans="1:23" ht="18">
      <c r="A34" s="1" t="s">
        <v>354</v>
      </c>
      <c r="B34" s="91" t="s">
        <v>358</v>
      </c>
      <c r="C34" s="476" t="e">
        <f>SUM(Önkormányzat!C120,#REF!,#REF!)</f>
        <v>#REF!</v>
      </c>
      <c r="D34" s="477" t="e">
        <f>SUM(Önkormányzat!D120,#REF!,#REF!)</f>
        <v>#REF!</v>
      </c>
      <c r="E34" s="476" t="e">
        <f>SUM(Önkormányzat!E120,#REF!,#REF!)</f>
        <v>#REF!</v>
      </c>
      <c r="F34" s="207">
        <f>SUM(Önkormányzat!F120)</f>
        <v>0</v>
      </c>
      <c r="G34" s="470">
        <f>SUM(Önkormányzat!F120)</f>
        <v>0</v>
      </c>
      <c r="H34" s="205"/>
      <c r="I34" s="470"/>
      <c r="J34" s="33" t="e">
        <f>SUM(#REF!)</f>
        <v>#REF!</v>
      </c>
      <c r="K34" s="24">
        <f>SUM(G34)</f>
        <v>0</v>
      </c>
      <c r="L34" s="207">
        <f t="shared" si="3"/>
        <v>0</v>
      </c>
      <c r="M34" s="470">
        <f>Önkormányzat!G120</f>
        <v>0</v>
      </c>
      <c r="N34" s="205"/>
      <c r="O34" s="470"/>
      <c r="P34" s="33" t="e">
        <f>SUM(#REF!)</f>
        <v>#REF!</v>
      </c>
      <c r="Q34" s="24">
        <f>SUM(M34)</f>
        <v>0</v>
      </c>
      <c r="R34" s="207">
        <f t="shared" si="4"/>
        <v>0</v>
      </c>
      <c r="S34" s="470">
        <f>SUM(Önkormányzat!R120)</f>
        <v>0</v>
      </c>
      <c r="T34" s="205"/>
      <c r="U34" s="470"/>
      <c r="V34" s="33" t="e">
        <f>SUM(#REF!)</f>
        <v>#REF!</v>
      </c>
      <c r="W34" s="24">
        <f>SUM(S34)</f>
        <v>0</v>
      </c>
    </row>
    <row r="35" spans="1:23" ht="18">
      <c r="A35" s="1" t="s">
        <v>355</v>
      </c>
      <c r="B35" s="91" t="s">
        <v>359</v>
      </c>
      <c r="C35" s="476" t="e">
        <f>SUM(Önkormányzat!C121,#REF!,Óvoda!C105:C110,#REF!)</f>
        <v>#REF!</v>
      </c>
      <c r="D35" s="477" t="e">
        <f>SUM(Önkormányzat!D121,#REF!,Óvoda!D105:D110,#REF!)</f>
        <v>#REF!</v>
      </c>
      <c r="E35" s="476" t="e">
        <f>SUM(Önkormányzat!E121,#REF!,Óvoda!E105:E110,#REF!)</f>
        <v>#REF!</v>
      </c>
      <c r="F35" s="207">
        <f>SUM(Önkormányzat!F121,Óvoda!F109)</f>
        <v>5215334</v>
      </c>
      <c r="G35" s="470">
        <f>SUM(Önkormányzat!F121)</f>
        <v>3719147</v>
      </c>
      <c r="H35" s="205"/>
      <c r="I35" s="470">
        <f>SUM(Óvoda!F109)</f>
        <v>1496187</v>
      </c>
      <c r="J35" s="33"/>
      <c r="K35" s="24">
        <f t="shared" si="20"/>
        <v>5215334</v>
      </c>
      <c r="L35" s="207">
        <f t="shared" si="3"/>
        <v>5215334</v>
      </c>
      <c r="M35" s="470">
        <f>Önkormányzat!G121</f>
        <v>3719147</v>
      </c>
      <c r="N35" s="205"/>
      <c r="O35" s="470">
        <f>Óvoda!G109</f>
        <v>1496187</v>
      </c>
      <c r="P35" s="33"/>
      <c r="Q35" s="24">
        <f t="shared" ref="Q35:Q37" si="25">SUM(M35:P35)</f>
        <v>5215334</v>
      </c>
      <c r="R35" s="207">
        <f t="shared" si="4"/>
        <v>2641111</v>
      </c>
      <c r="S35" s="470">
        <f>Önkormányzat!H121</f>
        <v>1937330</v>
      </c>
      <c r="T35" s="205"/>
      <c r="U35" s="470">
        <f>Óvoda!H109</f>
        <v>703781</v>
      </c>
      <c r="V35" s="33"/>
      <c r="W35" s="24">
        <f t="shared" ref="W35:W37" si="26">SUM(S35:V35)</f>
        <v>2641111</v>
      </c>
    </row>
    <row r="36" spans="1:23" ht="18">
      <c r="A36" s="1" t="s">
        <v>356</v>
      </c>
      <c r="B36" s="91" t="s">
        <v>411</v>
      </c>
      <c r="C36" s="476" t="e">
        <f>SUM(Önkormányzat!C122,#REF!,Óvoda!C111,#REF!)</f>
        <v>#REF!</v>
      </c>
      <c r="D36" s="477" t="e">
        <f>SUM(Önkormányzat!D122,#REF!,Óvoda!D111,#REF!)</f>
        <v>#REF!</v>
      </c>
      <c r="E36" s="476" t="e">
        <f>SUM(Önkormányzat!E122,#REF!,Óvoda!E111,#REF!)</f>
        <v>#REF!</v>
      </c>
      <c r="F36" s="207">
        <f>SUM(Önkormányzat!F122,,Óvoda!F111)</f>
        <v>1972270</v>
      </c>
      <c r="G36" s="470">
        <f>SUM(Önkormányzat!F122)</f>
        <v>1972270</v>
      </c>
      <c r="H36" s="205"/>
      <c r="I36" s="470">
        <f>SUM(Óvoda!F111)</f>
        <v>0</v>
      </c>
      <c r="J36" s="33"/>
      <c r="K36" s="24">
        <f t="shared" si="20"/>
        <v>1972270</v>
      </c>
      <c r="L36" s="207">
        <f t="shared" si="3"/>
        <v>1972270</v>
      </c>
      <c r="M36" s="470">
        <f>Önkormányzat!G122</f>
        <v>1972270</v>
      </c>
      <c r="N36" s="205"/>
      <c r="O36" s="470">
        <f>SUM(Óvoda!L111)</f>
        <v>0</v>
      </c>
      <c r="P36" s="33"/>
      <c r="Q36" s="24">
        <f t="shared" si="25"/>
        <v>1972270</v>
      </c>
      <c r="R36" s="207">
        <f t="shared" si="4"/>
        <v>584292</v>
      </c>
      <c r="S36" s="470">
        <f>Önkormányzat!H122</f>
        <v>584292</v>
      </c>
      <c r="T36" s="205"/>
      <c r="U36" s="470">
        <f>SUM(Óvoda!R111)</f>
        <v>0</v>
      </c>
      <c r="V36" s="33"/>
      <c r="W36" s="24">
        <f t="shared" si="26"/>
        <v>584292</v>
      </c>
    </row>
    <row r="37" spans="1:23" ht="18">
      <c r="A37" s="1" t="s">
        <v>360</v>
      </c>
      <c r="B37" s="91" t="s">
        <v>361</v>
      </c>
      <c r="C37" s="476" t="e">
        <f>SUM(Önkormányzat!C123,#REF!,#REF!)</f>
        <v>#REF!</v>
      </c>
      <c r="D37" s="477" t="e">
        <f>SUM(Önkormányzat!D123,#REF!,#REF!)</f>
        <v>#REF!</v>
      </c>
      <c r="E37" s="476" t="e">
        <f>SUM(Önkormányzat!E123,#REF!,#REF!)</f>
        <v>#REF!</v>
      </c>
      <c r="F37" s="207">
        <f>SUM(Önkormányzat!F123)</f>
        <v>0</v>
      </c>
      <c r="G37" s="470">
        <f>SUM(Önkormányzat!F123)</f>
        <v>0</v>
      </c>
      <c r="H37" s="205"/>
      <c r="I37" s="470"/>
      <c r="J37" s="33"/>
      <c r="K37" s="24">
        <f t="shared" si="20"/>
        <v>0</v>
      </c>
      <c r="L37" s="207">
        <f t="shared" si="3"/>
        <v>0</v>
      </c>
      <c r="M37" s="470">
        <f>Önkormányzat!G123</f>
        <v>0</v>
      </c>
      <c r="N37" s="205"/>
      <c r="O37" s="470"/>
      <c r="P37" s="33"/>
      <c r="Q37" s="24">
        <f t="shared" si="25"/>
        <v>0</v>
      </c>
      <c r="R37" s="207">
        <f t="shared" si="4"/>
        <v>514000</v>
      </c>
      <c r="S37" s="470">
        <f>Önkormányzat!H123</f>
        <v>514000</v>
      </c>
      <c r="T37" s="205"/>
      <c r="U37" s="470"/>
      <c r="V37" s="33"/>
      <c r="W37" s="24">
        <f t="shared" si="26"/>
        <v>514000</v>
      </c>
    </row>
    <row r="38" spans="1:23" ht="18">
      <c r="A38" s="1" t="s">
        <v>362</v>
      </c>
      <c r="B38" s="91" t="s">
        <v>363</v>
      </c>
      <c r="C38" s="476" t="e">
        <f>SUM(Önkormányzat!C124,#REF!,#REF!)</f>
        <v>#REF!</v>
      </c>
      <c r="D38" s="477" t="e">
        <f>SUM(Önkormányzat!D124,#REF!,#REF!)</f>
        <v>#REF!</v>
      </c>
      <c r="E38" s="476" t="e">
        <f>SUM(Önkormányzat!E124,#REF!,#REF!)</f>
        <v>#REF!</v>
      </c>
      <c r="F38" s="207">
        <f>SUM(Önkormányzat!F124)</f>
        <v>0</v>
      </c>
      <c r="G38" s="470">
        <f>SUM(Önkormányzat!F124)</f>
        <v>0</v>
      </c>
      <c r="H38" s="205" t="e">
        <f>SUM(#REF!)</f>
        <v>#REF!</v>
      </c>
      <c r="I38" s="470"/>
      <c r="J38" s="33"/>
      <c r="K38" s="24">
        <f>SUM(F38)</f>
        <v>0</v>
      </c>
      <c r="L38" s="207">
        <f t="shared" si="3"/>
        <v>0</v>
      </c>
      <c r="M38" s="470">
        <f>Önkormányzat!G124</f>
        <v>0</v>
      </c>
      <c r="N38" s="205" t="e">
        <f>SUM(#REF!)</f>
        <v>#REF!</v>
      </c>
      <c r="O38" s="470"/>
      <c r="P38" s="33"/>
      <c r="Q38" s="24">
        <f>SUM(L38)</f>
        <v>0</v>
      </c>
      <c r="R38" s="207">
        <f t="shared" si="4"/>
        <v>51</v>
      </c>
      <c r="S38" s="470">
        <f>Önkormányzat!H124</f>
        <v>51</v>
      </c>
      <c r="T38" s="205" t="e">
        <f>SUM(#REF!)</f>
        <v>#REF!</v>
      </c>
      <c r="U38" s="470"/>
      <c r="V38" s="33"/>
      <c r="W38" s="24">
        <f>SUM(R38)</f>
        <v>51</v>
      </c>
    </row>
    <row r="39" spans="1:23" ht="18">
      <c r="A39" s="1" t="s">
        <v>364</v>
      </c>
      <c r="B39" s="91" t="s">
        <v>365</v>
      </c>
      <c r="C39" s="476" t="e">
        <f>SUM(Önkormányzat!C125,#REF!,#REF!)</f>
        <v>#REF!</v>
      </c>
      <c r="D39" s="477" t="e">
        <f>SUM(Önkormányzat!D125,#REF!,#REF!)</f>
        <v>#REF!</v>
      </c>
      <c r="E39" s="476" t="e">
        <f>SUM(Önkormányzat!E125,#REF!,#REF!)</f>
        <v>#REF!</v>
      </c>
      <c r="F39" s="207">
        <f>SUM(Önkormányzat!F125)</f>
        <v>11000</v>
      </c>
      <c r="G39" s="470">
        <f>SUM(Önkormányzat!F125)</f>
        <v>11000</v>
      </c>
      <c r="H39" s="205"/>
      <c r="I39" s="470"/>
      <c r="J39" s="33"/>
      <c r="K39" s="24">
        <f t="shared" si="20"/>
        <v>11000</v>
      </c>
      <c r="L39" s="207">
        <f t="shared" si="3"/>
        <v>11000</v>
      </c>
      <c r="M39" s="470">
        <f>Önkormányzat!G125</f>
        <v>11000</v>
      </c>
      <c r="N39" s="205"/>
      <c r="O39" s="470"/>
      <c r="P39" s="33"/>
      <c r="Q39" s="24">
        <f t="shared" ref="Q39" si="27">SUM(M39:P39)</f>
        <v>11000</v>
      </c>
      <c r="R39" s="207">
        <f t="shared" si="4"/>
        <v>22136</v>
      </c>
      <c r="S39" s="470">
        <f>Önkormányzat!H125</f>
        <v>22136</v>
      </c>
      <c r="T39" s="205"/>
      <c r="U39" s="470"/>
      <c r="V39" s="33"/>
      <c r="W39" s="24">
        <f t="shared" ref="W39" si="28">SUM(S39:V39)</f>
        <v>22136</v>
      </c>
    </row>
    <row r="40" spans="1:23" ht="18">
      <c r="A40" s="157" t="s">
        <v>349</v>
      </c>
      <c r="B40" s="155" t="s">
        <v>350</v>
      </c>
      <c r="C40" s="147" t="e">
        <f t="shared" ref="C40:K40" si="29">SUM(C31:C39)</f>
        <v>#REF!</v>
      </c>
      <c r="D40" s="144" t="e">
        <f t="shared" si="29"/>
        <v>#REF!</v>
      </c>
      <c r="E40" s="144" t="e">
        <f t="shared" si="29"/>
        <v>#REF!</v>
      </c>
      <c r="F40" s="179">
        <f t="shared" si="29"/>
        <v>15537484</v>
      </c>
      <c r="G40" s="144">
        <f t="shared" si="29"/>
        <v>14041297</v>
      </c>
      <c r="H40" s="144" t="e">
        <f t="shared" si="29"/>
        <v>#REF!</v>
      </c>
      <c r="I40" s="144">
        <f t="shared" si="29"/>
        <v>1496187</v>
      </c>
      <c r="J40" s="144" t="e">
        <f t="shared" si="29"/>
        <v>#REF!</v>
      </c>
      <c r="K40" s="144">
        <f t="shared" si="29"/>
        <v>15537484</v>
      </c>
      <c r="L40" s="207">
        <f t="shared" si="3"/>
        <v>15537484</v>
      </c>
      <c r="M40" s="144">
        <f t="shared" ref="M40:W40" si="30">SUM(M31:M39)</f>
        <v>14041297</v>
      </c>
      <c r="N40" s="144" t="e">
        <f t="shared" si="30"/>
        <v>#REF!</v>
      </c>
      <c r="O40" s="144">
        <f t="shared" si="30"/>
        <v>1496187</v>
      </c>
      <c r="P40" s="144" t="e">
        <f t="shared" si="30"/>
        <v>#REF!</v>
      </c>
      <c r="Q40" s="144">
        <f t="shared" si="30"/>
        <v>15537484</v>
      </c>
      <c r="R40" s="207">
        <f t="shared" si="4"/>
        <v>6173897</v>
      </c>
      <c r="S40" s="144">
        <f t="shared" si="30"/>
        <v>5470116</v>
      </c>
      <c r="T40" s="144" t="e">
        <f t="shared" si="30"/>
        <v>#REF!</v>
      </c>
      <c r="U40" s="144">
        <f t="shared" si="30"/>
        <v>703781</v>
      </c>
      <c r="V40" s="144" t="e">
        <f t="shared" si="30"/>
        <v>#REF!</v>
      </c>
      <c r="W40" s="144">
        <f t="shared" si="30"/>
        <v>6173897</v>
      </c>
    </row>
    <row r="41" spans="1:23" ht="18">
      <c r="A41" s="1" t="s">
        <v>366</v>
      </c>
      <c r="B41" s="83" t="s">
        <v>368</v>
      </c>
      <c r="C41" s="205">
        <f>SUM(Önkormányzat!C127)</f>
        <v>0</v>
      </c>
      <c r="D41" s="204">
        <f>SUM(Önkormányzat!D127)</f>
        <v>0</v>
      </c>
      <c r="E41" s="204">
        <f>SUM(Önkormányzat!E127)</f>
        <v>0</v>
      </c>
      <c r="F41" s="207">
        <f>SUM(Önkormányzat!F127)</f>
        <v>0</v>
      </c>
      <c r="G41" s="470">
        <f>SUM(Önkormányzat!F127)</f>
        <v>0</v>
      </c>
      <c r="H41" s="160"/>
      <c r="I41" s="160"/>
      <c r="J41" s="160"/>
      <c r="K41" s="24">
        <f>SUM(G41:J41)</f>
        <v>0</v>
      </c>
      <c r="L41" s="207">
        <f t="shared" si="3"/>
        <v>0</v>
      </c>
      <c r="M41" s="470">
        <f>SUM(Önkormányzat!L127)</f>
        <v>0</v>
      </c>
      <c r="N41" s="160"/>
      <c r="O41" s="160"/>
      <c r="P41" s="160"/>
      <c r="Q41" s="24">
        <f>SUM(M41:P41)</f>
        <v>0</v>
      </c>
      <c r="R41" s="207">
        <f t="shared" si="4"/>
        <v>0</v>
      </c>
      <c r="S41" s="470">
        <f>SUM(Önkormányzat!R127)</f>
        <v>0</v>
      </c>
      <c r="T41" s="160"/>
      <c r="U41" s="160"/>
      <c r="V41" s="160"/>
      <c r="W41" s="24">
        <f>SUM(S41:V41)</f>
        <v>0</v>
      </c>
    </row>
    <row r="42" spans="1:23" ht="18">
      <c r="A42" s="1" t="s">
        <v>367</v>
      </c>
      <c r="B42" s="83" t="s">
        <v>369</v>
      </c>
      <c r="C42" s="205">
        <f>SUM(Önkormányzat!C128)</f>
        <v>0</v>
      </c>
      <c r="D42" s="204">
        <f>SUM(Önkormányzat!D128)</f>
        <v>0</v>
      </c>
      <c r="E42" s="204">
        <f>SUM(Önkormányzat!E128)</f>
        <v>0</v>
      </c>
      <c r="F42" s="207">
        <f>SUM(Önkormányzat!F128)</f>
        <v>0</v>
      </c>
      <c r="G42" s="470">
        <f>SUM(Önkormányzat!F128)</f>
        <v>0</v>
      </c>
      <c r="H42" s="33"/>
      <c r="I42" s="33"/>
      <c r="J42" s="33"/>
      <c r="K42" s="24">
        <f>SUM(G42:J42)</f>
        <v>0</v>
      </c>
      <c r="L42" s="207">
        <f t="shared" si="3"/>
        <v>0</v>
      </c>
      <c r="M42" s="470">
        <f>SUM(Önkormányzat!L128)</f>
        <v>0</v>
      </c>
      <c r="N42" s="33"/>
      <c r="O42" s="33"/>
      <c r="P42" s="33"/>
      <c r="Q42" s="24">
        <f>SUM(M42:P42)</f>
        <v>0</v>
      </c>
      <c r="R42" s="207">
        <f t="shared" si="4"/>
        <v>0</v>
      </c>
      <c r="S42" s="470">
        <f>SUM(Önkormányzat!R128)</f>
        <v>0</v>
      </c>
      <c r="T42" s="33"/>
      <c r="U42" s="33"/>
      <c r="V42" s="33"/>
      <c r="W42" s="24">
        <f>SUM(S42:V42)</f>
        <v>0</v>
      </c>
    </row>
    <row r="43" spans="1:23" ht="18">
      <c r="A43" s="157" t="s">
        <v>370</v>
      </c>
      <c r="B43" s="155" t="s">
        <v>371</v>
      </c>
      <c r="C43" s="147">
        <f t="shared" ref="C43:K43" si="31">SUM(C41:C42)</f>
        <v>0</v>
      </c>
      <c r="D43" s="144">
        <f t="shared" si="31"/>
        <v>0</v>
      </c>
      <c r="E43" s="144">
        <f t="shared" si="31"/>
        <v>0</v>
      </c>
      <c r="F43" s="179">
        <f t="shared" si="31"/>
        <v>0</v>
      </c>
      <c r="G43" s="144">
        <f t="shared" si="31"/>
        <v>0</v>
      </c>
      <c r="H43" s="144">
        <f t="shared" si="31"/>
        <v>0</v>
      </c>
      <c r="I43" s="144">
        <f t="shared" si="31"/>
        <v>0</v>
      </c>
      <c r="J43" s="144">
        <f t="shared" si="31"/>
        <v>0</v>
      </c>
      <c r="K43" s="144">
        <f t="shared" si="31"/>
        <v>0</v>
      </c>
      <c r="L43" s="207">
        <f t="shared" si="3"/>
        <v>0</v>
      </c>
      <c r="M43" s="144">
        <f t="shared" ref="M43:W43" si="32">SUM(M41:M42)</f>
        <v>0</v>
      </c>
      <c r="N43" s="144">
        <f t="shared" si="32"/>
        <v>0</v>
      </c>
      <c r="O43" s="144">
        <f t="shared" si="32"/>
        <v>0</v>
      </c>
      <c r="P43" s="144">
        <f t="shared" si="32"/>
        <v>0</v>
      </c>
      <c r="Q43" s="144">
        <f t="shared" si="32"/>
        <v>0</v>
      </c>
      <c r="R43" s="207">
        <f t="shared" si="4"/>
        <v>0</v>
      </c>
      <c r="S43" s="144">
        <f t="shared" si="32"/>
        <v>0</v>
      </c>
      <c r="T43" s="144">
        <f t="shared" si="32"/>
        <v>0</v>
      </c>
      <c r="U43" s="144">
        <f t="shared" si="32"/>
        <v>0</v>
      </c>
      <c r="V43" s="144">
        <f t="shared" si="32"/>
        <v>0</v>
      </c>
      <c r="W43" s="144">
        <f t="shared" si="32"/>
        <v>0</v>
      </c>
    </row>
    <row r="44" spans="1:23" ht="18">
      <c r="A44" s="1" t="s">
        <v>372</v>
      </c>
      <c r="B44" s="83" t="s">
        <v>373</v>
      </c>
      <c r="C44" s="205">
        <f>SUM(Önkormányzat!C130)</f>
        <v>0</v>
      </c>
      <c r="D44" s="204">
        <f>SUM(Önkormányzat!D130)</f>
        <v>0</v>
      </c>
      <c r="E44" s="204">
        <f>SUM(Önkormányzat!E130)</f>
        <v>0</v>
      </c>
      <c r="F44" s="207">
        <f>SUM(Önkormányzat!F130)</f>
        <v>0</v>
      </c>
      <c r="G44" s="470">
        <f>SUM(Önkormányzat!F130)</f>
        <v>0</v>
      </c>
      <c r="H44" s="33"/>
      <c r="I44" s="33"/>
      <c r="J44" s="33"/>
      <c r="K44" s="24">
        <f>SUM(G44:J44)</f>
        <v>0</v>
      </c>
      <c r="L44" s="207">
        <f t="shared" si="3"/>
        <v>0</v>
      </c>
      <c r="M44" s="470">
        <f>SUM(Önkormányzat!L130)</f>
        <v>0</v>
      </c>
      <c r="N44" s="33"/>
      <c r="O44" s="33"/>
      <c r="P44" s="33"/>
      <c r="Q44" s="24">
        <f>SUM(M44:P44)</f>
        <v>0</v>
      </c>
      <c r="R44" s="207">
        <f t="shared" si="4"/>
        <v>0</v>
      </c>
      <c r="S44" s="470">
        <f>SUM(Önkormányzat!R130)</f>
        <v>0</v>
      </c>
      <c r="T44" s="33"/>
      <c r="U44" s="33"/>
      <c r="V44" s="33"/>
      <c r="W44" s="24">
        <f>SUM(S44:V44)</f>
        <v>0</v>
      </c>
    </row>
    <row r="45" spans="1:23" ht="18">
      <c r="A45" s="1" t="s">
        <v>374</v>
      </c>
      <c r="B45" s="83" t="s">
        <v>375</v>
      </c>
      <c r="C45" s="205">
        <f>SUM(Önkormányzat!C131)</f>
        <v>0</v>
      </c>
      <c r="D45" s="204">
        <f>SUM(Önkormányzat!D131)</f>
        <v>0</v>
      </c>
      <c r="E45" s="204">
        <f>SUM(Önkormányzat!E131)</f>
        <v>0</v>
      </c>
      <c r="F45" s="207">
        <f>SUM(Önkormányzat!F131)</f>
        <v>0</v>
      </c>
      <c r="G45" s="470">
        <f>SUM(Önkormányzat!F131)</f>
        <v>0</v>
      </c>
      <c r="H45" s="33"/>
      <c r="I45" s="33"/>
      <c r="J45" s="33"/>
      <c r="K45" s="24">
        <f>SUM(G45:J45)</f>
        <v>0</v>
      </c>
      <c r="L45" s="207">
        <f t="shared" si="3"/>
        <v>0</v>
      </c>
      <c r="M45" s="470">
        <f>SUM(Önkormányzat!L131)</f>
        <v>0</v>
      </c>
      <c r="N45" s="33"/>
      <c r="O45" s="33"/>
      <c r="P45" s="33"/>
      <c r="Q45" s="24">
        <f>SUM(M45:P45)</f>
        <v>0</v>
      </c>
      <c r="R45" s="207">
        <f t="shared" si="4"/>
        <v>0</v>
      </c>
      <c r="S45" s="470">
        <f>SUM(Önkormányzat!R131)</f>
        <v>0</v>
      </c>
      <c r="T45" s="33"/>
      <c r="U45" s="33"/>
      <c r="V45" s="33"/>
      <c r="W45" s="24">
        <f>SUM(S45:V45)</f>
        <v>0</v>
      </c>
    </row>
    <row r="46" spans="1:23" ht="18">
      <c r="A46" s="157" t="s">
        <v>376</v>
      </c>
      <c r="B46" s="155" t="s">
        <v>379</v>
      </c>
      <c r="C46" s="147">
        <f t="shared" ref="C46:K46" si="33">SUM(C44:C45)</f>
        <v>0</v>
      </c>
      <c r="D46" s="144">
        <f t="shared" si="33"/>
        <v>0</v>
      </c>
      <c r="E46" s="144">
        <f t="shared" si="33"/>
        <v>0</v>
      </c>
      <c r="F46" s="179">
        <f t="shared" si="33"/>
        <v>0</v>
      </c>
      <c r="G46" s="144">
        <f t="shared" si="33"/>
        <v>0</v>
      </c>
      <c r="H46" s="144">
        <f t="shared" si="33"/>
        <v>0</v>
      </c>
      <c r="I46" s="144">
        <f t="shared" si="33"/>
        <v>0</v>
      </c>
      <c r="J46" s="144">
        <f t="shared" si="33"/>
        <v>0</v>
      </c>
      <c r="K46" s="144">
        <f t="shared" si="33"/>
        <v>0</v>
      </c>
      <c r="L46" s="207">
        <f t="shared" si="3"/>
        <v>0</v>
      </c>
      <c r="M46" s="144">
        <f t="shared" ref="M46:W46" si="34">SUM(M44:M45)</f>
        <v>0</v>
      </c>
      <c r="N46" s="144">
        <f t="shared" si="34"/>
        <v>0</v>
      </c>
      <c r="O46" s="144">
        <f t="shared" si="34"/>
        <v>0</v>
      </c>
      <c r="P46" s="144">
        <f t="shared" si="34"/>
        <v>0</v>
      </c>
      <c r="Q46" s="144">
        <f t="shared" si="34"/>
        <v>0</v>
      </c>
      <c r="R46" s="207">
        <f t="shared" si="4"/>
        <v>0</v>
      </c>
      <c r="S46" s="144">
        <f t="shared" si="34"/>
        <v>0</v>
      </c>
      <c r="T46" s="144">
        <f t="shared" si="34"/>
        <v>0</v>
      </c>
      <c r="U46" s="144">
        <f t="shared" si="34"/>
        <v>0</v>
      </c>
      <c r="V46" s="144">
        <f t="shared" si="34"/>
        <v>0</v>
      </c>
      <c r="W46" s="144">
        <f t="shared" si="34"/>
        <v>0</v>
      </c>
    </row>
    <row r="47" spans="1:23" ht="18">
      <c r="A47" s="1" t="s">
        <v>380</v>
      </c>
      <c r="B47" s="83" t="s">
        <v>381</v>
      </c>
      <c r="C47" s="205">
        <f>SUM(Önkormányzat!C133)</f>
        <v>0</v>
      </c>
      <c r="D47" s="204">
        <f>SUM(Önkormányzat!D133)</f>
        <v>0</v>
      </c>
      <c r="E47" s="204">
        <f>SUM(Önkormányzat!E133)</f>
        <v>0</v>
      </c>
      <c r="F47" s="207">
        <f>SUM(Önkormányzat!F133)</f>
        <v>382500</v>
      </c>
      <c r="G47" s="470">
        <f>SUM(Önkormányzat!F133)</f>
        <v>382500</v>
      </c>
      <c r="H47" s="33"/>
      <c r="I47" s="33"/>
      <c r="J47" s="33"/>
      <c r="K47" s="24">
        <f>SUM(G47:J47)</f>
        <v>382500</v>
      </c>
      <c r="L47" s="207">
        <f t="shared" si="3"/>
        <v>382500</v>
      </c>
      <c r="M47" s="470">
        <f>Önkormányzat!G133</f>
        <v>382500</v>
      </c>
      <c r="N47" s="33"/>
      <c r="O47" s="33"/>
      <c r="P47" s="33"/>
      <c r="Q47" s="24">
        <f>SUM(M47:P47)</f>
        <v>382500</v>
      </c>
      <c r="R47" s="207">
        <f t="shared" si="4"/>
        <v>382500</v>
      </c>
      <c r="S47" s="470">
        <f>Önkormányzat!H133</f>
        <v>382500</v>
      </c>
      <c r="T47" s="33"/>
      <c r="U47" s="33"/>
      <c r="V47" s="33"/>
      <c r="W47" s="24">
        <f>SUM(S47:V47)</f>
        <v>382500</v>
      </c>
    </row>
    <row r="48" spans="1:23" ht="18">
      <c r="A48" s="1" t="s">
        <v>382</v>
      </c>
      <c r="B48" s="83" t="s">
        <v>383</v>
      </c>
      <c r="C48" s="205">
        <f>SUM(Önkormányzat!C134)</f>
        <v>0</v>
      </c>
      <c r="D48" s="204">
        <f>SUM(Önkormányzat!D134)</f>
        <v>0</v>
      </c>
      <c r="E48" s="204">
        <f>SUM(Önkormányzat!E134)</f>
        <v>0</v>
      </c>
      <c r="F48" s="207">
        <f>SUM(Önkormányzat!F134)</f>
        <v>2886600</v>
      </c>
      <c r="G48" s="205">
        <f>SUM(Önkormányzat!F134)</f>
        <v>2886600</v>
      </c>
      <c r="H48" s="160"/>
      <c r="I48" s="160"/>
      <c r="J48" s="160"/>
      <c r="K48" s="24">
        <f>SUM(G48:J48)</f>
        <v>2886600</v>
      </c>
      <c r="L48" s="207">
        <f t="shared" si="3"/>
        <v>2886600</v>
      </c>
      <c r="M48" s="205">
        <f>SUM(Önkormányzat!L134)</f>
        <v>2886600</v>
      </c>
      <c r="N48" s="160"/>
      <c r="O48" s="160"/>
      <c r="P48" s="160"/>
      <c r="Q48" s="24">
        <f>SUM(M48:P48)</f>
        <v>2886600</v>
      </c>
      <c r="R48" s="207">
        <f t="shared" si="4"/>
        <v>0</v>
      </c>
      <c r="S48" s="205">
        <f>SUM(Önkormányzat!R134)</f>
        <v>0</v>
      </c>
      <c r="T48" s="160"/>
      <c r="U48" s="160"/>
      <c r="V48" s="160"/>
      <c r="W48" s="24">
        <f>SUM(S48:V48)</f>
        <v>0</v>
      </c>
    </row>
    <row r="49" spans="1:23" ht="18">
      <c r="A49" s="157" t="s">
        <v>377</v>
      </c>
      <c r="B49" s="155" t="s">
        <v>378</v>
      </c>
      <c r="C49" s="147">
        <f t="shared" ref="C49:J49" si="35">SUM(C47:C48)</f>
        <v>0</v>
      </c>
      <c r="D49" s="144">
        <f t="shared" si="35"/>
        <v>0</v>
      </c>
      <c r="E49" s="144">
        <f t="shared" si="35"/>
        <v>0</v>
      </c>
      <c r="F49" s="179">
        <f t="shared" si="35"/>
        <v>3269100</v>
      </c>
      <c r="G49" s="144">
        <f t="shared" si="35"/>
        <v>3269100</v>
      </c>
      <c r="H49" s="144">
        <f t="shared" si="35"/>
        <v>0</v>
      </c>
      <c r="I49" s="144">
        <f t="shared" si="35"/>
        <v>0</v>
      </c>
      <c r="J49" s="144">
        <f t="shared" si="35"/>
        <v>0</v>
      </c>
      <c r="K49" s="144">
        <f>SUM(K47:K48)</f>
        <v>3269100</v>
      </c>
      <c r="L49" s="207">
        <f t="shared" si="3"/>
        <v>3269100</v>
      </c>
      <c r="M49" s="144">
        <f t="shared" ref="M49:P49" si="36">SUM(M47:M48)</f>
        <v>3269100</v>
      </c>
      <c r="N49" s="144">
        <f t="shared" si="36"/>
        <v>0</v>
      </c>
      <c r="O49" s="144">
        <f t="shared" si="36"/>
        <v>0</v>
      </c>
      <c r="P49" s="144">
        <f t="shared" si="36"/>
        <v>0</v>
      </c>
      <c r="Q49" s="144">
        <f>SUM(Q47:Q48)</f>
        <v>3269100</v>
      </c>
      <c r="R49" s="207">
        <f t="shared" si="4"/>
        <v>382500</v>
      </c>
      <c r="S49" s="144">
        <f t="shared" ref="S49:V49" si="37">SUM(S47:S48)</f>
        <v>382500</v>
      </c>
      <c r="T49" s="144">
        <f t="shared" si="37"/>
        <v>0</v>
      </c>
      <c r="U49" s="144">
        <f t="shared" si="37"/>
        <v>0</v>
      </c>
      <c r="V49" s="144">
        <f t="shared" si="37"/>
        <v>0</v>
      </c>
      <c r="W49" s="144">
        <f>SUM(W47:W48)</f>
        <v>382500</v>
      </c>
    </row>
    <row r="50" spans="1:23" ht="18">
      <c r="A50" s="184"/>
      <c r="B50" s="155" t="s">
        <v>80</v>
      </c>
      <c r="C50" s="144" t="e">
        <f t="shared" ref="C50:J50" si="38">SUM(C15,C21,C30,C40,C43,C46,C49)</f>
        <v>#REF!</v>
      </c>
      <c r="D50" s="144" t="e">
        <f t="shared" si="38"/>
        <v>#REF!</v>
      </c>
      <c r="E50" s="144" t="e">
        <f t="shared" si="38"/>
        <v>#REF!</v>
      </c>
      <c r="F50" s="81">
        <f t="shared" si="38"/>
        <v>257805067</v>
      </c>
      <c r="G50" s="144">
        <f t="shared" si="38"/>
        <v>256308880</v>
      </c>
      <c r="H50" s="144" t="e">
        <f t="shared" si="38"/>
        <v>#REF!</v>
      </c>
      <c r="I50" s="144">
        <f t="shared" si="38"/>
        <v>1496187</v>
      </c>
      <c r="J50" s="144" t="e">
        <f t="shared" si="38"/>
        <v>#REF!</v>
      </c>
      <c r="K50" s="144">
        <f>SUM(K15+K21+K30+K40+K43+K46+K49)</f>
        <v>253700252</v>
      </c>
      <c r="L50" s="207">
        <f t="shared" si="3"/>
        <v>258643939</v>
      </c>
      <c r="M50" s="144">
        <f t="shared" ref="M50:P50" si="39">SUM(M15,M21,M30,M40,M43,M46,M49)</f>
        <v>257147752</v>
      </c>
      <c r="N50" s="144" t="e">
        <f t="shared" si="39"/>
        <v>#REF!</v>
      </c>
      <c r="O50" s="144">
        <f t="shared" si="39"/>
        <v>1496187</v>
      </c>
      <c r="P50" s="144" t="e">
        <f t="shared" si="39"/>
        <v>#REF!</v>
      </c>
      <c r="Q50" s="144">
        <f>SUM(Q15+Q21+Q30+Q40+Q43+Q46+Q49)</f>
        <v>235421524</v>
      </c>
      <c r="R50" s="207">
        <f t="shared" si="4"/>
        <v>132997630</v>
      </c>
      <c r="S50" s="144">
        <f t="shared" ref="S50:V50" si="40">SUM(S15,S21,S30,S40,S43,S46,S49)</f>
        <v>132293849</v>
      </c>
      <c r="T50" s="144" t="e">
        <f t="shared" si="40"/>
        <v>#REF!</v>
      </c>
      <c r="U50" s="144">
        <f t="shared" si="40"/>
        <v>703781</v>
      </c>
      <c r="V50" s="144" t="e">
        <f t="shared" si="40"/>
        <v>#REF!</v>
      </c>
      <c r="W50" s="144">
        <f>SUM(W15+W21+W30+W40+W43+W46+W49)</f>
        <v>113172589</v>
      </c>
    </row>
    <row r="51" spans="1:23" ht="18">
      <c r="A51" s="5" t="s">
        <v>387</v>
      </c>
      <c r="B51" s="93" t="s">
        <v>386</v>
      </c>
      <c r="C51" s="205">
        <f>SUM(Önkormányzat!C137)</f>
        <v>0</v>
      </c>
      <c r="D51" s="204">
        <f>SUM(Önkormányzat!D137)</f>
        <v>0</v>
      </c>
      <c r="E51" s="204">
        <f>SUM(Önkormányzat!E137)</f>
        <v>0</v>
      </c>
      <c r="F51" s="207">
        <f>SUM(Önkormányzat!F137)</f>
        <v>0</v>
      </c>
      <c r="G51" s="205">
        <f>SUM(Önkormányzat!I137)</f>
        <v>0</v>
      </c>
      <c r="H51" s="33"/>
      <c r="I51" s="33"/>
      <c r="J51" s="33"/>
      <c r="K51" s="24">
        <f>SUM(G51:J51)</f>
        <v>0</v>
      </c>
      <c r="L51" s="207">
        <f t="shared" si="3"/>
        <v>0</v>
      </c>
      <c r="M51" s="205">
        <f>SUM(Önkormányzat!O137)</f>
        <v>0</v>
      </c>
      <c r="N51" s="33"/>
      <c r="O51" s="33"/>
      <c r="P51" s="33"/>
      <c r="Q51" s="24">
        <f>SUM(M51:P51)</f>
        <v>0</v>
      </c>
      <c r="R51" s="207">
        <f t="shared" si="4"/>
        <v>0</v>
      </c>
      <c r="S51" s="205">
        <f>SUM(Önkormányzat!U137)</f>
        <v>0</v>
      </c>
      <c r="T51" s="33"/>
      <c r="U51" s="33"/>
      <c r="V51" s="33"/>
      <c r="W51" s="24">
        <f>SUM(S51:V51)</f>
        <v>0</v>
      </c>
    </row>
    <row r="52" spans="1:23" ht="18">
      <c r="A52" s="5" t="s">
        <v>388</v>
      </c>
      <c r="B52" s="93" t="s">
        <v>389</v>
      </c>
      <c r="C52" s="205" t="e">
        <f>SUM(Önkormányzat!C138,#REF!,Óvoda!C126,#REF!)</f>
        <v>#REF!</v>
      </c>
      <c r="D52" s="205" t="e">
        <f>SUM(Önkormányzat!D138,#REF!,Óvoda!D126,#REF!)</f>
        <v>#REF!</v>
      </c>
      <c r="E52" s="205" t="e">
        <f>SUM(Önkormányzat!E138,#REF!,Óvoda!E126,#REF!)</f>
        <v>#REF!</v>
      </c>
      <c r="F52" s="207">
        <f>SUM(Önkormányzat!F138,,Óvoda!F126)</f>
        <v>167515977</v>
      </c>
      <c r="G52" s="470">
        <f>SUM(Önkormányzat!F138)</f>
        <v>167515977</v>
      </c>
      <c r="H52" s="461" t="e">
        <f>SUM(#REF!)</f>
        <v>#REF!</v>
      </c>
      <c r="I52" s="461">
        <f>SUM(Óvoda!F126)</f>
        <v>0</v>
      </c>
      <c r="J52" s="461" t="e">
        <f>SUM(#REF!)</f>
        <v>#REF!</v>
      </c>
      <c r="K52" s="24">
        <f>SUM(F52)</f>
        <v>167515977</v>
      </c>
      <c r="L52" s="207">
        <f t="shared" si="3"/>
        <v>167515977</v>
      </c>
      <c r="M52" s="470">
        <f>Önkormányzat!G138</f>
        <v>167515977</v>
      </c>
      <c r="N52" s="461" t="e">
        <f>SUM(#REF!)</f>
        <v>#REF!</v>
      </c>
      <c r="O52" s="461">
        <f>SUM(Óvoda!L126)</f>
        <v>0</v>
      </c>
      <c r="P52" s="461" t="e">
        <f>SUM(#REF!)</f>
        <v>#REF!</v>
      </c>
      <c r="Q52" s="24">
        <f>SUM(L52)</f>
        <v>167515977</v>
      </c>
      <c r="R52" s="207">
        <f t="shared" si="4"/>
        <v>192454093</v>
      </c>
      <c r="S52" s="470">
        <f>Önkormányzat!H138</f>
        <v>192454093</v>
      </c>
      <c r="T52" s="461" t="e">
        <f>SUM(#REF!)</f>
        <v>#REF!</v>
      </c>
      <c r="U52" s="461">
        <f>SUM(Óvoda!R126)</f>
        <v>0</v>
      </c>
      <c r="V52" s="461" t="e">
        <f>SUM(#REF!)</f>
        <v>#REF!</v>
      </c>
      <c r="W52" s="24">
        <f>SUM(R52)</f>
        <v>192454093</v>
      </c>
    </row>
    <row r="53" spans="1:23" ht="18">
      <c r="A53" s="5" t="s">
        <v>390</v>
      </c>
      <c r="B53" s="93" t="s">
        <v>79</v>
      </c>
      <c r="C53" s="205" t="e">
        <f>SUM(#REF!,Óvoda!C127,#REF!)</f>
        <v>#REF!</v>
      </c>
      <c r="D53" s="205" t="e">
        <f>SUM(#REF!,Óvoda!D127,#REF!)</f>
        <v>#REF!</v>
      </c>
      <c r="E53" s="205" t="e">
        <f>SUM(#REF!,Óvoda!E127,#REF!)</f>
        <v>#REF!</v>
      </c>
      <c r="F53" s="207">
        <f>G53+I53</f>
        <v>62937550</v>
      </c>
      <c r="G53" s="205"/>
      <c r="H53" s="33" t="e">
        <f>SUM(#REF!)</f>
        <v>#REF!</v>
      </c>
      <c r="I53" s="33">
        <f>SUM(Óvoda!F127)</f>
        <v>62937550</v>
      </c>
      <c r="J53" s="33" t="e">
        <f>SUM(#REF!)</f>
        <v>#REF!</v>
      </c>
      <c r="K53" s="24">
        <f>SUM(F53)</f>
        <v>62937550</v>
      </c>
      <c r="L53" s="207">
        <f t="shared" si="3"/>
        <v>62940179</v>
      </c>
      <c r="M53" s="205"/>
      <c r="N53" s="33" t="e">
        <f>SUM(#REF!)</f>
        <v>#REF!</v>
      </c>
      <c r="O53" s="33">
        <f>Óvoda!G127</f>
        <v>62940179</v>
      </c>
      <c r="P53" s="33" t="e">
        <f>SUM(#REF!)</f>
        <v>#REF!</v>
      </c>
      <c r="Q53" s="24">
        <f>SUM(L53)</f>
        <v>62940179</v>
      </c>
      <c r="R53" s="207">
        <f t="shared" si="4"/>
        <v>28558663</v>
      </c>
      <c r="S53" s="205"/>
      <c r="T53" s="33" t="e">
        <f>SUM(#REF!)</f>
        <v>#REF!</v>
      </c>
      <c r="U53" s="33">
        <f>Óvoda!H127</f>
        <v>28558663</v>
      </c>
      <c r="V53" s="33" t="e">
        <f>SUM(#REF!)</f>
        <v>#REF!</v>
      </c>
      <c r="W53" s="24">
        <f>SUM(R53)</f>
        <v>28558663</v>
      </c>
    </row>
    <row r="54" spans="1:23" ht="18">
      <c r="A54" s="5" t="s">
        <v>391</v>
      </c>
      <c r="B54" s="93" t="s">
        <v>392</v>
      </c>
      <c r="C54" s="205">
        <f>SUM(Önkormányzat!C140)</f>
        <v>0</v>
      </c>
      <c r="D54" s="204">
        <f>SUM(Önkormányzat!D140)</f>
        <v>0</v>
      </c>
      <c r="E54" s="204">
        <f>SUM(Önkormányzat!E140)</f>
        <v>0</v>
      </c>
      <c r="F54" s="207">
        <f>SUM(Önkormányzat!F140)</f>
        <v>0</v>
      </c>
      <c r="G54" s="205">
        <f>SUM(Önkormányzat!I140)</f>
        <v>0</v>
      </c>
      <c r="H54" s="33"/>
      <c r="I54" s="33"/>
      <c r="J54" s="33"/>
      <c r="K54" s="24">
        <f>SUM(G54:J54)</f>
        <v>0</v>
      </c>
      <c r="L54" s="207">
        <f t="shared" si="3"/>
        <v>0</v>
      </c>
      <c r="M54" s="205">
        <f>SUM(Önkormányzat!O140)</f>
        <v>0</v>
      </c>
      <c r="N54" s="33"/>
      <c r="O54" s="33"/>
      <c r="P54" s="33"/>
      <c r="Q54" s="24">
        <f>SUM(M54:P54)</f>
        <v>0</v>
      </c>
      <c r="R54" s="207">
        <f t="shared" si="4"/>
        <v>0</v>
      </c>
      <c r="S54" s="205">
        <f>SUM(Önkormányzat!U140)</f>
        <v>0</v>
      </c>
      <c r="T54" s="33"/>
      <c r="U54" s="33"/>
      <c r="V54" s="33"/>
      <c r="W54" s="24">
        <f>SUM(S54:V54)</f>
        <v>0</v>
      </c>
    </row>
    <row r="55" spans="1:23" ht="18">
      <c r="A55" s="185"/>
      <c r="B55" s="155" t="s">
        <v>385</v>
      </c>
      <c r="C55" s="144" t="e">
        <f t="shared" ref="C55:J55" si="41">SUM(C50:C54)</f>
        <v>#REF!</v>
      </c>
      <c r="D55" s="456" t="e">
        <f t="shared" si="41"/>
        <v>#REF!</v>
      </c>
      <c r="E55" s="144" t="e">
        <f t="shared" si="41"/>
        <v>#REF!</v>
      </c>
      <c r="F55" s="81">
        <f t="shared" si="41"/>
        <v>488258594</v>
      </c>
      <c r="G55" s="144">
        <f t="shared" si="41"/>
        <v>423824857</v>
      </c>
      <c r="H55" s="144" t="e">
        <f t="shared" si="41"/>
        <v>#REF!</v>
      </c>
      <c r="I55" s="144">
        <f t="shared" si="41"/>
        <v>64433737</v>
      </c>
      <c r="J55" s="144" t="e">
        <f t="shared" si="41"/>
        <v>#REF!</v>
      </c>
      <c r="K55" s="144">
        <f>G55+I55</f>
        <v>488258594</v>
      </c>
      <c r="L55" s="207">
        <f t="shared" si="3"/>
        <v>489100095</v>
      </c>
      <c r="M55" s="144">
        <f t="shared" ref="M55:P55" si="42">SUM(M50:M54)</f>
        <v>424663729</v>
      </c>
      <c r="N55" s="144" t="e">
        <f t="shared" si="42"/>
        <v>#REF!</v>
      </c>
      <c r="O55" s="144">
        <f t="shared" si="42"/>
        <v>64436366</v>
      </c>
      <c r="P55" s="144" t="e">
        <f t="shared" si="42"/>
        <v>#REF!</v>
      </c>
      <c r="Q55" s="144">
        <f>M55+O55</f>
        <v>489100095</v>
      </c>
      <c r="R55" s="207">
        <f t="shared" si="4"/>
        <v>354010386</v>
      </c>
      <c r="S55" s="144">
        <f t="shared" ref="S55:V55" si="43">SUM(S50:S54)</f>
        <v>324747942</v>
      </c>
      <c r="T55" s="144" t="e">
        <f t="shared" si="43"/>
        <v>#REF!</v>
      </c>
      <c r="U55" s="144">
        <f t="shared" si="43"/>
        <v>29262444</v>
      </c>
      <c r="V55" s="144" t="e">
        <f t="shared" si="43"/>
        <v>#REF!</v>
      </c>
      <c r="W55" s="144">
        <f>S55+U55</f>
        <v>354010386</v>
      </c>
    </row>
    <row r="56" spans="1:23">
      <c r="K56" s="99"/>
    </row>
    <row r="57" spans="1:23">
      <c r="D57" s="95"/>
    </row>
  </sheetData>
  <mergeCells count="9">
    <mergeCell ref="M1:Q1"/>
    <mergeCell ref="R1:R2"/>
    <mergeCell ref="S1:W1"/>
    <mergeCell ref="G1:K1"/>
    <mergeCell ref="A1:A2"/>
    <mergeCell ref="B1:B2"/>
    <mergeCell ref="F1:F2"/>
    <mergeCell ref="C1:E1"/>
    <mergeCell ref="L1:L2"/>
  </mergeCells>
  <phoneticPr fontId="2" type="noConversion"/>
  <pageMargins left="0.7" right="0.7" top="0.75" bottom="0.75" header="0.3" footer="0.3"/>
  <pageSetup paperSize="9" scale="62" orientation="portrait" r:id="rId1"/>
  <headerFooter>
    <oddHeader>&amp;LLevél Községi Önkormányzat&amp;CBevételi összesen2018&amp;R3. mellékletAdatok Ft. 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3"/>
  <dimension ref="A3:Y29"/>
  <sheetViews>
    <sheetView workbookViewId="0">
      <selection activeCell="B12" sqref="B12"/>
    </sheetView>
  </sheetViews>
  <sheetFormatPr defaultRowHeight="12.75"/>
  <cols>
    <col min="1" max="1" width="5.85546875" customWidth="1"/>
    <col min="2" max="2" width="44.140625" customWidth="1"/>
    <col min="3" max="3" width="13" hidden="1" customWidth="1"/>
    <col min="4" max="4" width="12.42578125" hidden="1" customWidth="1"/>
    <col min="5" max="5" width="12.85546875" hidden="1" customWidth="1"/>
    <col min="6" max="6" width="22" customWidth="1"/>
    <col min="7" max="8" width="12.140625" hidden="1" customWidth="1"/>
    <col min="9" max="9" width="11.5703125" hidden="1" customWidth="1"/>
    <col min="10" max="10" width="134.28515625" hidden="1" customWidth="1"/>
    <col min="11" max="13" width="11" hidden="1" customWidth="1"/>
    <col min="14" max="15" width="22" customWidth="1"/>
    <col min="16" max="18" width="19.42578125" customWidth="1"/>
    <col min="19" max="21" width="21.85546875" customWidth="1"/>
    <col min="25" max="25" width="14.7109375" bestFit="1" customWidth="1"/>
  </cols>
  <sheetData>
    <row r="3" spans="1:21" ht="18" customHeight="1">
      <c r="A3" s="874" t="s">
        <v>288</v>
      </c>
      <c r="B3" s="883" t="s">
        <v>1</v>
      </c>
      <c r="C3" s="886" t="s">
        <v>63</v>
      </c>
      <c r="D3" s="890"/>
      <c r="E3" s="890"/>
      <c r="F3" s="890"/>
      <c r="G3" s="887"/>
      <c r="H3" s="887"/>
      <c r="I3" s="887"/>
      <c r="J3" s="887"/>
      <c r="K3" s="887"/>
      <c r="L3" s="887"/>
      <c r="M3" s="887"/>
      <c r="N3" s="887"/>
      <c r="O3" s="888"/>
      <c r="P3" s="886" t="s">
        <v>55</v>
      </c>
      <c r="Q3" s="887"/>
      <c r="R3" s="888"/>
      <c r="S3" s="886" t="s">
        <v>757</v>
      </c>
      <c r="T3" s="887"/>
      <c r="U3" s="888"/>
    </row>
    <row r="4" spans="1:21" ht="15">
      <c r="A4" s="875"/>
      <c r="B4" s="884"/>
      <c r="C4" s="889" t="s">
        <v>53</v>
      </c>
      <c r="D4" s="889"/>
      <c r="E4" s="889"/>
      <c r="F4" s="801" t="s">
        <v>731</v>
      </c>
      <c r="G4" s="889" t="s">
        <v>53</v>
      </c>
      <c r="H4" s="889"/>
      <c r="I4" s="889"/>
      <c r="J4" s="801" t="s">
        <v>394</v>
      </c>
      <c r="K4" s="889" t="s">
        <v>53</v>
      </c>
      <c r="L4" s="889"/>
      <c r="M4" s="889"/>
      <c r="N4" s="801" t="s">
        <v>727</v>
      </c>
      <c r="O4" s="801" t="s">
        <v>737</v>
      </c>
      <c r="P4" s="801" t="s">
        <v>731</v>
      </c>
      <c r="Q4" s="801" t="s">
        <v>727</v>
      </c>
      <c r="R4" s="801" t="s">
        <v>737</v>
      </c>
      <c r="S4" s="801" t="s">
        <v>731</v>
      </c>
      <c r="T4" s="801" t="s">
        <v>727</v>
      </c>
      <c r="U4" s="801" t="s">
        <v>737</v>
      </c>
    </row>
    <row r="5" spans="1:21" ht="15" customHeight="1">
      <c r="A5" s="876"/>
      <c r="B5" s="885"/>
      <c r="C5" s="94" t="s">
        <v>59</v>
      </c>
      <c r="D5" s="94" t="s">
        <v>393</v>
      </c>
      <c r="E5" s="94" t="s">
        <v>73</v>
      </c>
      <c r="F5" s="802" t="s">
        <v>74</v>
      </c>
      <c r="G5" s="94" t="s">
        <v>59</v>
      </c>
      <c r="H5" s="94" t="s">
        <v>395</v>
      </c>
      <c r="I5" s="94" t="s">
        <v>73</v>
      </c>
      <c r="J5" s="802" t="s">
        <v>74</v>
      </c>
      <c r="K5" s="94" t="s">
        <v>59</v>
      </c>
      <c r="L5" s="94" t="s">
        <v>395</v>
      </c>
      <c r="M5" s="94" t="s">
        <v>73</v>
      </c>
      <c r="N5" s="826" t="s">
        <v>745</v>
      </c>
      <c r="O5" s="826" t="s">
        <v>738</v>
      </c>
      <c r="P5" s="802" t="s">
        <v>74</v>
      </c>
      <c r="Q5" s="826" t="s">
        <v>745</v>
      </c>
      <c r="R5" s="826" t="s">
        <v>738</v>
      </c>
      <c r="S5" s="802" t="s">
        <v>74</v>
      </c>
      <c r="T5" s="802" t="s">
        <v>745</v>
      </c>
      <c r="U5" s="802" t="s">
        <v>738</v>
      </c>
    </row>
    <row r="6" spans="1:21" ht="18">
      <c r="A6" s="5" t="s">
        <v>170</v>
      </c>
      <c r="B6" s="83" t="s">
        <v>2</v>
      </c>
      <c r="C6" s="195">
        <f>SUM(Önkormányzat!C23)</f>
        <v>0</v>
      </c>
      <c r="D6" s="70">
        <f>SUM(Önkormányzat!D23)</f>
        <v>0</v>
      </c>
      <c r="E6" s="135">
        <f>SUM(Önkormányzat!E23)</f>
        <v>0</v>
      </c>
      <c r="F6" s="28">
        <f>SUM(Önkormányzat!F23)</f>
        <v>36364378</v>
      </c>
      <c r="G6" s="195" t="e">
        <f>SUM(#REF!)</f>
        <v>#REF!</v>
      </c>
      <c r="H6" s="135" t="e">
        <f>SUM(#REF!)</f>
        <v>#REF!</v>
      </c>
      <c r="I6" s="135" t="e">
        <f>SUM(#REF!)</f>
        <v>#REF!</v>
      </c>
      <c r="J6" s="28" t="e">
        <f>SUM(#REF!)</f>
        <v>#REF!</v>
      </c>
      <c r="K6" s="195">
        <f>SUM(Óvoda!C23)</f>
        <v>0</v>
      </c>
      <c r="L6" s="135">
        <f>SUM(Óvoda!D23)</f>
        <v>0</v>
      </c>
      <c r="M6" s="135">
        <f>SUM(Óvoda!E23)</f>
        <v>0</v>
      </c>
      <c r="N6" s="835">
        <f>Önkormányzat!G23</f>
        <v>36630879</v>
      </c>
      <c r="O6" s="835">
        <f>Önkormányzat!H23</f>
        <v>17629023</v>
      </c>
      <c r="P6" s="28">
        <f>SUM(Óvoda!F23)</f>
        <v>40635357</v>
      </c>
      <c r="Q6" s="28">
        <f>Óvoda!G23</f>
        <v>40637557</v>
      </c>
      <c r="R6" s="28">
        <f>Óvoda!H23</f>
        <v>19202167</v>
      </c>
      <c r="S6" s="28">
        <f>SUM(F6,,P6)</f>
        <v>76999735</v>
      </c>
      <c r="T6" s="28">
        <f>N6+Q6</f>
        <v>77268436</v>
      </c>
      <c r="U6" s="28">
        <f>O6+R6</f>
        <v>36831190</v>
      </c>
    </row>
    <row r="7" spans="1:21" ht="18">
      <c r="A7" s="5" t="s">
        <v>175</v>
      </c>
      <c r="B7" s="83" t="s">
        <v>58</v>
      </c>
      <c r="C7" s="195">
        <f>SUM(Önkormányzat!C28)</f>
        <v>0</v>
      </c>
      <c r="D7" s="70">
        <f>SUM(Önkormányzat!D28)</f>
        <v>0</v>
      </c>
      <c r="E7" s="135">
        <f>SUM(Önkormányzat!E28)</f>
        <v>0</v>
      </c>
      <c r="F7" s="28">
        <f>SUM(Önkormányzat!F28)</f>
        <v>7514928</v>
      </c>
      <c r="G7" s="195" t="e">
        <f>SUM(#REF!)</f>
        <v>#REF!</v>
      </c>
      <c r="H7" s="135" t="e">
        <f>SUM(#REF!)</f>
        <v>#REF!</v>
      </c>
      <c r="I7" s="135" t="e">
        <f>SUM(#REF!)</f>
        <v>#REF!</v>
      </c>
      <c r="J7" s="28" t="e">
        <f>SUM(#REF!)</f>
        <v>#REF!</v>
      </c>
      <c r="K7" s="195">
        <f>SUM(Óvoda!C28)</f>
        <v>0</v>
      </c>
      <c r="L7" s="135">
        <f>SUM(Óvoda!D28)</f>
        <v>0</v>
      </c>
      <c r="M7" s="135">
        <f>SUM(Óvoda!E28)</f>
        <v>0</v>
      </c>
      <c r="N7" s="835">
        <f>Önkormányzat!G28</f>
        <v>7568110</v>
      </c>
      <c r="O7" s="835">
        <f>Önkormányzat!H28</f>
        <v>3585740</v>
      </c>
      <c r="P7" s="28">
        <f>SUM(Óvoda!F28)</f>
        <v>8219103</v>
      </c>
      <c r="Q7" s="28">
        <f>Óvoda!G28</f>
        <v>8219532</v>
      </c>
      <c r="R7" s="28">
        <f>Óvoda!H28</f>
        <v>3908672</v>
      </c>
      <c r="S7" s="28">
        <f>SUM(F7,,P7)</f>
        <v>15734031</v>
      </c>
      <c r="T7" s="28">
        <f t="shared" ref="T7:T13" si="0">N7+Q7</f>
        <v>15787642</v>
      </c>
      <c r="U7" s="28">
        <f t="shared" ref="U7:U13" si="1">O7+R7</f>
        <v>7494412</v>
      </c>
    </row>
    <row r="8" spans="1:21" ht="18">
      <c r="A8" s="5" t="s">
        <v>235</v>
      </c>
      <c r="B8" s="83" t="s">
        <v>3</v>
      </c>
      <c r="C8" s="195">
        <f>SUM(Önkormányzat!C62)</f>
        <v>0</v>
      </c>
      <c r="D8" s="70">
        <f>SUM(Önkormányzat!D62)</f>
        <v>0</v>
      </c>
      <c r="E8" s="135">
        <f>SUM(Önkormányzat!E62)</f>
        <v>0</v>
      </c>
      <c r="F8" s="28">
        <f>SUM(Önkormányzat!F62)</f>
        <v>68832372</v>
      </c>
      <c r="G8" s="28">
        <f>SUM(Önkormányzat!G62)</f>
        <v>69460372</v>
      </c>
      <c r="H8" s="28">
        <f>SUM(Önkormányzat!H62)</f>
        <v>23973453</v>
      </c>
      <c r="I8" s="28">
        <f>SUM(Önkormányzat!I62)</f>
        <v>0</v>
      </c>
      <c r="J8" s="28">
        <f>SUM(Önkormányzat!J62)</f>
        <v>0</v>
      </c>
      <c r="K8" s="28">
        <f>SUM(Önkormányzat!K62)</f>
        <v>0</v>
      </c>
      <c r="L8" s="28">
        <f>SUM(Önkormányzat!L62)</f>
        <v>1651000</v>
      </c>
      <c r="M8" s="28">
        <f>SUM(Önkormányzat!M62)</f>
        <v>4064000</v>
      </c>
      <c r="N8" s="675">
        <f>Önkormányzat!G62</f>
        <v>69460372</v>
      </c>
      <c r="O8" s="675">
        <f>Önkormányzat!H62</f>
        <v>23973453</v>
      </c>
      <c r="P8" s="28">
        <f>SUM(Óvoda!F63)</f>
        <v>15304278</v>
      </c>
      <c r="Q8" s="28">
        <f>Óvoda!G63</f>
        <v>15304278</v>
      </c>
      <c r="R8" s="28">
        <f>Óvoda!H63</f>
        <v>5428331</v>
      </c>
      <c r="S8" s="28">
        <f>SUM(F8,,P8)</f>
        <v>84136650</v>
      </c>
      <c r="T8" s="28">
        <f t="shared" si="0"/>
        <v>84764650</v>
      </c>
      <c r="U8" s="28">
        <f t="shared" si="1"/>
        <v>29401784</v>
      </c>
    </row>
    <row r="9" spans="1:21" ht="18">
      <c r="A9" s="5" t="s">
        <v>267</v>
      </c>
      <c r="B9" s="83" t="s">
        <v>396</v>
      </c>
      <c r="C9" s="195" t="e">
        <f>SUM(Önkormányzat!C63)</f>
        <v>#REF!</v>
      </c>
      <c r="D9" s="70" t="e">
        <f>SUM(Önkormányzat!D63)</f>
        <v>#REF!</v>
      </c>
      <c r="E9" s="135" t="e">
        <f>SUM(Önkormányzat!E63)</f>
        <v>#REF!</v>
      </c>
      <c r="F9" s="28">
        <f>SUM(Önkormányzat!F63)</f>
        <v>4736800</v>
      </c>
      <c r="G9" s="195" t="e">
        <f>SUM(#REF!)</f>
        <v>#REF!</v>
      </c>
      <c r="H9" s="135" t="e">
        <f>SUM(#REF!)</f>
        <v>#REF!</v>
      </c>
      <c r="I9" s="135" t="e">
        <f>SUM(#REF!)</f>
        <v>#REF!</v>
      </c>
      <c r="J9" s="28" t="e">
        <f>SUM(#REF!)</f>
        <v>#REF!</v>
      </c>
      <c r="K9" s="195">
        <f>SUM(Óvoda!C64)</f>
        <v>0</v>
      </c>
      <c r="L9" s="135">
        <f>SUM(Óvoda!D64)</f>
        <v>0</v>
      </c>
      <c r="M9" s="135">
        <f>SUM(Óvoda!E64)</f>
        <v>0</v>
      </c>
      <c r="N9" s="835">
        <f>Önkormányzat!G63</f>
        <v>4736800</v>
      </c>
      <c r="O9" s="835">
        <f>Önkormányzat!H63</f>
        <v>1822720</v>
      </c>
      <c r="P9" s="28">
        <f>SUM(Óvoda!F64)</f>
        <v>0</v>
      </c>
      <c r="Q9" s="28"/>
      <c r="R9" s="28"/>
      <c r="S9" s="28">
        <f>SUM(F9,,P9)</f>
        <v>4736800</v>
      </c>
      <c r="T9" s="28">
        <f t="shared" si="0"/>
        <v>4736800</v>
      </c>
      <c r="U9" s="28">
        <f t="shared" si="1"/>
        <v>1822720</v>
      </c>
    </row>
    <row r="10" spans="1:21" ht="18">
      <c r="A10" s="602" t="s">
        <v>607</v>
      </c>
      <c r="B10" s="603" t="s">
        <v>269</v>
      </c>
      <c r="C10" s="242"/>
      <c r="D10" s="242"/>
      <c r="E10" s="242"/>
      <c r="F10" s="675">
        <f>SUM(Önkormányzat!F64)</f>
        <v>10555551</v>
      </c>
      <c r="G10" s="195"/>
      <c r="H10" s="135"/>
      <c r="I10" s="135"/>
      <c r="J10" s="28"/>
      <c r="K10" s="195"/>
      <c r="L10" s="135"/>
      <c r="M10" s="135"/>
      <c r="N10" s="835">
        <f>Önkormányzat!G64</f>
        <v>10555551</v>
      </c>
      <c r="O10" s="835">
        <f>Önkormányzat!H64</f>
        <v>5488886</v>
      </c>
      <c r="P10" s="28"/>
      <c r="Q10" s="28"/>
      <c r="R10" s="28"/>
      <c r="S10" s="28">
        <f>SUM(F10)</f>
        <v>10555551</v>
      </c>
      <c r="T10" s="28">
        <f t="shared" si="0"/>
        <v>10555551</v>
      </c>
      <c r="U10" s="28">
        <f t="shared" si="1"/>
        <v>5488886</v>
      </c>
    </row>
    <row r="11" spans="1:21" ht="18">
      <c r="A11" s="178" t="s">
        <v>270</v>
      </c>
      <c r="B11" s="142" t="s">
        <v>306</v>
      </c>
      <c r="C11" s="195">
        <f>SUM(Önkormányzat!C65)</f>
        <v>0</v>
      </c>
      <c r="D11" s="70">
        <f>SUM(Önkormányzat!D65)</f>
        <v>0</v>
      </c>
      <c r="E11" s="135">
        <f>SUM(Önkormányzat!E65)</f>
        <v>0</v>
      </c>
      <c r="F11" s="28">
        <f>SUM(Önkormányzat!F65)</f>
        <v>15567267</v>
      </c>
      <c r="G11" s="195" t="e">
        <f>SUM(#REF!)</f>
        <v>#REF!</v>
      </c>
      <c r="H11" s="135" t="e">
        <f>SUM(#REF!)</f>
        <v>#REF!</v>
      </c>
      <c r="I11" s="135" t="e">
        <f>SUM(#REF!)</f>
        <v>#REF!</v>
      </c>
      <c r="J11" s="28" t="e">
        <f>SUM(#REF!)</f>
        <v>#REF!</v>
      </c>
      <c r="K11" s="195">
        <f>SUM(Óvoda!C65)</f>
        <v>0</v>
      </c>
      <c r="L11" s="135">
        <f>SUM(Óvoda!D65)</f>
        <v>0</v>
      </c>
      <c r="M11" s="135">
        <f>SUM(Óvoda!E65)</f>
        <v>0</v>
      </c>
      <c r="N11" s="835">
        <f>Önkormányzat!G65</f>
        <v>15577267</v>
      </c>
      <c r="O11" s="835">
        <f>Önkormányzat!H65</f>
        <v>8243031</v>
      </c>
      <c r="P11" s="28">
        <f>SUM(Óvoda!F65)</f>
        <v>0</v>
      </c>
      <c r="Q11" s="28"/>
      <c r="R11" s="28"/>
      <c r="S11" s="28">
        <f>SUM(F11,,P11)</f>
        <v>15567267</v>
      </c>
      <c r="T11" s="28">
        <f t="shared" si="0"/>
        <v>15577267</v>
      </c>
      <c r="U11" s="28">
        <f t="shared" si="1"/>
        <v>8243031</v>
      </c>
    </row>
    <row r="12" spans="1:21" ht="18">
      <c r="A12" s="178" t="s">
        <v>268</v>
      </c>
      <c r="B12" s="142" t="s">
        <v>740</v>
      </c>
      <c r="C12" s="195">
        <f>SUM(Önkormányzat!C66)</f>
        <v>0</v>
      </c>
      <c r="D12" s="70">
        <f>SUM(Önkormányzat!D66)</f>
        <v>0</v>
      </c>
      <c r="E12" s="135">
        <f>SUM(Önkormányzat!E66)</f>
        <v>0</v>
      </c>
      <c r="F12" s="28">
        <f>SUM(Önkormányzat!F66)</f>
        <v>0</v>
      </c>
      <c r="G12" s="195" t="e">
        <f>SUM(#REF!)</f>
        <v>#REF!</v>
      </c>
      <c r="H12" s="135" t="e">
        <f>SUM(#REF!)</f>
        <v>#REF!</v>
      </c>
      <c r="I12" s="135" t="e">
        <f>SUM(#REF!)</f>
        <v>#REF!</v>
      </c>
      <c r="J12" s="28" t="e">
        <f>SUM(#REF!)</f>
        <v>#REF!</v>
      </c>
      <c r="K12" s="195">
        <f>SUM(Óvoda!C66)</f>
        <v>0</v>
      </c>
      <c r="L12" s="135">
        <f>SUM(Óvoda!D66)</f>
        <v>0</v>
      </c>
      <c r="M12" s="135">
        <f>SUM(Óvoda!E66)</f>
        <v>0</v>
      </c>
      <c r="N12" s="835">
        <f>Önkormányzat!G66</f>
        <v>75072</v>
      </c>
      <c r="O12" s="835">
        <f>Önkormányzat!H66</f>
        <v>75072</v>
      </c>
      <c r="P12" s="28">
        <f>SUM(Óvoda!F66)</f>
        <v>0</v>
      </c>
      <c r="Q12" s="28"/>
      <c r="R12" s="28"/>
      <c r="S12" s="28">
        <f>SUM(F12,,P12)</f>
        <v>0</v>
      </c>
      <c r="T12" s="28">
        <f t="shared" si="0"/>
        <v>75072</v>
      </c>
      <c r="U12" s="28">
        <f t="shared" si="1"/>
        <v>75072</v>
      </c>
    </row>
    <row r="13" spans="1:21" ht="18">
      <c r="A13" s="178" t="s">
        <v>274</v>
      </c>
      <c r="B13" s="142" t="s">
        <v>308</v>
      </c>
      <c r="C13" s="195">
        <f>SUM(Önkormányzat!C67)</f>
        <v>0</v>
      </c>
      <c r="D13" s="70">
        <f>SUM(Önkormányzat!D67)</f>
        <v>0</v>
      </c>
      <c r="E13" s="135">
        <f>SUM(Önkormányzat!E67)</f>
        <v>0</v>
      </c>
      <c r="F13" s="28">
        <f>SUM(Önkormányzat!F67)</f>
        <v>13569268</v>
      </c>
      <c r="G13" s="195" t="e">
        <f>SUM(#REF!)</f>
        <v>#REF!</v>
      </c>
      <c r="H13" s="135" t="e">
        <f>SUM(#REF!)</f>
        <v>#REF!</v>
      </c>
      <c r="I13" s="135" t="e">
        <f>SUM(#REF!)</f>
        <v>#REF!</v>
      </c>
      <c r="J13" s="28" t="e">
        <f>SUM(#REF!)</f>
        <v>#REF!</v>
      </c>
      <c r="K13" s="195">
        <f>SUM(Óvoda!C67)</f>
        <v>0</v>
      </c>
      <c r="L13" s="135">
        <f>SUM(Óvoda!D67)</f>
        <v>0</v>
      </c>
      <c r="M13" s="135">
        <f>SUM(Óvoda!E67)</f>
        <v>0</v>
      </c>
      <c r="N13" s="835">
        <f>Önkormányzat!G67</f>
        <v>13664518</v>
      </c>
      <c r="O13" s="835">
        <f>Önkormányzat!H67</f>
        <v>8338035</v>
      </c>
      <c r="P13" s="28">
        <f>SUM(Óvoda!F67)</f>
        <v>0</v>
      </c>
      <c r="Q13" s="28"/>
      <c r="R13" s="28"/>
      <c r="S13" s="28">
        <f>SUM(F13,,P13)</f>
        <v>13569268</v>
      </c>
      <c r="T13" s="28">
        <f t="shared" si="0"/>
        <v>13664518</v>
      </c>
      <c r="U13" s="28">
        <f t="shared" si="1"/>
        <v>8338035</v>
      </c>
    </row>
    <row r="14" spans="1:21" ht="18">
      <c r="A14" s="881" t="s">
        <v>6</v>
      </c>
      <c r="B14" s="882"/>
      <c r="C14" s="196" t="e">
        <f t="shared" ref="C14:S14" si="2">SUM(C6:C13)</f>
        <v>#REF!</v>
      </c>
      <c r="D14" s="194" t="e">
        <f t="shared" si="2"/>
        <v>#REF!</v>
      </c>
      <c r="E14" s="194" t="e">
        <f t="shared" si="2"/>
        <v>#REF!</v>
      </c>
      <c r="F14" s="97">
        <f>SUM(F6:F13)</f>
        <v>157140564</v>
      </c>
      <c r="G14" s="97" t="e">
        <f t="shared" ref="G14:O14" si="3">SUM(G6:G13)</f>
        <v>#REF!</v>
      </c>
      <c r="H14" s="97" t="e">
        <f t="shared" si="3"/>
        <v>#REF!</v>
      </c>
      <c r="I14" s="97" t="e">
        <f t="shared" si="3"/>
        <v>#REF!</v>
      </c>
      <c r="J14" s="97" t="e">
        <f t="shared" si="3"/>
        <v>#REF!</v>
      </c>
      <c r="K14" s="97">
        <f t="shared" si="3"/>
        <v>0</v>
      </c>
      <c r="L14" s="97">
        <f t="shared" si="3"/>
        <v>1651000</v>
      </c>
      <c r="M14" s="97">
        <f t="shared" si="3"/>
        <v>4064000</v>
      </c>
      <c r="N14" s="97">
        <f t="shared" si="3"/>
        <v>158268569</v>
      </c>
      <c r="O14" s="97">
        <f t="shared" si="3"/>
        <v>69155960</v>
      </c>
      <c r="P14" s="97">
        <f t="shared" si="2"/>
        <v>64158738</v>
      </c>
      <c r="Q14" s="97">
        <f t="shared" si="2"/>
        <v>64161367</v>
      </c>
      <c r="R14" s="97">
        <f t="shared" si="2"/>
        <v>28539170</v>
      </c>
      <c r="S14" s="97">
        <f t="shared" si="2"/>
        <v>221299302</v>
      </c>
      <c r="T14" s="837">
        <f>SUM(T6:T13)</f>
        <v>222429936</v>
      </c>
      <c r="U14" s="837">
        <f>SUM(U6:U13)</f>
        <v>97695130</v>
      </c>
    </row>
    <row r="15" spans="1:21" ht="18">
      <c r="A15" s="5" t="s">
        <v>249</v>
      </c>
      <c r="B15" s="83" t="s">
        <v>5</v>
      </c>
      <c r="C15" s="195" t="e">
        <f>SUM(Önkormányzat!C70)</f>
        <v>#REF!</v>
      </c>
      <c r="D15" s="70" t="e">
        <f>SUM(Önkormányzat!D70)</f>
        <v>#REF!</v>
      </c>
      <c r="E15" s="135" t="e">
        <f>SUM(Önkormányzat!E70)</f>
        <v>#REF!</v>
      </c>
      <c r="F15" s="28">
        <f>SUM(Önkormányzat!F70)</f>
        <v>29415961</v>
      </c>
      <c r="G15" s="195" t="e">
        <f>SUM(#REF!)</f>
        <v>#REF!</v>
      </c>
      <c r="H15" s="135" t="e">
        <f>SUM(#REF!)</f>
        <v>#REF!</v>
      </c>
      <c r="I15" s="135" t="e">
        <f>SUM(#REF!)</f>
        <v>#REF!</v>
      </c>
      <c r="J15" s="198" t="e">
        <f>SUM(#REF!)</f>
        <v>#REF!</v>
      </c>
      <c r="K15" s="195">
        <f>SUM(Óvoda!C70)</f>
        <v>0</v>
      </c>
      <c r="L15" s="135">
        <f>SUM(Óvoda!D70)</f>
        <v>0</v>
      </c>
      <c r="M15" s="135">
        <f>SUM(Óvoda!E70)</f>
        <v>0</v>
      </c>
      <c r="N15" s="835">
        <f>Önkormányzat!G70</f>
        <v>42475162</v>
      </c>
      <c r="O15" s="835">
        <f>Önkormányzat!H70</f>
        <v>6697830</v>
      </c>
      <c r="P15" s="675">
        <f>SUM(Óvoda!F70)</f>
        <v>274999</v>
      </c>
      <c r="Q15" s="675">
        <f>Óvoda!G70</f>
        <v>274999</v>
      </c>
      <c r="R15" s="675">
        <f>Óvoda!H70</f>
        <v>51266</v>
      </c>
      <c r="S15" s="28">
        <f>SUM(F15,,P15)</f>
        <v>29690960</v>
      </c>
      <c r="T15" s="28">
        <f>N15+Q15</f>
        <v>42750161</v>
      </c>
      <c r="U15" s="28">
        <f>O15+R15</f>
        <v>6749096</v>
      </c>
    </row>
    <row r="16" spans="1:21" ht="18">
      <c r="A16" s="5" t="s">
        <v>255</v>
      </c>
      <c r="B16" s="83" t="s">
        <v>65</v>
      </c>
      <c r="C16" s="195">
        <f>SUM(Önkormányzat!C71)</f>
        <v>0</v>
      </c>
      <c r="D16" s="70">
        <f>SUM(Önkormányzat!D71)</f>
        <v>0</v>
      </c>
      <c r="E16" s="135">
        <f>SUM(Önkormányzat!E71)</f>
        <v>0</v>
      </c>
      <c r="F16" s="28">
        <f>SUM(Önkormányzat!F71)</f>
        <v>72211298</v>
      </c>
      <c r="G16" s="195" t="e">
        <f>SUM(#REF!)</f>
        <v>#REF!</v>
      </c>
      <c r="H16" s="135" t="e">
        <f>SUM(#REF!)</f>
        <v>#REF!</v>
      </c>
      <c r="I16" s="135" t="e">
        <f>SUM(#REF!)</f>
        <v>#REF!</v>
      </c>
      <c r="J16" s="198" t="e">
        <f>SUM(#REF!)</f>
        <v>#REF!</v>
      </c>
      <c r="K16" s="195">
        <f>SUM(Óvoda!C71)</f>
        <v>0</v>
      </c>
      <c r="L16" s="135">
        <f>SUM(Óvoda!D71)</f>
        <v>0</v>
      </c>
      <c r="M16" s="135">
        <f>SUM(Óvoda!E71)</f>
        <v>0</v>
      </c>
      <c r="N16" s="835">
        <f>Önkormányzat!G71</f>
        <v>72465298</v>
      </c>
      <c r="O16" s="835">
        <f>Önkormányzat!H71</f>
        <v>13297111</v>
      </c>
      <c r="P16" s="198">
        <f>SUM(Óvoda!F71)</f>
        <v>0</v>
      </c>
      <c r="Q16" s="198"/>
      <c r="R16" s="198"/>
      <c r="S16" s="28">
        <f>SUM(F16,,P16)</f>
        <v>72211298</v>
      </c>
      <c r="T16" s="28">
        <f>N16+Q16</f>
        <v>72465298</v>
      </c>
      <c r="U16" s="28">
        <f>O16+R16</f>
        <v>13297111</v>
      </c>
    </row>
    <row r="17" spans="1:25" ht="18">
      <c r="A17" s="5" t="s">
        <v>257</v>
      </c>
      <c r="B17" s="142" t="s">
        <v>313</v>
      </c>
      <c r="C17" s="195">
        <f>SUM(Önkormányzat!C72)</f>
        <v>0</v>
      </c>
      <c r="D17" s="70">
        <f>SUM(Önkormányzat!D72)</f>
        <v>0</v>
      </c>
      <c r="E17" s="135">
        <f>SUM(Önkormányzat!E72)</f>
        <v>0</v>
      </c>
      <c r="F17" s="28">
        <f>SUM(Önkormányzat!F72)</f>
        <v>0</v>
      </c>
      <c r="G17" s="195" t="e">
        <f>SUM(#REF!)</f>
        <v>#REF!</v>
      </c>
      <c r="H17" s="135" t="e">
        <f>SUM(#REF!)</f>
        <v>#REF!</v>
      </c>
      <c r="I17" s="135" t="e">
        <f>SUM(#REF!)</f>
        <v>#REF!</v>
      </c>
      <c r="J17" s="198" t="e">
        <f>SUM(#REF!)</f>
        <v>#REF!</v>
      </c>
      <c r="K17" s="195">
        <f>SUM(Óvoda!C72)</f>
        <v>0</v>
      </c>
      <c r="L17" s="135">
        <f>SUM(Óvoda!D72)</f>
        <v>0</v>
      </c>
      <c r="M17" s="135">
        <f>SUM(Óvoda!E72)</f>
        <v>0</v>
      </c>
      <c r="N17" s="835"/>
      <c r="O17" s="835"/>
      <c r="P17" s="198">
        <f>SUM(Óvoda!F72)</f>
        <v>0</v>
      </c>
      <c r="Q17" s="198"/>
      <c r="R17" s="198"/>
      <c r="S17" s="28">
        <f>SUM(F17,,P17)</f>
        <v>0</v>
      </c>
      <c r="T17" s="28">
        <f t="shared" ref="T17:T25" si="4">N17+R17</f>
        <v>0</v>
      </c>
      <c r="U17" s="28">
        <f t="shared" ref="U17:U19" si="5">O17+S17</f>
        <v>0</v>
      </c>
    </row>
    <row r="18" spans="1:25" ht="18">
      <c r="A18" s="5" t="s">
        <v>258</v>
      </c>
      <c r="B18" s="142" t="s">
        <v>314</v>
      </c>
      <c r="C18" s="195">
        <f>SUM(Önkormányzat!C73)</f>
        <v>0</v>
      </c>
      <c r="D18" s="70">
        <f>SUM(Önkormányzat!D73)</f>
        <v>0</v>
      </c>
      <c r="E18" s="135">
        <f>SUM(Önkormányzat!E73)</f>
        <v>0</v>
      </c>
      <c r="F18" s="28">
        <f>SUM(Önkormányzat!F73)</f>
        <v>0</v>
      </c>
      <c r="G18" s="195" t="e">
        <f>SUM(#REF!)</f>
        <v>#REF!</v>
      </c>
      <c r="H18" s="135" t="e">
        <f>SUM(#REF!)</f>
        <v>#REF!</v>
      </c>
      <c r="I18" s="135" t="e">
        <f>SUM(#REF!)</f>
        <v>#REF!</v>
      </c>
      <c r="J18" s="198" t="e">
        <f>SUM(#REF!)</f>
        <v>#REF!</v>
      </c>
      <c r="K18" s="195">
        <f>SUM(Óvoda!C73)</f>
        <v>0</v>
      </c>
      <c r="L18" s="135">
        <f>SUM(Óvoda!D73)</f>
        <v>0</v>
      </c>
      <c r="M18" s="135">
        <f>SUM(Óvoda!E73)</f>
        <v>0</v>
      </c>
      <c r="N18" s="835"/>
      <c r="O18" s="835"/>
      <c r="P18" s="198">
        <f>SUM(Óvoda!F73)</f>
        <v>0</v>
      </c>
      <c r="Q18" s="198"/>
      <c r="R18" s="198"/>
      <c r="S18" s="28">
        <f>SUM(F18,,P18)</f>
        <v>0</v>
      </c>
      <c r="T18" s="28">
        <f t="shared" si="4"/>
        <v>0</v>
      </c>
      <c r="U18" s="28">
        <f t="shared" si="5"/>
        <v>0</v>
      </c>
    </row>
    <row r="19" spans="1:25" ht="18">
      <c r="A19" s="5" t="s">
        <v>259</v>
      </c>
      <c r="B19" s="142" t="s">
        <v>315</v>
      </c>
      <c r="C19" s="160">
        <f>SUM(Önkormányzat!C74)</f>
        <v>0</v>
      </c>
      <c r="D19" s="461">
        <f>SUM(Önkormányzat!D74)</f>
        <v>0</v>
      </c>
      <c r="E19" s="461">
        <f>SUM(Önkormányzat!E74)</f>
        <v>0</v>
      </c>
      <c r="F19" s="28">
        <f>SUM(Önkormányzat!F74)</f>
        <v>0</v>
      </c>
      <c r="G19" s="195" t="e">
        <f>SUM(#REF!)</f>
        <v>#REF!</v>
      </c>
      <c r="H19" s="135" t="e">
        <f>SUM(#REF!)</f>
        <v>#REF!</v>
      </c>
      <c r="I19" s="135" t="e">
        <f>SUM(#REF!)</f>
        <v>#REF!</v>
      </c>
      <c r="J19" s="198" t="e">
        <f>SUM(#REF!)</f>
        <v>#REF!</v>
      </c>
      <c r="K19" s="195">
        <f>SUM(Óvoda!C74)</f>
        <v>0</v>
      </c>
      <c r="L19" s="135">
        <f>SUM(Óvoda!D74)</f>
        <v>0</v>
      </c>
      <c r="M19" s="135">
        <f>SUM(Óvoda!E74)</f>
        <v>0</v>
      </c>
      <c r="N19" s="835"/>
      <c r="O19" s="835"/>
      <c r="P19" s="198">
        <f>SUM(Óvoda!F74)</f>
        <v>0</v>
      </c>
      <c r="Q19" s="198"/>
      <c r="R19" s="198"/>
      <c r="S19" s="28">
        <f>SUM(F19,,P19)</f>
        <v>0</v>
      </c>
      <c r="T19" s="28">
        <f t="shared" si="4"/>
        <v>0</v>
      </c>
      <c r="U19" s="28">
        <f t="shared" si="5"/>
        <v>0</v>
      </c>
    </row>
    <row r="20" spans="1:25" ht="18">
      <c r="A20" s="881" t="s">
        <v>7</v>
      </c>
      <c r="B20" s="882"/>
      <c r="C20" s="194" t="e">
        <f t="shared" ref="C20:S20" si="6">SUM(C15:C19)</f>
        <v>#REF!</v>
      </c>
      <c r="D20" s="194" t="e">
        <f t="shared" si="6"/>
        <v>#REF!</v>
      </c>
      <c r="E20" s="194" t="e">
        <f t="shared" si="6"/>
        <v>#REF!</v>
      </c>
      <c r="F20" s="97">
        <f t="shared" si="6"/>
        <v>101627259</v>
      </c>
      <c r="G20" s="97" t="e">
        <f t="shared" si="6"/>
        <v>#REF!</v>
      </c>
      <c r="H20" s="97" t="e">
        <f t="shared" si="6"/>
        <v>#REF!</v>
      </c>
      <c r="I20" s="97" t="e">
        <f t="shared" si="6"/>
        <v>#REF!</v>
      </c>
      <c r="J20" s="97" t="e">
        <f t="shared" si="6"/>
        <v>#REF!</v>
      </c>
      <c r="K20" s="97">
        <f t="shared" si="6"/>
        <v>0</v>
      </c>
      <c r="L20" s="97">
        <f t="shared" si="6"/>
        <v>0</v>
      </c>
      <c r="M20" s="97">
        <f t="shared" si="6"/>
        <v>0</v>
      </c>
      <c r="N20" s="97">
        <f t="shared" si="6"/>
        <v>114940460</v>
      </c>
      <c r="O20" s="97">
        <f t="shared" si="6"/>
        <v>19994941</v>
      </c>
      <c r="P20" s="97">
        <f t="shared" si="6"/>
        <v>274999</v>
      </c>
      <c r="Q20" s="97">
        <f t="shared" si="6"/>
        <v>274999</v>
      </c>
      <c r="R20" s="97">
        <f t="shared" si="6"/>
        <v>51266</v>
      </c>
      <c r="S20" s="97">
        <f t="shared" si="6"/>
        <v>101902258</v>
      </c>
      <c r="T20" s="837">
        <f>T15+T16</f>
        <v>115215459</v>
      </c>
      <c r="U20" s="837">
        <f>U15+U16</f>
        <v>20046207</v>
      </c>
    </row>
    <row r="21" spans="1:25" ht="18">
      <c r="A21" s="5" t="s">
        <v>276</v>
      </c>
      <c r="B21" s="83" t="s">
        <v>62</v>
      </c>
      <c r="C21" s="75">
        <f>SUM(Önkormányzat!C68)</f>
        <v>0</v>
      </c>
      <c r="D21" s="11">
        <f>SUM(Önkormányzat!D68)</f>
        <v>0</v>
      </c>
      <c r="E21" s="67">
        <f>SUM(Önkormányzat!E68)</f>
        <v>0</v>
      </c>
      <c r="F21" s="28">
        <f>SUM(Önkormányzat!F68)</f>
        <v>99231341</v>
      </c>
      <c r="G21" s="75" t="e">
        <f>SUM(#REF!)</f>
        <v>#REF!</v>
      </c>
      <c r="H21" s="67" t="e">
        <f>SUM(#REF!)</f>
        <v>#REF!</v>
      </c>
      <c r="I21" s="67" t="e">
        <f>SUM(#REF!)</f>
        <v>#REF!</v>
      </c>
      <c r="J21" s="198" t="e">
        <f>SUM(#REF!)</f>
        <v>#REF!</v>
      </c>
      <c r="K21" s="75">
        <f>SUM(Óvoda!C68)</f>
        <v>0</v>
      </c>
      <c r="L21" s="67">
        <f>SUM(Óvoda!D68)</f>
        <v>0</v>
      </c>
      <c r="M21" s="67">
        <f>SUM(Óvoda!E68)</f>
        <v>0</v>
      </c>
      <c r="N21" s="835">
        <f>Önkormányzat!G68</f>
        <v>85626378</v>
      </c>
      <c r="O21" s="835">
        <f>Önkormányzat!H68</f>
        <v>0</v>
      </c>
      <c r="P21" s="198">
        <f>SUM(Óvoda!F68)</f>
        <v>0</v>
      </c>
      <c r="Q21" s="198"/>
      <c r="R21" s="198"/>
      <c r="S21" s="28">
        <f>SUM(F21)</f>
        <v>99231341</v>
      </c>
      <c r="T21" s="838">
        <f t="shared" si="4"/>
        <v>85626378</v>
      </c>
      <c r="U21" s="838"/>
    </row>
    <row r="22" spans="1:25" ht="18">
      <c r="A22" s="879" t="s">
        <v>8</v>
      </c>
      <c r="B22" s="880"/>
      <c r="C22" s="76" t="e">
        <f>SUM(C14,C20,C21)</f>
        <v>#REF!</v>
      </c>
      <c r="D22" s="76" t="e">
        <f>SUM(D14,D20,D21)</f>
        <v>#REF!</v>
      </c>
      <c r="E22" s="76" t="e">
        <f>SUM(E14,E20,E21)</f>
        <v>#REF!</v>
      </c>
      <c r="F22" s="81">
        <f>SUM(F14,F21,F20)</f>
        <v>357999164</v>
      </c>
      <c r="G22" s="81" t="e">
        <f t="shared" ref="G22:O22" si="7">SUM(G14,G21,G20)</f>
        <v>#REF!</v>
      </c>
      <c r="H22" s="81" t="e">
        <f t="shared" si="7"/>
        <v>#REF!</v>
      </c>
      <c r="I22" s="81" t="e">
        <f t="shared" si="7"/>
        <v>#REF!</v>
      </c>
      <c r="J22" s="81" t="e">
        <f t="shared" si="7"/>
        <v>#REF!</v>
      </c>
      <c r="K22" s="81">
        <f t="shared" si="7"/>
        <v>0</v>
      </c>
      <c r="L22" s="81">
        <f t="shared" si="7"/>
        <v>1651000</v>
      </c>
      <c r="M22" s="81">
        <f t="shared" si="7"/>
        <v>4064000</v>
      </c>
      <c r="N22" s="81">
        <f t="shared" si="7"/>
        <v>358835407</v>
      </c>
      <c r="O22" s="81">
        <f t="shared" si="7"/>
        <v>89150901</v>
      </c>
      <c r="P22" s="81">
        <f>SUM(P14,P21,P20)</f>
        <v>64433737</v>
      </c>
      <c r="Q22" s="81">
        <f t="shared" ref="Q22:R22" si="8">SUM(Q14,Q21,Q20)</f>
        <v>64436366</v>
      </c>
      <c r="R22" s="81">
        <f t="shared" si="8"/>
        <v>28590436</v>
      </c>
      <c r="S22" s="81">
        <f>SUM(,S14+S20+S21)</f>
        <v>422432901</v>
      </c>
      <c r="T22" s="837">
        <f>T14+T20+T21</f>
        <v>423271773</v>
      </c>
      <c r="U22" s="837">
        <f>U14+U20</f>
        <v>117741337</v>
      </c>
      <c r="Y22" s="96"/>
    </row>
    <row r="23" spans="1:25" ht="18">
      <c r="A23" s="5" t="s">
        <v>317</v>
      </c>
      <c r="B23" s="183" t="s">
        <v>672</v>
      </c>
      <c r="C23" s="11">
        <f>SUM(Önkormányzat!C77)</f>
        <v>0</v>
      </c>
      <c r="D23" s="12">
        <f>SUM(Önkormányzat!D77)</f>
        <v>0</v>
      </c>
      <c r="E23" s="12">
        <f>SUM(Önkormányzat!E77)</f>
        <v>0</v>
      </c>
      <c r="F23" s="198">
        <f>SUM(Önkormányzat!F77)</f>
        <v>1309508</v>
      </c>
      <c r="G23" s="75" t="e">
        <f>SUM(#REF!)</f>
        <v>#REF!</v>
      </c>
      <c r="H23" s="75" t="e">
        <f>SUM(#REF!)</f>
        <v>#REF!</v>
      </c>
      <c r="I23" s="75" t="e">
        <f>SUM(#REF!)</f>
        <v>#REF!</v>
      </c>
      <c r="J23" s="198" t="e">
        <f>SUM(#REF!)</f>
        <v>#REF!</v>
      </c>
      <c r="K23" s="75">
        <f>SUM(Óvoda!C77)</f>
        <v>0</v>
      </c>
      <c r="L23" s="75">
        <f>SUM(Óvoda!D77)</f>
        <v>0</v>
      </c>
      <c r="M23" s="75">
        <f>SUM(Óvoda!E77)</f>
        <v>0</v>
      </c>
      <c r="N23" s="835">
        <f>Önkormányzat!G77</f>
        <v>1309508</v>
      </c>
      <c r="O23" s="835">
        <f>Önkormányzat!H77</f>
        <v>644300</v>
      </c>
      <c r="P23" s="28">
        <f>SUM(Óvoda!F77)</f>
        <v>0</v>
      </c>
      <c r="Q23" s="28"/>
      <c r="R23" s="28"/>
      <c r="S23" s="28">
        <f>SUM(F23)</f>
        <v>1309508</v>
      </c>
      <c r="T23" s="28">
        <f t="shared" si="4"/>
        <v>1309508</v>
      </c>
      <c r="U23" s="28">
        <f>O23</f>
        <v>644300</v>
      </c>
      <c r="Y23" s="96"/>
    </row>
    <row r="24" spans="1:25" ht="18">
      <c r="A24" s="191" t="s">
        <v>305</v>
      </c>
      <c r="B24" s="192" t="s">
        <v>79</v>
      </c>
      <c r="C24" s="11" t="e">
        <f>SUM(Önkormányzat!C78)</f>
        <v>#REF!</v>
      </c>
      <c r="D24" s="12" t="e">
        <f>SUM(Önkormányzat!D78)</f>
        <v>#REF!</v>
      </c>
      <c r="E24" s="12" t="e">
        <f>SUM(Önkormányzat!E78)</f>
        <v>#REF!</v>
      </c>
      <c r="F24" s="198">
        <f>SUM(Önkormányzat!F78)</f>
        <v>62937550</v>
      </c>
      <c r="G24" s="75" t="e">
        <f>SUM(-#REF!)</f>
        <v>#REF!</v>
      </c>
      <c r="H24" s="75" t="e">
        <f>SUM(-#REF!)</f>
        <v>#REF!</v>
      </c>
      <c r="I24" s="75" t="e">
        <f>SUM(-#REF!)</f>
        <v>#REF!</v>
      </c>
      <c r="J24" s="197" t="e">
        <f>SUM(-#REF!)</f>
        <v>#REF!</v>
      </c>
      <c r="K24" s="75">
        <f>SUM(-Óvoda!C127)</f>
        <v>0</v>
      </c>
      <c r="L24" s="75">
        <f>SUM(-Óvoda!D127)</f>
        <v>0</v>
      </c>
      <c r="M24" s="75">
        <f>SUM(-Óvoda!E127)</f>
        <v>0</v>
      </c>
      <c r="N24" s="835">
        <f>Önkormányzat!G78</f>
        <v>62940179</v>
      </c>
      <c r="O24" s="835">
        <f>Önkormányzat!H78</f>
        <v>28558663</v>
      </c>
      <c r="P24" s="197"/>
      <c r="Q24" s="197"/>
      <c r="R24" s="197"/>
      <c r="S24" s="28">
        <f>SUM(F24,,P24)</f>
        <v>62937550</v>
      </c>
      <c r="T24" s="28">
        <f t="shared" si="4"/>
        <v>62940179</v>
      </c>
      <c r="U24" s="28">
        <f>O24</f>
        <v>28558663</v>
      </c>
    </row>
    <row r="25" spans="1:25" ht="18">
      <c r="A25" s="5" t="s">
        <v>319</v>
      </c>
      <c r="B25" s="183" t="s">
        <v>673</v>
      </c>
      <c r="C25" s="11">
        <f>SUM(Önkormányzat!C79)</f>
        <v>0</v>
      </c>
      <c r="D25" s="12">
        <f>SUM(Önkormányzat!D79)</f>
        <v>0</v>
      </c>
      <c r="E25" s="12">
        <f>SUM(Önkormányzat!E79)</f>
        <v>0</v>
      </c>
      <c r="F25" s="198">
        <f>SUM(Önkormányzat!F79)</f>
        <v>1578635</v>
      </c>
      <c r="G25" s="75" t="e">
        <f>SUM(#REF!)</f>
        <v>#REF!</v>
      </c>
      <c r="H25" s="75" t="e">
        <f>SUM(#REF!)</f>
        <v>#REF!</v>
      </c>
      <c r="I25" s="75" t="e">
        <f>SUM(#REF!)</f>
        <v>#REF!</v>
      </c>
      <c r="J25" s="198" t="e">
        <f>SUM(#REF!)</f>
        <v>#REF!</v>
      </c>
      <c r="K25" s="75">
        <f>SUM(Óvoda!C79)</f>
        <v>0</v>
      </c>
      <c r="L25" s="75">
        <f>SUM(Óvoda!D79)</f>
        <v>0</v>
      </c>
      <c r="M25" s="75">
        <f>SUM(Óvoda!E79)</f>
        <v>0</v>
      </c>
      <c r="N25" s="835">
        <f>Önkormányzat!G79</f>
        <v>1578635</v>
      </c>
      <c r="O25" s="835">
        <f>Önkormányzat!H79</f>
        <v>1578635</v>
      </c>
      <c r="P25" s="28">
        <f>SUM(Óvoda!F79)</f>
        <v>0</v>
      </c>
      <c r="Q25" s="28"/>
      <c r="R25" s="28"/>
      <c r="S25" s="28">
        <f>SUM(F25,,P25)</f>
        <v>1578635</v>
      </c>
      <c r="T25" s="28">
        <f t="shared" si="4"/>
        <v>1578635</v>
      </c>
      <c r="U25" s="28">
        <f>O25</f>
        <v>1578635</v>
      </c>
    </row>
    <row r="26" spans="1:25" ht="18">
      <c r="A26" s="879" t="s">
        <v>398</v>
      </c>
      <c r="B26" s="880"/>
      <c r="C26" s="76" t="e">
        <f t="shared" ref="C26:S26" si="9">SUM(C22:C25)</f>
        <v>#REF!</v>
      </c>
      <c r="D26" s="80" t="e">
        <f t="shared" si="9"/>
        <v>#REF!</v>
      </c>
      <c r="E26" s="80" t="e">
        <f t="shared" si="9"/>
        <v>#REF!</v>
      </c>
      <c r="F26" s="81">
        <f t="shared" si="9"/>
        <v>423824857</v>
      </c>
      <c r="G26" s="81" t="e">
        <f t="shared" si="9"/>
        <v>#REF!</v>
      </c>
      <c r="H26" s="81" t="e">
        <f t="shared" si="9"/>
        <v>#REF!</v>
      </c>
      <c r="I26" s="81" t="e">
        <f t="shared" si="9"/>
        <v>#REF!</v>
      </c>
      <c r="J26" s="81" t="e">
        <f t="shared" si="9"/>
        <v>#REF!</v>
      </c>
      <c r="K26" s="81">
        <f t="shared" si="9"/>
        <v>0</v>
      </c>
      <c r="L26" s="81">
        <f t="shared" si="9"/>
        <v>1651000</v>
      </c>
      <c r="M26" s="81">
        <f t="shared" si="9"/>
        <v>4064000</v>
      </c>
      <c r="N26" s="81">
        <f t="shared" si="9"/>
        <v>424663729</v>
      </c>
      <c r="O26" s="81">
        <f t="shared" si="9"/>
        <v>119932499</v>
      </c>
      <c r="P26" s="81">
        <f>SUM(P22,P24)</f>
        <v>64433737</v>
      </c>
      <c r="Q26" s="81">
        <f t="shared" ref="Q26:R26" si="10">SUM(Q22,Q24)</f>
        <v>64436366</v>
      </c>
      <c r="R26" s="81">
        <f t="shared" si="10"/>
        <v>28590436</v>
      </c>
      <c r="S26" s="81">
        <f t="shared" si="9"/>
        <v>488258594</v>
      </c>
      <c r="T26" s="837">
        <f>T22+T23+T24+T25</f>
        <v>489100095</v>
      </c>
      <c r="U26" s="837">
        <f>U22+U23+U24+U25</f>
        <v>148522935</v>
      </c>
    </row>
    <row r="27" spans="1:25" ht="18">
      <c r="A27" s="193"/>
      <c r="N27" s="834"/>
      <c r="O27" s="834"/>
    </row>
    <row r="28" spans="1:25" ht="18">
      <c r="A28" s="193"/>
      <c r="N28" s="834"/>
      <c r="O28" s="834"/>
    </row>
    <row r="29" spans="1:25" ht="18">
      <c r="A29" s="877" t="s">
        <v>139</v>
      </c>
      <c r="B29" s="878"/>
      <c r="C29" s="24">
        <f>SUM(Önkormányzat!C143)</f>
        <v>0</v>
      </c>
      <c r="D29" s="24">
        <f>SUM(Önkormányzat!D143)</f>
        <v>0</v>
      </c>
      <c r="E29" s="24">
        <f>SUM(Önkormányzat!E143)</f>
        <v>0</v>
      </c>
      <c r="F29" s="86">
        <f>SUM(Önkormányzat!F143)</f>
        <v>9</v>
      </c>
      <c r="G29" s="24" t="e">
        <f>SUM(#REF!)</f>
        <v>#REF!</v>
      </c>
      <c r="H29" s="24" t="e">
        <f>SUM(#REF!)</f>
        <v>#REF!</v>
      </c>
      <c r="I29" s="24" t="e">
        <f>SUM(#REF!)</f>
        <v>#REF!</v>
      </c>
      <c r="J29" s="24" t="e">
        <f>SUM(#REF!)</f>
        <v>#REF!</v>
      </c>
      <c r="K29" s="24">
        <f>SUM(Óvoda!C131)</f>
        <v>0</v>
      </c>
      <c r="L29" s="24">
        <f>SUM(Óvoda!D131)</f>
        <v>0</v>
      </c>
      <c r="M29" s="24">
        <f>SUM(Óvoda!E131)</f>
        <v>0</v>
      </c>
      <c r="N29" s="24"/>
      <c r="O29" s="24"/>
      <c r="P29" s="392">
        <f>SUM(Óvoda!F131)</f>
        <v>11</v>
      </c>
      <c r="Q29" s="392"/>
      <c r="R29" s="392"/>
      <c r="S29" s="199">
        <f>SUM(F29,,P29)</f>
        <v>20</v>
      </c>
      <c r="T29" s="836"/>
      <c r="U29" s="836"/>
    </row>
  </sheetData>
  <mergeCells count="13">
    <mergeCell ref="S3:U3"/>
    <mergeCell ref="G4:I4"/>
    <mergeCell ref="C4:E4"/>
    <mergeCell ref="K4:M4"/>
    <mergeCell ref="C3:O3"/>
    <mergeCell ref="P3:R3"/>
    <mergeCell ref="A3:A5"/>
    <mergeCell ref="A29:B29"/>
    <mergeCell ref="A26:B26"/>
    <mergeCell ref="A22:B22"/>
    <mergeCell ref="A14:B14"/>
    <mergeCell ref="A20:B20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&amp;L&amp;"Times,Félkövér"&amp;14Levél Községi Önkormányzat&amp;C&amp;"Times,Félkövér"&amp;14Kiadá összesen 2018&amp;R&amp;"Times,Normál"&amp;12 4. mellékletAdatok: 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0000"/>
  </sheetPr>
  <dimension ref="A1:L35"/>
  <sheetViews>
    <sheetView topLeftCell="A13" workbookViewId="0">
      <selection activeCell="I35" sqref="I35:J35"/>
    </sheetView>
  </sheetViews>
  <sheetFormatPr defaultRowHeight="12.75"/>
  <cols>
    <col min="1" max="1" width="7.7109375" customWidth="1"/>
    <col min="2" max="2" width="55.28515625" customWidth="1"/>
    <col min="3" max="3" width="10.140625" hidden="1" customWidth="1"/>
    <col min="4" max="4" width="9.28515625" hidden="1" customWidth="1"/>
    <col min="5" max="5" width="18.7109375" hidden="1" customWidth="1"/>
    <col min="6" max="6" width="12.7109375" hidden="1" customWidth="1"/>
    <col min="7" max="7" width="9.28515625" hidden="1" customWidth="1"/>
    <col min="8" max="10" width="15.5703125" customWidth="1"/>
    <col min="11" max="11" width="15.85546875" customWidth="1"/>
  </cols>
  <sheetData>
    <row r="1" spans="1:12" ht="20.100000000000001" customHeight="1">
      <c r="B1" s="891" t="s">
        <v>449</v>
      </c>
      <c r="C1" s="893" t="s">
        <v>53</v>
      </c>
      <c r="D1" s="894"/>
      <c r="E1" s="895"/>
      <c r="F1" s="893" t="s">
        <v>727</v>
      </c>
      <c r="G1" s="894"/>
      <c r="H1" s="895"/>
      <c r="I1" s="824" t="s">
        <v>727</v>
      </c>
      <c r="J1" s="824" t="s">
        <v>737</v>
      </c>
      <c r="K1" s="896" t="s">
        <v>56</v>
      </c>
    </row>
    <row r="2" spans="1:12" ht="54" customHeight="1">
      <c r="A2" s="311"/>
      <c r="B2" s="892"/>
      <c r="C2" s="336" t="s">
        <v>82</v>
      </c>
      <c r="D2" s="336" t="s">
        <v>83</v>
      </c>
      <c r="E2" s="336" t="s">
        <v>84</v>
      </c>
      <c r="F2" s="336" t="s">
        <v>82</v>
      </c>
      <c r="G2" s="336" t="s">
        <v>83</v>
      </c>
      <c r="H2" s="336" t="s">
        <v>84</v>
      </c>
      <c r="I2" s="825" t="s">
        <v>745</v>
      </c>
      <c r="J2" s="825" t="s">
        <v>738</v>
      </c>
      <c r="K2" s="897"/>
    </row>
    <row r="3" spans="1:12" ht="20.100000000000001" customHeight="1">
      <c r="A3" s="419" t="s">
        <v>455</v>
      </c>
      <c r="B3" s="420" t="s">
        <v>477</v>
      </c>
      <c r="C3" s="403"/>
      <c r="D3" s="393"/>
      <c r="E3" s="421"/>
      <c r="F3" s="422"/>
      <c r="G3" s="410"/>
      <c r="H3" s="421"/>
      <c r="I3" s="421"/>
      <c r="J3" s="421"/>
      <c r="K3" s="416">
        <f t="shared" ref="K3:K12" si="0">SUM(H3-E3)</f>
        <v>0</v>
      </c>
    </row>
    <row r="4" spans="1:12" ht="20.100000000000001" customHeight="1">
      <c r="A4" s="411"/>
      <c r="B4" s="418" t="s">
        <v>472</v>
      </c>
      <c r="C4" s="403"/>
      <c r="D4" s="393"/>
      <c r="E4" s="409"/>
      <c r="F4" s="403"/>
      <c r="G4" s="410"/>
      <c r="H4" s="409"/>
      <c r="I4" s="409"/>
      <c r="J4" s="409"/>
      <c r="K4" s="416">
        <f t="shared" si="0"/>
        <v>0</v>
      </c>
    </row>
    <row r="5" spans="1:12" ht="20.100000000000001" customHeight="1">
      <c r="A5" s="412" t="s">
        <v>470</v>
      </c>
      <c r="B5" s="87" t="s">
        <v>20</v>
      </c>
      <c r="C5" s="15"/>
      <c r="D5" s="16"/>
      <c r="E5" s="338"/>
      <c r="F5" s="337"/>
      <c r="G5" s="16"/>
      <c r="H5" s="338"/>
      <c r="I5" s="338"/>
      <c r="J5" s="338"/>
      <c r="K5" s="416">
        <f t="shared" si="0"/>
        <v>0</v>
      </c>
    </row>
    <row r="6" spans="1:12" ht="20.100000000000001" customHeight="1">
      <c r="A6" s="412" t="s">
        <v>471</v>
      </c>
      <c r="B6" s="87" t="s">
        <v>21</v>
      </c>
      <c r="C6" s="15"/>
      <c r="D6" s="16"/>
      <c r="E6" s="338"/>
      <c r="F6" s="337"/>
      <c r="G6" s="16"/>
      <c r="H6" s="338"/>
      <c r="I6" s="338"/>
      <c r="J6" s="338"/>
      <c r="K6" s="416">
        <f t="shared" si="0"/>
        <v>0</v>
      </c>
    </row>
    <row r="7" spans="1:12" ht="20.100000000000001" customHeight="1">
      <c r="A7" s="412" t="s">
        <v>18</v>
      </c>
      <c r="B7" s="87" t="s">
        <v>467</v>
      </c>
      <c r="C7" s="15"/>
      <c r="D7" s="16"/>
      <c r="E7" s="338"/>
      <c r="F7" s="337"/>
      <c r="G7" s="16"/>
      <c r="H7" s="338"/>
      <c r="I7" s="338"/>
      <c r="J7" s="338"/>
      <c r="K7" s="416">
        <f t="shared" si="0"/>
        <v>0</v>
      </c>
    </row>
    <row r="8" spans="1:12" ht="20.100000000000001" customHeight="1">
      <c r="A8" s="412" t="s">
        <v>19</v>
      </c>
      <c r="B8" s="87" t="s">
        <v>22</v>
      </c>
      <c r="C8" s="15"/>
      <c r="D8" s="16"/>
      <c r="E8" s="338"/>
      <c r="F8" s="337"/>
      <c r="G8" s="16"/>
      <c r="H8" s="338"/>
      <c r="I8" s="338"/>
      <c r="J8" s="338"/>
      <c r="K8" s="416">
        <f t="shared" si="0"/>
        <v>0</v>
      </c>
    </row>
    <row r="9" spans="1:12" ht="20.100000000000001" customHeight="1">
      <c r="A9" s="413" t="s">
        <v>476</v>
      </c>
      <c r="B9" s="88" t="s">
        <v>475</v>
      </c>
      <c r="C9" s="15"/>
      <c r="D9" s="16"/>
      <c r="E9" s="350">
        <f>SUM(E5:E8)</f>
        <v>0</v>
      </c>
      <c r="F9" s="337"/>
      <c r="G9" s="16"/>
      <c r="H9" s="350"/>
      <c r="I9" s="350"/>
      <c r="J9" s="350"/>
      <c r="K9" s="416">
        <f t="shared" si="0"/>
        <v>0</v>
      </c>
      <c r="L9" s="394"/>
    </row>
    <row r="10" spans="1:12" ht="20.100000000000001" customHeight="1">
      <c r="A10" s="412"/>
      <c r="B10" s="418" t="s">
        <v>472</v>
      </c>
      <c r="C10" s="15"/>
      <c r="D10" s="16"/>
      <c r="E10" s="409"/>
      <c r="F10" s="337"/>
      <c r="G10" s="16"/>
      <c r="H10" s="409"/>
      <c r="I10" s="409"/>
      <c r="J10" s="409"/>
      <c r="K10" s="416">
        <f t="shared" si="0"/>
        <v>0</v>
      </c>
    </row>
    <row r="11" spans="1:12" ht="20.100000000000001" customHeight="1">
      <c r="A11" s="412" t="s">
        <v>469</v>
      </c>
      <c r="B11" s="87" t="s">
        <v>468</v>
      </c>
      <c r="C11" s="15"/>
      <c r="D11" s="16"/>
      <c r="E11" s="338"/>
      <c r="F11" s="337"/>
      <c r="G11" s="16"/>
      <c r="H11" s="338"/>
      <c r="I11" s="338"/>
      <c r="J11" s="338"/>
      <c r="K11" s="416">
        <f t="shared" si="0"/>
        <v>0</v>
      </c>
    </row>
    <row r="12" spans="1:12" ht="20.100000000000001" customHeight="1">
      <c r="A12" s="412"/>
      <c r="B12" s="87" t="s">
        <v>472</v>
      </c>
      <c r="C12" s="15"/>
      <c r="D12" s="16"/>
      <c r="E12" s="338"/>
      <c r="F12" s="337"/>
      <c r="G12" s="16"/>
      <c r="H12" s="409"/>
      <c r="I12" s="409"/>
      <c r="J12" s="409"/>
      <c r="K12" s="416">
        <f t="shared" si="0"/>
        <v>0</v>
      </c>
    </row>
    <row r="13" spans="1:12" ht="20.100000000000001" customHeight="1">
      <c r="A13" s="404" t="s">
        <v>457</v>
      </c>
      <c r="B13" s="397" t="s">
        <v>456</v>
      </c>
      <c r="C13" s="344"/>
      <c r="D13" s="345"/>
      <c r="E13" s="346">
        <f>SUM(E9:E12)</f>
        <v>0</v>
      </c>
      <c r="F13" s="347">
        <f>SUM(F5:F12)</f>
        <v>0</v>
      </c>
      <c r="G13" s="345"/>
      <c r="H13" s="346">
        <f>H3</f>
        <v>0</v>
      </c>
      <c r="I13" s="346">
        <v>27206</v>
      </c>
      <c r="J13" s="346">
        <v>27206</v>
      </c>
      <c r="K13" s="346">
        <f>SUM(K9:K12)</f>
        <v>0</v>
      </c>
    </row>
    <row r="14" spans="1:12" ht="20.100000000000001" customHeight="1">
      <c r="A14" s="71"/>
      <c r="B14" s="88" t="s">
        <v>85</v>
      </c>
      <c r="C14" s="17"/>
      <c r="D14" s="18"/>
      <c r="E14" s="349"/>
      <c r="F14" s="337"/>
      <c r="G14" s="18"/>
      <c r="H14" s="352"/>
      <c r="I14" s="352"/>
      <c r="J14" s="352"/>
      <c r="K14" s="416">
        <f t="shared" ref="K14:K22" si="1">SUM(H14-E14)</f>
        <v>0</v>
      </c>
    </row>
    <row r="15" spans="1:12" ht="20.100000000000001" customHeight="1">
      <c r="A15" s="71" t="s">
        <v>23</v>
      </c>
      <c r="B15" s="88" t="s">
        <v>29</v>
      </c>
      <c r="C15" s="14"/>
      <c r="D15" s="19"/>
      <c r="E15" s="400"/>
      <c r="F15" s="337"/>
      <c r="G15" s="339"/>
      <c r="H15" s="353"/>
      <c r="I15" s="353"/>
      <c r="J15" s="353"/>
      <c r="K15" s="416">
        <f t="shared" si="1"/>
        <v>0</v>
      </c>
    </row>
    <row r="16" spans="1:12" ht="20.100000000000001" customHeight="1">
      <c r="A16" s="71" t="s">
        <v>24</v>
      </c>
      <c r="B16" s="87" t="s">
        <v>27</v>
      </c>
      <c r="C16" s="15"/>
      <c r="D16" s="16"/>
      <c r="E16" s="401"/>
      <c r="F16" s="337"/>
      <c r="G16" s="340"/>
      <c r="H16" s="354"/>
      <c r="I16" s="354"/>
      <c r="J16" s="354"/>
      <c r="K16" s="416">
        <f t="shared" si="1"/>
        <v>0</v>
      </c>
    </row>
    <row r="17" spans="1:11" ht="20.100000000000001" customHeight="1">
      <c r="A17" s="71" t="s">
        <v>33</v>
      </c>
      <c r="B17" s="88" t="s">
        <v>31</v>
      </c>
      <c r="C17" s="15"/>
      <c r="D17" s="16"/>
      <c r="E17" s="401"/>
      <c r="F17" s="337"/>
      <c r="G17" s="341"/>
      <c r="H17" s="401"/>
      <c r="I17" s="401"/>
      <c r="J17" s="401"/>
      <c r="K17" s="416">
        <f t="shared" si="1"/>
        <v>0</v>
      </c>
    </row>
    <row r="18" spans="1:11" ht="20.100000000000001" customHeight="1">
      <c r="A18" s="71"/>
      <c r="B18" s="88" t="s">
        <v>670</v>
      </c>
      <c r="C18" s="15"/>
      <c r="D18" s="16"/>
      <c r="E18" s="401"/>
      <c r="F18" s="337"/>
      <c r="G18" s="341"/>
      <c r="H18" s="401"/>
      <c r="I18" s="401"/>
      <c r="J18" s="401"/>
      <c r="K18" s="416"/>
    </row>
    <row r="19" spans="1:11" ht="20.100000000000001" customHeight="1">
      <c r="A19" s="71" t="s">
        <v>25</v>
      </c>
      <c r="B19" s="88" t="s">
        <v>30</v>
      </c>
      <c r="C19" s="15"/>
      <c r="D19" s="21"/>
      <c r="E19" s="402"/>
      <c r="F19" s="337"/>
      <c r="G19" s="342"/>
      <c r="H19" s="402"/>
      <c r="I19" s="402"/>
      <c r="J19" s="402"/>
      <c r="K19" s="416">
        <f t="shared" si="1"/>
        <v>0</v>
      </c>
    </row>
    <row r="20" spans="1:11" ht="20.100000000000001" customHeight="1">
      <c r="A20" s="71" t="s">
        <v>26</v>
      </c>
      <c r="B20" s="89" t="s">
        <v>28</v>
      </c>
      <c r="C20" s="20"/>
      <c r="D20" s="16"/>
      <c r="E20" s="401"/>
      <c r="F20" s="337"/>
      <c r="G20" s="340"/>
      <c r="H20" s="401"/>
      <c r="I20" s="401"/>
      <c r="J20" s="401"/>
      <c r="K20" s="416">
        <f t="shared" si="1"/>
        <v>0</v>
      </c>
    </row>
    <row r="21" spans="1:11" ht="20.100000000000001" customHeight="1">
      <c r="A21" s="71" t="s">
        <v>34</v>
      </c>
      <c r="B21" s="88" t="s">
        <v>32</v>
      </c>
      <c r="C21" s="15"/>
      <c r="D21" s="21"/>
      <c r="E21" s="402"/>
      <c r="F21" s="337"/>
      <c r="G21" s="343"/>
      <c r="H21" s="402"/>
      <c r="I21" s="402"/>
      <c r="J21" s="402"/>
      <c r="K21" s="416">
        <f t="shared" si="1"/>
        <v>0</v>
      </c>
    </row>
    <row r="22" spans="1:11" ht="38.25" customHeight="1">
      <c r="A22" s="71"/>
      <c r="B22" s="88" t="s">
        <v>671</v>
      </c>
      <c r="C22" s="15"/>
      <c r="D22" s="21"/>
      <c r="E22" s="351"/>
      <c r="F22" s="337"/>
      <c r="G22" s="343"/>
      <c r="H22" s="355"/>
      <c r="I22" s="355"/>
      <c r="J22" s="355"/>
      <c r="K22" s="416">
        <f t="shared" si="1"/>
        <v>0</v>
      </c>
    </row>
    <row r="23" spans="1:11" ht="20.100000000000001" customHeight="1">
      <c r="A23" s="404" t="s">
        <v>459</v>
      </c>
      <c r="B23" s="397" t="s">
        <v>458</v>
      </c>
      <c r="C23" s="344"/>
      <c r="D23" s="395"/>
      <c r="E23" s="351">
        <f>SUM(E15:E21)</f>
        <v>0</v>
      </c>
      <c r="F23" s="396">
        <f>SUM(F15,F21)</f>
        <v>0</v>
      </c>
      <c r="G23" s="395"/>
      <c r="H23" s="351">
        <v>40800400</v>
      </c>
      <c r="I23" s="351">
        <v>41064400</v>
      </c>
      <c r="J23" s="351">
        <v>21198822</v>
      </c>
      <c r="K23" s="351">
        <f>SUM(K15:K22)</f>
        <v>0</v>
      </c>
    </row>
    <row r="24" spans="1:11" ht="20.100000000000001" customHeight="1">
      <c r="B24" s="415" t="s">
        <v>473</v>
      </c>
      <c r="C24" s="15"/>
      <c r="D24" s="16"/>
      <c r="E24" s="401"/>
      <c r="F24" s="337"/>
      <c r="G24" s="16"/>
      <c r="H24" s="401"/>
      <c r="I24" s="401"/>
      <c r="J24" s="401"/>
      <c r="K24" s="416">
        <f>SUM(H24-E24)</f>
        <v>0</v>
      </c>
    </row>
    <row r="25" spans="1:11" ht="20.100000000000001" customHeight="1">
      <c r="B25" s="407" t="s">
        <v>535</v>
      </c>
      <c r="C25" s="15"/>
      <c r="D25" s="16"/>
      <c r="E25" s="350"/>
      <c r="F25" s="337"/>
      <c r="G25" s="16"/>
      <c r="H25" s="350"/>
      <c r="I25" s="350"/>
      <c r="J25" s="350"/>
      <c r="K25" s="416">
        <f>SUM(H25-E25)</f>
        <v>0</v>
      </c>
    </row>
    <row r="26" spans="1:11" ht="20.100000000000001" customHeight="1">
      <c r="A26" s="405" t="s">
        <v>460</v>
      </c>
      <c r="B26" s="151" t="s">
        <v>461</v>
      </c>
      <c r="C26" s="356"/>
      <c r="D26" s="356"/>
      <c r="E26" s="356">
        <f>SUM(E24:E25)</f>
        <v>0</v>
      </c>
      <c r="F26" s="357"/>
      <c r="G26" s="356"/>
      <c r="H26" s="356">
        <v>11719318</v>
      </c>
      <c r="I26" s="356">
        <v>11719318</v>
      </c>
      <c r="J26" s="356">
        <v>6094043</v>
      </c>
      <c r="K26" s="356">
        <f>SUM(K24:K25)</f>
        <v>0</v>
      </c>
    </row>
    <row r="27" spans="1:11" ht="20.100000000000001" customHeight="1">
      <c r="B27" s="30" t="s">
        <v>462</v>
      </c>
      <c r="C27" s="23"/>
      <c r="D27" s="23"/>
      <c r="E27" s="225"/>
      <c r="F27" s="337"/>
      <c r="G27" s="23"/>
      <c r="H27" s="225"/>
      <c r="I27" s="225"/>
      <c r="J27" s="225"/>
      <c r="K27" s="416">
        <f>SUM(H27-E27)</f>
        <v>0</v>
      </c>
    </row>
    <row r="28" spans="1:11" ht="20.100000000000001" customHeight="1">
      <c r="B28" s="483" t="s">
        <v>503</v>
      </c>
      <c r="C28" s="23"/>
      <c r="D28" s="23"/>
      <c r="E28" s="144"/>
      <c r="F28" s="337"/>
      <c r="G28" s="23"/>
      <c r="H28" s="414"/>
      <c r="I28" s="414"/>
      <c r="J28" s="414"/>
      <c r="K28" s="416">
        <f>SUM(H28-E28)</f>
        <v>0</v>
      </c>
    </row>
    <row r="29" spans="1:11" ht="20.100000000000001" customHeight="1">
      <c r="A29" s="406" t="s">
        <v>463</v>
      </c>
      <c r="B29" s="397" t="s">
        <v>464</v>
      </c>
      <c r="C29" s="344"/>
      <c r="D29" s="345"/>
      <c r="E29" s="348">
        <f>SUM(E27:E28)</f>
        <v>0</v>
      </c>
      <c r="F29" s="398"/>
      <c r="G29" s="399"/>
      <c r="H29" s="348">
        <f>SUM(H27:H28)</f>
        <v>0</v>
      </c>
      <c r="I29" s="348"/>
      <c r="J29" s="348"/>
      <c r="K29" s="348">
        <f>SUM(K27:K28)</f>
        <v>0</v>
      </c>
    </row>
    <row r="30" spans="1:11" ht="20.100000000000001" customHeight="1">
      <c r="B30" s="30" t="s">
        <v>140</v>
      </c>
      <c r="C30" s="23"/>
      <c r="D30" s="23"/>
      <c r="E30" s="225"/>
      <c r="F30" s="7"/>
      <c r="G30" s="23"/>
      <c r="H30" s="147">
        <v>2341350</v>
      </c>
      <c r="I30" s="147">
        <v>2529858</v>
      </c>
      <c r="J30" s="147">
        <v>1406010</v>
      </c>
      <c r="K30" s="416"/>
    </row>
    <row r="31" spans="1:11" ht="20.100000000000001" customHeight="1">
      <c r="B31" s="543" t="s">
        <v>536</v>
      </c>
      <c r="C31" s="22"/>
      <c r="D31" s="23"/>
      <c r="E31" s="147"/>
      <c r="F31" s="7"/>
      <c r="G31" s="23"/>
      <c r="H31" s="147"/>
      <c r="I31" s="147"/>
      <c r="J31" s="147"/>
      <c r="K31" s="416">
        <f>SUM(H31-E31)</f>
        <v>0</v>
      </c>
    </row>
    <row r="32" spans="1:11" ht="20.100000000000001" customHeight="1">
      <c r="A32" s="408" t="s">
        <v>465</v>
      </c>
      <c r="B32" s="151" t="s">
        <v>466</v>
      </c>
      <c r="C32" s="359"/>
      <c r="D32" s="358"/>
      <c r="E32" s="144">
        <f>SUM(E30:E31)</f>
        <v>0</v>
      </c>
      <c r="F32" s="144"/>
      <c r="G32" s="358"/>
      <c r="H32" s="144">
        <f>SUM(H30:H31)</f>
        <v>2341350</v>
      </c>
      <c r="I32" s="144">
        <f t="shared" ref="I32:J32" si="2">SUM(I30:I31)</f>
        <v>2529858</v>
      </c>
      <c r="J32" s="144">
        <f t="shared" si="2"/>
        <v>1406010</v>
      </c>
      <c r="K32" s="144"/>
    </row>
    <row r="33" spans="1:11" ht="20.100000000000001" customHeight="1">
      <c r="A33" s="408" t="s">
        <v>537</v>
      </c>
      <c r="B33" s="151" t="s">
        <v>474</v>
      </c>
      <c r="C33" s="359"/>
      <c r="D33" s="76"/>
      <c r="E33" s="144"/>
      <c r="F33" s="144"/>
      <c r="G33" s="76"/>
      <c r="H33" s="144"/>
      <c r="I33" s="144"/>
      <c r="J33" s="144"/>
      <c r="K33" s="417">
        <f>SUM(H33-E33)</f>
        <v>0</v>
      </c>
    </row>
    <row r="34" spans="1:11" ht="20.100000000000001" customHeight="1">
      <c r="A34" s="408"/>
      <c r="B34" s="151" t="s">
        <v>746</v>
      </c>
      <c r="C34" s="359"/>
      <c r="D34" s="76"/>
      <c r="E34" s="144"/>
      <c r="F34" s="144"/>
      <c r="G34" s="76"/>
      <c r="H34" s="144"/>
      <c r="I34" s="144">
        <v>359158</v>
      </c>
      <c r="J34" s="144">
        <v>359158</v>
      </c>
      <c r="K34" s="417"/>
    </row>
    <row r="35" spans="1:11" ht="20.100000000000001" customHeight="1">
      <c r="B35" s="29" t="s">
        <v>87</v>
      </c>
      <c r="C35" s="25"/>
      <c r="D35" s="25"/>
      <c r="E35" s="26">
        <f>SUM(E13,E23,E26,E29,E32,E33)</f>
        <v>0</v>
      </c>
      <c r="F35" s="72"/>
      <c r="G35" s="25"/>
      <c r="H35" s="435">
        <f>SUM(H13,H23,H26,H29,H32,H33)</f>
        <v>54861068</v>
      </c>
      <c r="I35" s="435">
        <f>SUM(I13,I23,I26,I29,I32,I33,I34)</f>
        <v>55699940</v>
      </c>
      <c r="J35" s="435">
        <f>SUM(J13,J23,J26,J29,J32,J33,J34)</f>
        <v>29085239</v>
      </c>
      <c r="K35" s="26">
        <f>SUM(K13,K23,K26,K29,K32,K33)</f>
        <v>0</v>
      </c>
    </row>
  </sheetData>
  <mergeCells count="4">
    <mergeCell ref="B1:B2"/>
    <mergeCell ref="C1:E1"/>
    <mergeCell ref="K1:K2"/>
    <mergeCell ref="F1:H1"/>
  </mergeCells>
  <phoneticPr fontId="2" type="noConversion"/>
  <pageMargins left="0.7" right="0.7" top="0.75" bottom="0.75" header="0.3" footer="0.3"/>
  <pageSetup paperSize="9" scale="75" orientation="portrait" r:id="rId1"/>
  <headerFooter>
    <oddHeader>&amp;L&amp;"Times,Félkövér"&amp;14Levél Község  Önkormányzata&amp;C&amp;"Times New Roman,Félkövér"&amp;14Állami támogatások  2018.&amp;R&amp;"Times,Normál"&amp;12 5. mellékletAdatok: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8">
    <tabColor rgb="FFFF0000"/>
  </sheetPr>
  <dimension ref="A1:J85"/>
  <sheetViews>
    <sheetView view="pageLayout" topLeftCell="F69" workbookViewId="0">
      <selection activeCell="B88" sqref="B88"/>
    </sheetView>
  </sheetViews>
  <sheetFormatPr defaultRowHeight="12.75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22.140625" style="570" customWidth="1"/>
    <col min="7" max="7" width="21.42578125" style="570" customWidth="1"/>
    <col min="8" max="8" width="20.140625" style="570" customWidth="1"/>
    <col min="9" max="9" width="13.7109375" customWidth="1"/>
    <col min="10" max="10" width="10" bestFit="1" customWidth="1"/>
  </cols>
  <sheetData>
    <row r="1" spans="1:10" ht="15" customHeight="1">
      <c r="A1" s="901" t="s">
        <v>288</v>
      </c>
      <c r="B1" s="904" t="s">
        <v>263</v>
      </c>
      <c r="C1" s="907" t="s">
        <v>53</v>
      </c>
      <c r="D1" s="907"/>
      <c r="E1" s="907"/>
      <c r="F1" s="898" t="s">
        <v>728</v>
      </c>
      <c r="G1" s="804"/>
      <c r="H1" s="804"/>
      <c r="I1" s="315" t="s">
        <v>52</v>
      </c>
    </row>
    <row r="2" spans="1:10" ht="13.5" customHeight="1">
      <c r="A2" s="902"/>
      <c r="B2" s="905"/>
      <c r="C2" s="907"/>
      <c r="D2" s="907"/>
      <c r="E2" s="907"/>
      <c r="F2" s="899"/>
      <c r="G2" s="805" t="s">
        <v>727</v>
      </c>
      <c r="H2" s="805" t="s">
        <v>737</v>
      </c>
      <c r="I2" s="333" t="s">
        <v>136</v>
      </c>
    </row>
    <row r="3" spans="1:10" ht="12.75" customHeight="1">
      <c r="A3" s="902"/>
      <c r="B3" s="905"/>
      <c r="C3" s="908" t="s">
        <v>264</v>
      </c>
      <c r="D3" s="908"/>
      <c r="E3" s="909" t="s">
        <v>73</v>
      </c>
      <c r="F3" s="899"/>
      <c r="G3" s="805" t="s">
        <v>744</v>
      </c>
      <c r="H3" s="805" t="s">
        <v>738</v>
      </c>
      <c r="I3" s="333" t="s">
        <v>137</v>
      </c>
    </row>
    <row r="4" spans="1:10" ht="18">
      <c r="A4" s="903"/>
      <c r="B4" s="906"/>
      <c r="C4" s="334" t="s">
        <v>265</v>
      </c>
      <c r="D4" s="334" t="s">
        <v>266</v>
      </c>
      <c r="E4" s="909"/>
      <c r="F4" s="900"/>
      <c r="G4" s="806"/>
      <c r="H4" s="806"/>
      <c r="I4" s="335" t="s">
        <v>138</v>
      </c>
    </row>
    <row r="5" spans="1:10" ht="24.95" customHeight="1">
      <c r="A5" s="68"/>
      <c r="B5" s="2" t="s">
        <v>677</v>
      </c>
      <c r="C5" s="160"/>
      <c r="D5" s="7"/>
      <c r="E5" s="161"/>
      <c r="F5" s="544">
        <v>100000</v>
      </c>
      <c r="G5" s="544">
        <v>100000</v>
      </c>
      <c r="H5" s="544">
        <v>100000</v>
      </c>
      <c r="I5" s="135"/>
      <c r="J5" s="607"/>
    </row>
    <row r="6" spans="1:10" ht="24.95" customHeight="1">
      <c r="A6" s="68"/>
      <c r="B6" s="2" t="s">
        <v>702</v>
      </c>
      <c r="C6" s="160"/>
      <c r="D6" s="7"/>
      <c r="E6" s="161"/>
      <c r="F6" s="544">
        <v>220000</v>
      </c>
      <c r="G6" s="544">
        <v>220000</v>
      </c>
      <c r="H6" s="544"/>
      <c r="I6" s="135"/>
      <c r="J6" s="607"/>
    </row>
    <row r="7" spans="1:10" ht="24.95" customHeight="1">
      <c r="A7" s="149" t="s">
        <v>237</v>
      </c>
      <c r="B7" s="148" t="s">
        <v>241</v>
      </c>
      <c r="C7" s="147">
        <f>SUM(C5:C5)</f>
        <v>0</v>
      </c>
      <c r="D7" s="144">
        <f>SUM(D5:D5)</f>
        <v>0</v>
      </c>
      <c r="E7" s="147">
        <f>SUM(E5:E5)</f>
        <v>0</v>
      </c>
      <c r="F7" s="144">
        <f>SUM(F5:F6)</f>
        <v>320000</v>
      </c>
      <c r="G7" s="144">
        <f>SUM(G5:G6)</f>
        <v>320000</v>
      </c>
      <c r="H7" s="144">
        <f>SUM(H5:H6)</f>
        <v>100000</v>
      </c>
      <c r="I7" s="144">
        <f>SUM(I5:I5)</f>
        <v>0</v>
      </c>
    </row>
    <row r="8" spans="1:10" ht="24.95" customHeight="1">
      <c r="A8" s="446"/>
      <c r="B8" s="756" t="s">
        <v>703</v>
      </c>
      <c r="C8" s="7"/>
      <c r="D8" s="160"/>
      <c r="E8" s="7"/>
      <c r="F8" s="605">
        <v>10000000</v>
      </c>
      <c r="G8" s="605">
        <v>10000000</v>
      </c>
      <c r="H8" s="605"/>
      <c r="I8" s="160"/>
    </row>
    <row r="9" spans="1:10" ht="24.95" customHeight="1">
      <c r="A9" s="446"/>
      <c r="B9" s="756" t="s">
        <v>704</v>
      </c>
      <c r="C9" s="7"/>
      <c r="D9" s="160"/>
      <c r="E9" s="7"/>
      <c r="F9" s="605">
        <v>1000000</v>
      </c>
      <c r="G9" s="605">
        <v>1310000</v>
      </c>
      <c r="H9" s="605">
        <v>1310000</v>
      </c>
      <c r="I9" s="160"/>
    </row>
    <row r="10" spans="1:10" ht="24.95" customHeight="1">
      <c r="A10" s="446"/>
      <c r="B10" s="756" t="s">
        <v>705</v>
      </c>
      <c r="C10" s="7"/>
      <c r="D10" s="160"/>
      <c r="E10" s="7"/>
      <c r="F10" s="605">
        <v>800000</v>
      </c>
      <c r="G10" s="605">
        <v>800000</v>
      </c>
      <c r="H10" s="605"/>
      <c r="I10" s="160"/>
    </row>
    <row r="11" spans="1:10" ht="24.95" customHeight="1">
      <c r="A11" s="446"/>
      <c r="B11" s="756" t="s">
        <v>706</v>
      </c>
      <c r="C11" s="7"/>
      <c r="D11" s="160"/>
      <c r="E11" s="7"/>
      <c r="F11" s="605">
        <v>2400000</v>
      </c>
      <c r="G11" s="605">
        <v>2400000</v>
      </c>
      <c r="H11" s="605">
        <v>2328000</v>
      </c>
      <c r="I11" s="160"/>
    </row>
    <row r="12" spans="1:10" ht="24.95" hidden="1" customHeight="1">
      <c r="A12" s="68"/>
      <c r="B12" s="82"/>
      <c r="C12" s="160"/>
      <c r="D12" s="7"/>
      <c r="E12" s="436"/>
      <c r="F12" s="444"/>
      <c r="G12" s="444"/>
      <c r="H12" s="444"/>
      <c r="I12" s="135"/>
    </row>
    <row r="13" spans="1:10" ht="24.95" hidden="1" customHeight="1">
      <c r="A13" s="69"/>
      <c r="B13" s="82"/>
      <c r="C13" s="160"/>
      <c r="D13" s="7"/>
      <c r="E13" s="161"/>
      <c r="F13" s="444"/>
      <c r="G13" s="444"/>
      <c r="H13" s="444"/>
      <c r="I13" s="135"/>
    </row>
    <row r="14" spans="1:10" ht="24.95" hidden="1" customHeight="1">
      <c r="A14" s="68"/>
      <c r="B14" s="2"/>
      <c r="C14" s="160"/>
      <c r="D14" s="7"/>
      <c r="E14" s="436"/>
      <c r="F14" s="444"/>
      <c r="G14" s="444"/>
      <c r="H14" s="444"/>
      <c r="I14" s="135"/>
    </row>
    <row r="15" spans="1:10" ht="24.95" hidden="1" customHeight="1">
      <c r="A15" s="68"/>
      <c r="B15" s="83"/>
      <c r="C15" s="160"/>
      <c r="D15" s="7"/>
      <c r="E15" s="161"/>
      <c r="F15" s="444"/>
      <c r="G15" s="444"/>
      <c r="H15" s="444"/>
      <c r="I15" s="135"/>
    </row>
    <row r="16" spans="1:10" ht="24.95" hidden="1" customHeight="1">
      <c r="A16" s="68"/>
      <c r="B16" s="83"/>
      <c r="C16" s="160"/>
      <c r="D16" s="7"/>
      <c r="E16" s="161"/>
      <c r="F16" s="444"/>
      <c r="G16" s="444"/>
      <c r="H16" s="444"/>
      <c r="I16" s="135"/>
    </row>
    <row r="17" spans="1:10" ht="24.95" hidden="1" customHeight="1">
      <c r="A17" s="69"/>
      <c r="B17" s="2"/>
      <c r="C17" s="160"/>
      <c r="D17" s="7"/>
      <c r="E17" s="161"/>
      <c r="F17" s="444"/>
      <c r="G17" s="444"/>
      <c r="H17" s="444"/>
      <c r="I17" s="135"/>
    </row>
    <row r="18" spans="1:10" ht="24.95" hidden="1" customHeight="1">
      <c r="A18" s="68"/>
      <c r="B18" s="2"/>
      <c r="C18" s="160"/>
      <c r="D18" s="7"/>
      <c r="E18" s="161"/>
      <c r="F18" s="444"/>
      <c r="G18" s="444"/>
      <c r="H18" s="444"/>
      <c r="I18" s="135"/>
    </row>
    <row r="19" spans="1:10" ht="24.95" customHeight="1">
      <c r="A19" s="68"/>
      <c r="B19" s="2" t="s">
        <v>747</v>
      </c>
      <c r="C19" s="160"/>
      <c r="D19" s="7"/>
      <c r="E19" s="161"/>
      <c r="F19" s="827"/>
      <c r="G19" s="827">
        <v>1872602</v>
      </c>
      <c r="H19" s="827"/>
      <c r="I19" s="135"/>
    </row>
    <row r="20" spans="1:10" ht="24.95" customHeight="1">
      <c r="A20" s="68"/>
      <c r="B20" s="2" t="s">
        <v>748</v>
      </c>
      <c r="C20" s="160"/>
      <c r="D20" s="7"/>
      <c r="E20" s="161"/>
      <c r="F20" s="827"/>
      <c r="G20" s="827">
        <v>7493983</v>
      </c>
      <c r="H20" s="827"/>
      <c r="I20" s="135"/>
    </row>
    <row r="21" spans="1:10" ht="24.95" customHeight="1">
      <c r="A21" s="149" t="s">
        <v>238</v>
      </c>
      <c r="B21" s="151" t="s">
        <v>242</v>
      </c>
      <c r="C21" s="147">
        <f>SUM(C12:C18)</f>
        <v>0</v>
      </c>
      <c r="D21" s="144">
        <f>SUM(D12:D18)</f>
        <v>0</v>
      </c>
      <c r="E21" s="147">
        <f>SUM(E12:E18)</f>
        <v>0</v>
      </c>
      <c r="F21" s="228">
        <f>F8+F9+F10+F11</f>
        <v>14200000</v>
      </c>
      <c r="G21" s="228">
        <f>G8+G9+G10+G11+G19+G20</f>
        <v>23876585</v>
      </c>
      <c r="H21" s="228">
        <f t="shared" ref="H21" si="0">H8+H9+H10+H11</f>
        <v>3638000</v>
      </c>
      <c r="I21" s="144">
        <f>SUM(I12:I18)</f>
        <v>0</v>
      </c>
    </row>
    <row r="22" spans="1:10" ht="24.95" customHeight="1">
      <c r="A22" s="68"/>
      <c r="B22" s="84" t="s">
        <v>707</v>
      </c>
      <c r="C22" s="160"/>
      <c r="D22" s="7"/>
      <c r="E22" s="436"/>
      <c r="F22" s="829">
        <v>183000</v>
      </c>
      <c r="G22" s="829">
        <v>183000</v>
      </c>
      <c r="H22" s="829">
        <v>182400</v>
      </c>
      <c r="I22" s="135"/>
      <c r="J22" s="607"/>
    </row>
    <row r="23" spans="1:10" ht="24.95" hidden="1" customHeight="1">
      <c r="A23" s="69"/>
      <c r="B23" s="2"/>
      <c r="C23" s="160"/>
      <c r="D23" s="7"/>
      <c r="E23" s="161"/>
      <c r="F23" s="827"/>
      <c r="G23" s="827"/>
      <c r="H23" s="827"/>
      <c r="I23" s="135"/>
    </row>
    <row r="24" spans="1:10" ht="24.95" hidden="1" customHeight="1">
      <c r="A24" s="69"/>
      <c r="B24" s="2"/>
      <c r="C24" s="160"/>
      <c r="D24" s="7"/>
      <c r="E24" s="161"/>
      <c r="F24" s="827"/>
      <c r="G24" s="827"/>
      <c r="H24" s="827"/>
      <c r="I24" s="135"/>
    </row>
    <row r="25" spans="1:10" ht="24.95" hidden="1" customHeight="1">
      <c r="A25" s="69"/>
      <c r="B25" s="447"/>
      <c r="C25" s="448"/>
      <c r="D25" s="449"/>
      <c r="E25" s="448"/>
      <c r="F25" s="827"/>
      <c r="G25" s="827"/>
      <c r="H25" s="827"/>
      <c r="I25" s="135"/>
    </row>
    <row r="26" spans="1:10" ht="24.95" customHeight="1">
      <c r="A26" s="69"/>
      <c r="B26" s="2" t="s">
        <v>708</v>
      </c>
      <c r="C26" s="448"/>
      <c r="D26" s="449"/>
      <c r="E26" s="448"/>
      <c r="F26" s="827">
        <v>450000</v>
      </c>
      <c r="G26" s="827">
        <v>450000</v>
      </c>
      <c r="H26" s="827">
        <v>424200</v>
      </c>
      <c r="I26" s="135"/>
    </row>
    <row r="27" spans="1:10" ht="24.95" customHeight="1">
      <c r="A27" s="69"/>
      <c r="B27" s="2" t="s">
        <v>752</v>
      </c>
      <c r="C27" s="448"/>
      <c r="D27" s="449"/>
      <c r="E27" s="448"/>
      <c r="F27" s="827"/>
      <c r="G27" s="827">
        <v>150000</v>
      </c>
      <c r="H27" s="827">
        <v>145000</v>
      </c>
      <c r="I27" s="135"/>
    </row>
    <row r="28" spans="1:10" ht="24.95" customHeight="1">
      <c r="A28" s="149" t="s">
        <v>239</v>
      </c>
      <c r="B28" s="151" t="s">
        <v>243</v>
      </c>
      <c r="C28" s="147">
        <f>SUM(C22:C25)</f>
        <v>0</v>
      </c>
      <c r="D28" s="144">
        <f>SUM(D22:D25)</f>
        <v>0</v>
      </c>
      <c r="E28" s="147">
        <f>SUM(E22:E25)</f>
        <v>0</v>
      </c>
      <c r="F28" s="228">
        <f>SUM(F22:F26)</f>
        <v>633000</v>
      </c>
      <c r="G28" s="228">
        <f>G22+G26+G27</f>
        <v>783000</v>
      </c>
      <c r="H28" s="228">
        <f>H22+H26+H27</f>
        <v>751600</v>
      </c>
      <c r="I28" s="144">
        <f>SUM(I22:I25)</f>
        <v>0</v>
      </c>
    </row>
    <row r="29" spans="1:10" ht="24.95" customHeight="1">
      <c r="A29" s="446"/>
      <c r="B29" s="30" t="s">
        <v>709</v>
      </c>
      <c r="C29" s="7"/>
      <c r="D29" s="160"/>
      <c r="E29" s="7"/>
      <c r="F29" s="828">
        <v>2009775</v>
      </c>
      <c r="G29" s="828">
        <v>2009775</v>
      </c>
      <c r="H29" s="828"/>
      <c r="I29" s="160"/>
      <c r="J29" s="607"/>
    </row>
    <row r="30" spans="1:10" ht="35.25" customHeight="1">
      <c r="A30" s="446"/>
      <c r="B30" s="794" t="s">
        <v>710</v>
      </c>
      <c r="C30" s="7"/>
      <c r="D30" s="160"/>
      <c r="E30" s="7"/>
      <c r="F30" s="828">
        <v>1558375</v>
      </c>
      <c r="G30" s="828">
        <v>1558375</v>
      </c>
      <c r="H30" s="828"/>
      <c r="I30" s="160"/>
      <c r="J30" s="607"/>
    </row>
    <row r="31" spans="1:10" ht="34.5" customHeight="1">
      <c r="A31" s="446"/>
      <c r="B31" s="794" t="s">
        <v>711</v>
      </c>
      <c r="C31" s="7"/>
      <c r="D31" s="160"/>
      <c r="E31" s="7"/>
      <c r="F31" s="828">
        <v>50000</v>
      </c>
      <c r="G31" s="828">
        <v>50000</v>
      </c>
      <c r="H31" s="828"/>
      <c r="I31" s="160"/>
      <c r="J31" s="607"/>
    </row>
    <row r="32" spans="1:10" ht="24.95" customHeight="1">
      <c r="A32" s="446"/>
      <c r="B32" s="93" t="s">
        <v>712</v>
      </c>
      <c r="C32" s="7"/>
      <c r="D32" s="160"/>
      <c r="E32" s="7"/>
      <c r="F32" s="828">
        <v>300000</v>
      </c>
      <c r="G32" s="828">
        <v>300000</v>
      </c>
      <c r="H32" s="828"/>
      <c r="I32" s="160"/>
      <c r="J32" s="607"/>
    </row>
    <row r="33" spans="1:10" ht="24.95" customHeight="1">
      <c r="A33" s="446"/>
      <c r="B33" s="93" t="s">
        <v>713</v>
      </c>
      <c r="C33" s="7"/>
      <c r="D33" s="160"/>
      <c r="E33" s="7"/>
      <c r="F33" s="828">
        <v>1500000</v>
      </c>
      <c r="G33" s="828">
        <v>1500000</v>
      </c>
      <c r="H33" s="828"/>
      <c r="I33" s="160"/>
      <c r="J33" s="607"/>
    </row>
    <row r="34" spans="1:10" ht="24.95" customHeight="1">
      <c r="A34" s="446"/>
      <c r="B34" s="93" t="s">
        <v>714</v>
      </c>
      <c r="C34" s="7"/>
      <c r="D34" s="160"/>
      <c r="E34" s="7"/>
      <c r="F34" s="828">
        <v>500000</v>
      </c>
      <c r="G34" s="828">
        <v>500000</v>
      </c>
      <c r="H34" s="828"/>
      <c r="I34" s="160"/>
      <c r="J34" s="607"/>
    </row>
    <row r="35" spans="1:10" ht="24.95" customHeight="1">
      <c r="A35" s="446"/>
      <c r="B35" s="93" t="s">
        <v>715</v>
      </c>
      <c r="C35" s="7"/>
      <c r="D35" s="160"/>
      <c r="E35" s="7"/>
      <c r="F35" s="828">
        <v>1311023</v>
      </c>
      <c r="G35" s="828">
        <v>1311023</v>
      </c>
      <c r="H35" s="828">
        <v>3000</v>
      </c>
      <c r="I35" s="160"/>
      <c r="J35" s="607"/>
    </row>
    <row r="36" spans="1:10" ht="24.95" customHeight="1">
      <c r="A36" s="446"/>
      <c r="B36" s="93" t="s">
        <v>716</v>
      </c>
      <c r="C36" s="7"/>
      <c r="D36" s="160"/>
      <c r="E36" s="7"/>
      <c r="F36" s="828">
        <v>150000</v>
      </c>
      <c r="G36" s="828">
        <v>150000</v>
      </c>
      <c r="H36" s="828">
        <v>150000</v>
      </c>
      <c r="I36" s="160"/>
      <c r="J36" s="607"/>
    </row>
    <row r="37" spans="1:10" ht="24.95" customHeight="1">
      <c r="A37" s="446"/>
      <c r="B37" s="93" t="s">
        <v>726</v>
      </c>
      <c r="C37" s="7"/>
      <c r="D37" s="160"/>
      <c r="E37" s="7"/>
      <c r="F37" s="828">
        <v>500000</v>
      </c>
      <c r="G37" s="828">
        <v>500000</v>
      </c>
      <c r="H37" s="828">
        <v>203055</v>
      </c>
      <c r="I37" s="160"/>
      <c r="J37" s="607"/>
    </row>
    <row r="38" spans="1:10" ht="24.95" customHeight="1">
      <c r="A38" s="446"/>
      <c r="B38" s="93" t="s">
        <v>725</v>
      </c>
      <c r="C38" s="7"/>
      <c r="D38" s="160"/>
      <c r="E38" s="7"/>
      <c r="F38" s="828">
        <v>130000</v>
      </c>
      <c r="G38" s="828">
        <v>130000</v>
      </c>
      <c r="H38" s="828"/>
      <c r="I38" s="160"/>
      <c r="J38" s="607"/>
    </row>
    <row r="39" spans="1:10" ht="24.95" customHeight="1">
      <c r="A39" s="446"/>
      <c r="B39" s="93" t="s">
        <v>749</v>
      </c>
      <c r="C39" s="7"/>
      <c r="D39" s="160"/>
      <c r="E39" s="7"/>
      <c r="F39" s="828"/>
      <c r="G39" s="828">
        <v>185000</v>
      </c>
      <c r="H39" s="828">
        <v>142353</v>
      </c>
      <c r="I39" s="160"/>
      <c r="J39" s="607"/>
    </row>
    <row r="40" spans="1:10" ht="24.95" customHeight="1">
      <c r="A40" s="446"/>
      <c r="B40" s="93" t="s">
        <v>750</v>
      </c>
      <c r="C40" s="7"/>
      <c r="D40" s="160"/>
      <c r="E40" s="7"/>
      <c r="F40" s="828"/>
      <c r="G40" s="828">
        <v>310580</v>
      </c>
      <c r="H40" s="828"/>
      <c r="I40" s="160"/>
      <c r="J40" s="607"/>
    </row>
    <row r="41" spans="1:10" ht="24.95" customHeight="1">
      <c r="A41" s="446"/>
      <c r="B41" s="93" t="s">
        <v>753</v>
      </c>
      <c r="C41" s="7"/>
      <c r="D41" s="160"/>
      <c r="E41" s="7"/>
      <c r="F41" s="828"/>
      <c r="G41" s="828"/>
      <c r="H41" s="828">
        <v>13000</v>
      </c>
      <c r="I41" s="160"/>
      <c r="J41" s="607"/>
    </row>
    <row r="42" spans="1:10" ht="24.95" customHeight="1">
      <c r="A42" s="446"/>
      <c r="B42" s="93" t="s">
        <v>754</v>
      </c>
      <c r="C42" s="7"/>
      <c r="D42" s="160"/>
      <c r="E42" s="7"/>
      <c r="F42" s="828"/>
      <c r="G42" s="828"/>
      <c r="H42" s="828">
        <v>7079</v>
      </c>
      <c r="I42" s="160"/>
      <c r="J42" s="607"/>
    </row>
    <row r="43" spans="1:10" ht="24.95" customHeight="1">
      <c r="A43" s="446"/>
      <c r="B43" s="93" t="s">
        <v>755</v>
      </c>
      <c r="C43" s="7"/>
      <c r="D43" s="160"/>
      <c r="E43" s="7"/>
      <c r="F43" s="828"/>
      <c r="G43" s="828"/>
      <c r="H43" s="828">
        <v>266433</v>
      </c>
      <c r="I43" s="160"/>
      <c r="J43" s="607"/>
    </row>
    <row r="44" spans="1:10" ht="24.95" customHeight="1">
      <c r="A44" s="149" t="s">
        <v>240</v>
      </c>
      <c r="B44" s="153" t="s">
        <v>248</v>
      </c>
      <c r="C44" s="147">
        <f>SUM(C29:C30)</f>
        <v>0</v>
      </c>
      <c r="D44" s="144">
        <f>SUM(D29:D30)</f>
        <v>0</v>
      </c>
      <c r="E44" s="147">
        <f>SUM(E29:E30)</f>
        <v>0</v>
      </c>
      <c r="F44" s="229">
        <f>SUM(F29:F38)</f>
        <v>8009173</v>
      </c>
      <c r="G44" s="229">
        <f>G29+G30+G31+G32+G33+G34+G35+G36+G37+G38+G39+G40</f>
        <v>8504753</v>
      </c>
      <c r="H44" s="229">
        <f>H29+H30+H31+H32+H33+H34+H35+H36+H37+H38+H39+H40+H41+H42+H43</f>
        <v>784920</v>
      </c>
      <c r="I44" s="147">
        <f>SUM(I29:I30)</f>
        <v>0</v>
      </c>
    </row>
    <row r="45" spans="1:10" ht="24.95" hidden="1" customHeight="1">
      <c r="A45" s="69"/>
      <c r="B45" s="83"/>
      <c r="C45" s="7"/>
      <c r="D45" s="7"/>
      <c r="E45" s="161"/>
      <c r="F45" s="718"/>
      <c r="G45" s="718"/>
      <c r="H45" s="718"/>
      <c r="I45" s="135"/>
    </row>
    <row r="46" spans="1:10" ht="24.95" hidden="1" customHeight="1">
      <c r="A46" s="69"/>
      <c r="B46" s="83"/>
      <c r="C46" s="7"/>
      <c r="D46" s="7"/>
      <c r="E46" s="161"/>
      <c r="F46" s="718"/>
      <c r="G46" s="718"/>
      <c r="H46" s="718"/>
      <c r="I46" s="135"/>
    </row>
    <row r="47" spans="1:10" ht="24.95" customHeight="1">
      <c r="A47" s="149" t="s">
        <v>244</v>
      </c>
      <c r="B47" s="153" t="s">
        <v>245</v>
      </c>
      <c r="C47" s="144">
        <f>SUM(C45:C46)</f>
        <v>0</v>
      </c>
      <c r="D47" s="144">
        <f>SUM(D45:D46)</f>
        <v>0</v>
      </c>
      <c r="E47" s="144">
        <f>SUM(E45:E46)</f>
        <v>0</v>
      </c>
      <c r="F47" s="144">
        <f>SUM(F45:F46)</f>
        <v>0</v>
      </c>
      <c r="G47" s="144"/>
      <c r="H47" s="144"/>
      <c r="I47" s="144">
        <f>SUM(I45:I46)</f>
        <v>0</v>
      </c>
    </row>
    <row r="48" spans="1:10" ht="24.95" customHeight="1">
      <c r="A48" s="149" t="s">
        <v>246</v>
      </c>
      <c r="B48" s="153" t="s">
        <v>247</v>
      </c>
      <c r="C48" s="144"/>
      <c r="D48" s="144"/>
      <c r="E48" s="152"/>
      <c r="F48" s="545">
        <v>6253788</v>
      </c>
      <c r="G48" s="545">
        <v>8990824</v>
      </c>
      <c r="H48" s="545">
        <v>1423310</v>
      </c>
      <c r="I48" s="144"/>
      <c r="J48" s="557"/>
    </row>
    <row r="49" spans="1:9" ht="24.95" customHeight="1">
      <c r="A49" s="154" t="s">
        <v>249</v>
      </c>
      <c r="B49" s="155" t="s">
        <v>250</v>
      </c>
      <c r="C49" s="101">
        <f>SUM(C47,C44,C28,C21,C7,C48)</f>
        <v>0</v>
      </c>
      <c r="D49" s="101">
        <f>SUM(D47,D44,D28,D21,D7,D48)</f>
        <v>0</v>
      </c>
      <c r="E49" s="101">
        <f>SUM(E47,E44,E28,E21,E7,E48)</f>
        <v>0</v>
      </c>
      <c r="F49" s="101">
        <f>F7+F21+F28+F44+F48</f>
        <v>29415961</v>
      </c>
      <c r="G49" s="101">
        <f>G7+G21+G28+G44+G48</f>
        <v>42475162</v>
      </c>
      <c r="H49" s="101">
        <f>H7+H21+H28+H44+H48</f>
        <v>6697830</v>
      </c>
      <c r="I49" s="164">
        <f>SUM(I47,I44,I28,I21,I7,I48)</f>
        <v>0</v>
      </c>
    </row>
    <row r="50" spans="1:9" ht="24.95" customHeight="1">
      <c r="A50" s="744"/>
      <c r="B50" s="754" t="s">
        <v>699</v>
      </c>
      <c r="C50" s="544"/>
      <c r="D50" s="544"/>
      <c r="E50" s="544"/>
      <c r="F50" s="829">
        <v>1000000</v>
      </c>
      <c r="G50" s="829">
        <v>1000000</v>
      </c>
      <c r="H50" s="829"/>
      <c r="I50" s="833"/>
    </row>
    <row r="51" spans="1:9" ht="24.95" customHeight="1">
      <c r="A51" s="744"/>
      <c r="B51" s="754" t="s">
        <v>676</v>
      </c>
      <c r="C51" s="544"/>
      <c r="D51" s="544"/>
      <c r="E51" s="544"/>
      <c r="F51" s="829">
        <v>10000000</v>
      </c>
      <c r="G51" s="829">
        <v>10000000</v>
      </c>
      <c r="H51" s="829"/>
      <c r="I51" s="833"/>
    </row>
    <row r="52" spans="1:9" ht="24.95" customHeight="1">
      <c r="A52" s="744"/>
      <c r="B52" s="85" t="s">
        <v>700</v>
      </c>
      <c r="C52" s="437"/>
      <c r="D52" s="162"/>
      <c r="E52" s="161"/>
      <c r="F52" s="830">
        <v>6464276</v>
      </c>
      <c r="G52" s="830">
        <v>6464276</v>
      </c>
      <c r="H52" s="830">
        <v>6464277</v>
      </c>
      <c r="I52" s="833"/>
    </row>
    <row r="53" spans="1:9" ht="24.95" customHeight="1">
      <c r="A53" s="744"/>
      <c r="B53" s="85" t="s">
        <v>701</v>
      </c>
      <c r="C53" s="437"/>
      <c r="D53" s="162"/>
      <c r="E53" s="161"/>
      <c r="F53" s="830">
        <v>4000000</v>
      </c>
      <c r="G53" s="830">
        <v>4000000</v>
      </c>
      <c r="H53" s="830"/>
      <c r="I53" s="833"/>
    </row>
    <row r="54" spans="1:9" ht="24.95" customHeight="1">
      <c r="A54" s="744"/>
      <c r="B54" s="85" t="s">
        <v>717</v>
      </c>
      <c r="C54" s="437"/>
      <c r="D54" s="162"/>
      <c r="E54" s="161"/>
      <c r="F54" s="830">
        <v>624000</v>
      </c>
      <c r="G54" s="830">
        <v>624000</v>
      </c>
      <c r="H54" s="830"/>
      <c r="I54" s="833"/>
    </row>
    <row r="55" spans="1:9" ht="24.95" customHeight="1">
      <c r="A55" s="744"/>
      <c r="B55" s="85" t="s">
        <v>718</v>
      </c>
      <c r="C55" s="437"/>
      <c r="D55" s="162"/>
      <c r="E55" s="161"/>
      <c r="F55" s="830">
        <v>300000</v>
      </c>
      <c r="G55" s="830">
        <v>300000</v>
      </c>
      <c r="H55" s="830"/>
      <c r="I55" s="833"/>
    </row>
    <row r="56" spans="1:9" ht="24.95" customHeight="1">
      <c r="A56" s="744"/>
      <c r="B56" s="85" t="s">
        <v>719</v>
      </c>
      <c r="C56" s="437"/>
      <c r="D56" s="162"/>
      <c r="E56" s="161"/>
      <c r="F56" s="830">
        <v>2000000</v>
      </c>
      <c r="G56" s="830">
        <v>2000000</v>
      </c>
      <c r="H56" s="830"/>
      <c r="I56" s="833"/>
    </row>
    <row r="57" spans="1:9" ht="24.95" customHeight="1">
      <c r="A57" s="744"/>
      <c r="B57" s="85" t="s">
        <v>720</v>
      </c>
      <c r="C57" s="437"/>
      <c r="D57" s="162"/>
      <c r="E57" s="161"/>
      <c r="F57" s="830">
        <v>500000</v>
      </c>
      <c r="G57" s="830">
        <v>500000</v>
      </c>
      <c r="H57" s="830"/>
      <c r="I57" s="833"/>
    </row>
    <row r="58" spans="1:9" ht="24.95" customHeight="1">
      <c r="A58" s="744"/>
      <c r="B58" s="85" t="s">
        <v>721</v>
      </c>
      <c r="C58" s="437"/>
      <c r="D58" s="162"/>
      <c r="E58" s="161"/>
      <c r="F58" s="830">
        <v>800000</v>
      </c>
      <c r="G58" s="830">
        <v>800000</v>
      </c>
      <c r="H58" s="830"/>
      <c r="I58" s="833"/>
    </row>
    <row r="59" spans="1:9" ht="24.95" customHeight="1">
      <c r="A59" s="744"/>
      <c r="B59" s="85" t="s">
        <v>722</v>
      </c>
      <c r="C59" s="437"/>
      <c r="D59" s="162"/>
      <c r="E59" s="161"/>
      <c r="F59" s="830">
        <v>28295014</v>
      </c>
      <c r="G59" s="830">
        <v>28295014</v>
      </c>
      <c r="H59" s="830"/>
      <c r="I59" s="833"/>
    </row>
    <row r="60" spans="1:9" ht="30.75" customHeight="1">
      <c r="A60" s="744"/>
      <c r="B60" s="85" t="s">
        <v>723</v>
      </c>
      <c r="C60" s="437"/>
      <c r="D60" s="162"/>
      <c r="E60" s="161"/>
      <c r="F60" s="830">
        <v>616000</v>
      </c>
      <c r="G60" s="830">
        <v>616000</v>
      </c>
      <c r="H60" s="830">
        <v>260063</v>
      </c>
      <c r="I60" s="833"/>
    </row>
    <row r="61" spans="1:9" ht="24.95" customHeight="1">
      <c r="A61" s="69"/>
      <c r="B61" s="85" t="s">
        <v>724</v>
      </c>
      <c r="C61" s="437"/>
      <c r="D61" s="162"/>
      <c r="E61" s="161"/>
      <c r="F61" s="830">
        <v>2260000</v>
      </c>
      <c r="G61" s="830">
        <v>2260000</v>
      </c>
      <c r="H61" s="830">
        <v>2260000</v>
      </c>
      <c r="I61" s="135"/>
    </row>
    <row r="62" spans="1:9" ht="24.95" hidden="1" customHeight="1">
      <c r="A62" s="69"/>
      <c r="B62" s="2"/>
      <c r="C62" s="438"/>
      <c r="D62" s="163"/>
      <c r="E62" s="161"/>
      <c r="F62" s="445"/>
      <c r="G62" s="445"/>
      <c r="H62" s="445"/>
      <c r="I62" s="135"/>
    </row>
    <row r="63" spans="1:9" ht="24.95" hidden="1" customHeight="1">
      <c r="A63" s="69"/>
      <c r="B63" s="2"/>
      <c r="C63" s="438"/>
      <c r="D63" s="163"/>
      <c r="E63" s="161"/>
      <c r="F63" s="445"/>
      <c r="G63" s="445"/>
      <c r="H63" s="445"/>
      <c r="I63" s="135"/>
    </row>
    <row r="64" spans="1:9" ht="24.95" hidden="1" customHeight="1">
      <c r="A64" s="69"/>
      <c r="B64" s="2"/>
      <c r="C64" s="438"/>
      <c r="D64" s="163"/>
      <c r="E64" s="161"/>
      <c r="F64" s="445"/>
      <c r="G64" s="445"/>
      <c r="H64" s="445"/>
      <c r="I64" s="135"/>
    </row>
    <row r="65" spans="1:10" ht="24.95" hidden="1" customHeight="1">
      <c r="A65" s="69"/>
      <c r="B65" s="2"/>
      <c r="C65" s="438"/>
      <c r="D65" s="163"/>
      <c r="E65" s="161"/>
      <c r="F65" s="445"/>
      <c r="G65" s="445"/>
      <c r="H65" s="445"/>
      <c r="I65" s="135"/>
    </row>
    <row r="66" spans="1:10" ht="24.95" hidden="1" customHeight="1">
      <c r="A66" s="69"/>
      <c r="B66" s="2"/>
      <c r="C66" s="438"/>
      <c r="D66" s="163"/>
      <c r="E66" s="161"/>
      <c r="F66" s="445"/>
      <c r="G66" s="445"/>
      <c r="H66" s="445"/>
      <c r="I66" s="135"/>
    </row>
    <row r="67" spans="1:10" ht="24.95" customHeight="1">
      <c r="A67" s="69"/>
      <c r="B67" s="2" t="s">
        <v>751</v>
      </c>
      <c r="C67" s="438"/>
      <c r="D67" s="163"/>
      <c r="E67" s="161"/>
      <c r="F67" s="831"/>
      <c r="G67" s="831">
        <v>200000</v>
      </c>
      <c r="H67" s="831">
        <v>200000</v>
      </c>
      <c r="I67" s="135"/>
    </row>
    <row r="68" spans="1:10" ht="24.95" customHeight="1">
      <c r="A68" s="69"/>
      <c r="B68" s="2" t="s">
        <v>756</v>
      </c>
      <c r="C68" s="438"/>
      <c r="D68" s="163"/>
      <c r="E68" s="161"/>
      <c r="F68" s="831"/>
      <c r="G68" s="831"/>
      <c r="H68" s="831">
        <v>1285827</v>
      </c>
      <c r="I68" s="135"/>
    </row>
    <row r="69" spans="1:10" ht="24.95" customHeight="1">
      <c r="A69" s="149" t="s">
        <v>251</v>
      </c>
      <c r="B69" s="151" t="s">
        <v>252</v>
      </c>
      <c r="C69" s="439">
        <f>SUM(C61:C66)</f>
        <v>0</v>
      </c>
      <c r="D69" s="156">
        <f>SUM(D61:D66)</f>
        <v>0</v>
      </c>
      <c r="E69" s="439">
        <f>SUM(E61:E66)</f>
        <v>0</v>
      </c>
      <c r="F69" s="719">
        <f>SUM(F50:F61)</f>
        <v>56859290</v>
      </c>
      <c r="G69" s="719">
        <f>G50+G51+G52+G53+G54+G55+G56+G57+G58+G59+G60+G61+G67</f>
        <v>57059290</v>
      </c>
      <c r="H69" s="719">
        <f>H50+H51+H52+H53+H54+H55+H56+H57+H58+H59+H60+H61+H67+H68</f>
        <v>10470167</v>
      </c>
      <c r="I69" s="156">
        <f>SUM(I61:I66)</f>
        <v>0</v>
      </c>
      <c r="J69" s="557"/>
    </row>
    <row r="70" spans="1:10" ht="24.95" customHeight="1">
      <c r="A70" s="149" t="s">
        <v>253</v>
      </c>
      <c r="B70" s="151" t="s">
        <v>254</v>
      </c>
      <c r="C70" s="156"/>
      <c r="D70" s="156"/>
      <c r="E70" s="152"/>
      <c r="F70" s="796">
        <v>15352008</v>
      </c>
      <c r="G70" s="796">
        <v>15406008</v>
      </c>
      <c r="H70" s="832">
        <v>2826944</v>
      </c>
      <c r="I70" s="144"/>
    </row>
    <row r="71" spans="1:10" ht="24.95" customHeight="1">
      <c r="A71" s="154" t="s">
        <v>255</v>
      </c>
      <c r="B71" s="157" t="s">
        <v>256</v>
      </c>
      <c r="C71" s="101">
        <f t="shared" ref="C71:I71" si="1">SUM(C69,C70)</f>
        <v>0</v>
      </c>
      <c r="D71" s="101">
        <f t="shared" si="1"/>
        <v>0</v>
      </c>
      <c r="E71" s="101">
        <f t="shared" si="1"/>
        <v>0</v>
      </c>
      <c r="F71" s="101">
        <f t="shared" si="1"/>
        <v>72211298</v>
      </c>
      <c r="G71" s="101">
        <f t="shared" si="1"/>
        <v>72465298</v>
      </c>
      <c r="H71" s="101">
        <f t="shared" si="1"/>
        <v>13297111</v>
      </c>
      <c r="I71" s="164">
        <f t="shared" si="1"/>
        <v>0</v>
      </c>
    </row>
    <row r="72" spans="1:10" ht="24.95" customHeight="1">
      <c r="A72" s="149" t="s">
        <v>257</v>
      </c>
      <c r="B72" s="151"/>
      <c r="C72" s="147"/>
      <c r="D72" s="144"/>
      <c r="E72" s="425"/>
      <c r="F72" s="720"/>
      <c r="G72" s="720"/>
      <c r="H72" s="720"/>
      <c r="I72" s="144"/>
      <c r="J72" s="96"/>
    </row>
    <row r="73" spans="1:10" ht="24.95" customHeight="1">
      <c r="A73" s="149" t="s">
        <v>258</v>
      </c>
      <c r="B73" s="151"/>
      <c r="C73" s="147"/>
      <c r="D73" s="144"/>
      <c r="E73" s="425"/>
      <c r="F73" s="720"/>
      <c r="G73" s="720"/>
      <c r="H73" s="720"/>
      <c r="I73" s="144"/>
      <c r="J73" s="96"/>
    </row>
    <row r="74" spans="1:10" ht="24.95" hidden="1" customHeight="1">
      <c r="A74" s="69"/>
      <c r="B74" s="5"/>
      <c r="C74" s="160"/>
      <c r="D74" s="7"/>
      <c r="E74" s="161"/>
      <c r="F74" s="544"/>
      <c r="G74" s="544"/>
      <c r="H74" s="544"/>
      <c r="I74" s="135"/>
      <c r="J74" s="96"/>
    </row>
    <row r="75" spans="1:10" ht="24.95" hidden="1" customHeight="1">
      <c r="A75" s="69"/>
      <c r="B75" s="5"/>
      <c r="C75" s="160"/>
      <c r="D75" s="7"/>
      <c r="E75" s="161"/>
      <c r="F75" s="101"/>
      <c r="G75" s="101"/>
      <c r="H75" s="101"/>
      <c r="I75" s="135"/>
      <c r="J75" s="96"/>
    </row>
    <row r="76" spans="1:10" ht="24.95" hidden="1" customHeight="1">
      <c r="A76" s="69"/>
      <c r="B76" s="5"/>
      <c r="C76" s="160"/>
      <c r="D76" s="7"/>
      <c r="E76" s="161"/>
      <c r="F76" s="101"/>
      <c r="G76" s="101"/>
      <c r="H76" s="101"/>
      <c r="I76" s="135"/>
      <c r="J76" s="96"/>
    </row>
    <row r="77" spans="1:10" ht="24.95" customHeight="1">
      <c r="A77" s="149" t="s">
        <v>259</v>
      </c>
      <c r="B77" s="151" t="s">
        <v>260</v>
      </c>
      <c r="C77" s="147">
        <f>SUM(C74:C76)</f>
        <v>0</v>
      </c>
      <c r="D77" s="144">
        <f>SUM(D74:D76)</f>
        <v>0</v>
      </c>
      <c r="E77" s="147">
        <f>SUM(E74:E76)</f>
        <v>0</v>
      </c>
      <c r="F77" s="228">
        <f>SUM(F74:F76)</f>
        <v>0</v>
      </c>
      <c r="G77" s="228"/>
      <c r="H77" s="228"/>
      <c r="I77" s="144">
        <f>SUM(I74:I76)</f>
        <v>0</v>
      </c>
      <c r="J77" s="96"/>
    </row>
    <row r="78" spans="1:10" ht="24.95" customHeight="1">
      <c r="A78" s="154" t="s">
        <v>261</v>
      </c>
      <c r="B78" s="157" t="s">
        <v>262</v>
      </c>
      <c r="C78" s="81">
        <f>SUM(C72:C73,C77)</f>
        <v>0</v>
      </c>
      <c r="D78" s="81">
        <f>SUM(D72:D73,D77)</f>
        <v>0</v>
      </c>
      <c r="E78" s="81">
        <f>SUM(E72:E73,E77)</f>
        <v>0</v>
      </c>
      <c r="F78" s="229">
        <f>SUM(F72:F73,F77)</f>
        <v>0</v>
      </c>
      <c r="G78" s="229"/>
      <c r="H78" s="229"/>
      <c r="I78" s="76">
        <f>SUM(I72:I73,I77)</f>
        <v>0</v>
      </c>
      <c r="J78" s="96"/>
    </row>
    <row r="79" spans="1:10" ht="24.95" customHeight="1">
      <c r="A79" s="8"/>
      <c r="B79" s="158" t="s">
        <v>263</v>
      </c>
      <c r="C79" s="451">
        <f>SUM(C78,C71,C49)</f>
        <v>0</v>
      </c>
      <c r="D79" s="450">
        <f>SUM(D78,D71,D49)</f>
        <v>0</v>
      </c>
      <c r="E79" s="451">
        <f>SUM(E78,E71,E49)</f>
        <v>0</v>
      </c>
      <c r="F79" s="721">
        <f>SUM(F78,F71,F49)</f>
        <v>101627259</v>
      </c>
      <c r="G79" s="721">
        <f t="shared" ref="G79:H79" si="2">SUM(G78,G71,G49)</f>
        <v>114940460</v>
      </c>
      <c r="H79" s="721">
        <f t="shared" si="2"/>
        <v>19994941</v>
      </c>
      <c r="I79" s="165">
        <f>SUM(I78,I71,I49)</f>
        <v>0</v>
      </c>
    </row>
    <row r="80" spans="1:10" ht="24.95" customHeight="1">
      <c r="I80" s="74"/>
    </row>
    <row r="81" spans="9:9" ht="24.95" customHeight="1">
      <c r="I81" s="73"/>
    </row>
    <row r="82" spans="9:9">
      <c r="I82" s="71"/>
    </row>
    <row r="83" spans="9:9">
      <c r="I83" s="71"/>
    </row>
    <row r="84" spans="9:9">
      <c r="I84" s="71"/>
    </row>
    <row r="85" spans="9:9">
      <c r="I85" s="71"/>
    </row>
  </sheetData>
  <mergeCells count="6">
    <mergeCell ref="F1:F4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>
    <oddHeader>&amp;L&amp;"Times,Félkövér"&amp;14Levél Község  Önkormányzata&amp;C&amp;"Times,Félkövér"&amp;14FELHALMOZÁSI KIADÁSOK2018.&amp;R6. mellékletAdatok: 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9">
    <tabColor rgb="FFFF0000"/>
  </sheetPr>
  <dimension ref="A1:I61"/>
  <sheetViews>
    <sheetView view="pageLayout" topLeftCell="F1" workbookViewId="0">
      <selection activeCell="I56" sqref="I56"/>
    </sheetView>
  </sheetViews>
  <sheetFormatPr defaultRowHeight="12.75"/>
  <cols>
    <col min="1" max="1" width="7.42578125" customWidth="1"/>
    <col min="2" max="2" width="50.5703125" customWidth="1"/>
    <col min="3" max="4" width="13.85546875" hidden="1" customWidth="1"/>
    <col min="5" max="5" width="14.42578125" hidden="1" customWidth="1"/>
    <col min="6" max="8" width="20.5703125" customWidth="1"/>
    <col min="9" max="9" width="14.5703125" customWidth="1"/>
  </cols>
  <sheetData>
    <row r="1" spans="1:9" ht="18">
      <c r="A1" s="916" t="s">
        <v>288</v>
      </c>
      <c r="B1" s="330"/>
      <c r="C1" s="910" t="s">
        <v>53</v>
      </c>
      <c r="D1" s="911"/>
      <c r="E1" s="912"/>
      <c r="F1" s="321"/>
      <c r="G1" s="321"/>
      <c r="H1" s="321"/>
      <c r="I1" s="322" t="s">
        <v>52</v>
      </c>
    </row>
    <row r="2" spans="1:9" ht="18">
      <c r="A2" s="917"/>
      <c r="B2" s="331" t="s">
        <v>447</v>
      </c>
      <c r="C2" s="913"/>
      <c r="D2" s="914"/>
      <c r="E2" s="915"/>
      <c r="F2" s="323" t="s">
        <v>727</v>
      </c>
      <c r="G2" s="323" t="s">
        <v>727</v>
      </c>
      <c r="H2" s="323" t="s">
        <v>737</v>
      </c>
      <c r="I2" s="324" t="s">
        <v>134</v>
      </c>
    </row>
    <row r="3" spans="1:9" ht="18">
      <c r="A3" s="918"/>
      <c r="B3" s="332"/>
      <c r="C3" s="167" t="s">
        <v>59</v>
      </c>
      <c r="D3" s="167" t="s">
        <v>395</v>
      </c>
      <c r="E3" s="168" t="s">
        <v>73</v>
      </c>
      <c r="F3" s="325" t="s">
        <v>74</v>
      </c>
      <c r="G3" s="325" t="s">
        <v>744</v>
      </c>
      <c r="H3" s="325" t="s">
        <v>738</v>
      </c>
      <c r="I3" s="324" t="s">
        <v>138</v>
      </c>
    </row>
    <row r="4" spans="1:9" ht="18">
      <c r="A4" s="169" t="s">
        <v>268</v>
      </c>
      <c r="B4" s="166" t="s">
        <v>269</v>
      </c>
      <c r="C4" s="167"/>
      <c r="D4" s="167"/>
      <c r="E4" s="150"/>
      <c r="F4" s="546">
        <v>10555551</v>
      </c>
      <c r="G4" s="546">
        <v>10630623</v>
      </c>
      <c r="H4" s="546">
        <v>5563958</v>
      </c>
      <c r="I4" s="149"/>
    </row>
    <row r="5" spans="1:9" ht="18">
      <c r="A5" s="35"/>
      <c r="B5" s="36" t="s">
        <v>664</v>
      </c>
      <c r="C5" s="547"/>
      <c r="D5" s="548"/>
      <c r="E5" s="441"/>
      <c r="F5" s="549">
        <v>1849230</v>
      </c>
      <c r="G5" s="549"/>
      <c r="H5" s="549"/>
      <c r="I5" s="135"/>
    </row>
    <row r="6" spans="1:9" ht="18">
      <c r="A6" s="35"/>
      <c r="B6" s="36" t="s">
        <v>665</v>
      </c>
      <c r="C6" s="547"/>
      <c r="D6" s="548"/>
      <c r="E6" s="441"/>
      <c r="F6" s="549">
        <v>232200</v>
      </c>
      <c r="G6" s="549"/>
      <c r="H6" s="549"/>
      <c r="I6" s="135"/>
    </row>
    <row r="7" spans="1:9" ht="18">
      <c r="A7" s="35"/>
      <c r="B7" s="36" t="s">
        <v>666</v>
      </c>
      <c r="C7" s="547"/>
      <c r="D7" s="548"/>
      <c r="E7" s="441"/>
      <c r="F7" s="549">
        <v>532425</v>
      </c>
      <c r="G7" s="549"/>
      <c r="H7" s="549"/>
      <c r="I7" s="135"/>
    </row>
    <row r="8" spans="1:9" ht="18">
      <c r="A8" s="35"/>
      <c r="B8" s="36" t="s">
        <v>555</v>
      </c>
      <c r="C8" s="547"/>
      <c r="D8" s="548"/>
      <c r="E8" s="441"/>
      <c r="F8" s="549">
        <v>9953412</v>
      </c>
      <c r="G8" s="549"/>
      <c r="H8" s="549"/>
      <c r="I8" s="67"/>
    </row>
    <row r="9" spans="1:9" ht="18">
      <c r="A9" s="35"/>
      <c r="B9" s="37" t="s">
        <v>540</v>
      </c>
      <c r="C9" s="547"/>
      <c r="D9" s="548"/>
      <c r="E9" s="441"/>
      <c r="F9" s="549">
        <v>3000000</v>
      </c>
      <c r="G9" s="549"/>
      <c r="H9" s="549"/>
      <c r="I9" s="135"/>
    </row>
    <row r="10" spans="1:9" ht="18" hidden="1">
      <c r="A10" s="35"/>
      <c r="B10" s="37"/>
      <c r="C10" s="440"/>
      <c r="D10" s="171"/>
      <c r="E10" s="441"/>
      <c r="F10" s="669"/>
      <c r="G10" s="669"/>
      <c r="H10" s="669"/>
      <c r="I10" s="135"/>
    </row>
    <row r="11" spans="1:9" ht="18" hidden="1">
      <c r="A11" s="6"/>
      <c r="B11" s="37"/>
      <c r="C11" s="440"/>
      <c r="D11" s="171"/>
      <c r="E11" s="441"/>
      <c r="F11" s="669"/>
      <c r="G11" s="669"/>
      <c r="H11" s="669"/>
      <c r="I11" s="135"/>
    </row>
    <row r="12" spans="1:9" ht="18" hidden="1">
      <c r="A12" s="6"/>
      <c r="B12" s="37"/>
      <c r="C12" s="440"/>
      <c r="D12" s="171"/>
      <c r="E12" s="441"/>
      <c r="F12" s="669"/>
      <c r="G12" s="669"/>
      <c r="H12" s="669"/>
      <c r="I12" s="135"/>
    </row>
    <row r="13" spans="1:9" ht="18" hidden="1">
      <c r="A13" s="6"/>
      <c r="B13" s="37"/>
      <c r="C13" s="440"/>
      <c r="D13" s="171"/>
      <c r="E13" s="441"/>
      <c r="F13" s="670"/>
      <c r="G13" s="670"/>
      <c r="H13" s="670"/>
      <c r="I13" s="135"/>
    </row>
    <row r="14" spans="1:9" ht="18" hidden="1">
      <c r="A14" s="6"/>
      <c r="B14" s="37"/>
      <c r="C14" s="440"/>
      <c r="D14" s="171"/>
      <c r="E14" s="441"/>
      <c r="F14" s="670"/>
      <c r="G14" s="670"/>
      <c r="H14" s="670"/>
      <c r="I14" s="135"/>
    </row>
    <row r="15" spans="1:9" ht="15">
      <c r="A15" s="170" t="s">
        <v>270</v>
      </c>
      <c r="B15" s="170" t="s">
        <v>271</v>
      </c>
      <c r="C15" s="147">
        <f>SUM(C5:C14)</f>
        <v>0</v>
      </c>
      <c r="D15" s="144">
        <f>SUM(D5:D14)</f>
        <v>0</v>
      </c>
      <c r="E15" s="147">
        <f>SUM(E5:E14)</f>
        <v>0</v>
      </c>
      <c r="F15" s="144">
        <f>SUM(F5:F9)</f>
        <v>15567267</v>
      </c>
      <c r="G15" s="144">
        <v>15577267</v>
      </c>
      <c r="H15" s="144">
        <v>8243031</v>
      </c>
      <c r="I15" s="144">
        <f>SUM(I5:I14)</f>
        <v>0</v>
      </c>
    </row>
    <row r="16" spans="1:9" ht="18">
      <c r="A16" s="35"/>
      <c r="B16" s="36"/>
      <c r="C16" s="172"/>
      <c r="D16" s="102"/>
      <c r="E16" s="455"/>
      <c r="F16" s="549">
        <v>0</v>
      </c>
      <c r="G16" s="549"/>
      <c r="H16" s="549"/>
      <c r="I16" s="135"/>
    </row>
    <row r="17" spans="1:9" ht="18">
      <c r="A17" s="35"/>
      <c r="B17" s="36"/>
      <c r="C17" s="172"/>
      <c r="D17" s="102"/>
      <c r="E17" s="455"/>
      <c r="F17" s="549">
        <v>0</v>
      </c>
      <c r="G17" s="549"/>
      <c r="H17" s="549"/>
      <c r="I17" s="135"/>
    </row>
    <row r="18" spans="1:9" ht="15">
      <c r="A18" s="170" t="s">
        <v>272</v>
      </c>
      <c r="B18" s="170" t="s">
        <v>273</v>
      </c>
      <c r="C18" s="147">
        <f>SUM(C16:C17)</f>
        <v>0</v>
      </c>
      <c r="D18" s="144">
        <f>SUM(D16:D17)</f>
        <v>0</v>
      </c>
      <c r="E18" s="147">
        <f>SUM(E16:E17)</f>
        <v>0</v>
      </c>
      <c r="F18" s="228">
        <f>SUM(F16:F17)</f>
        <v>0</v>
      </c>
      <c r="G18" s="228"/>
      <c r="H18" s="228"/>
      <c r="I18" s="144">
        <f>SUM(I16:I17)</f>
        <v>0</v>
      </c>
    </row>
    <row r="19" spans="1:9" ht="18">
      <c r="A19" s="35"/>
      <c r="B19" s="36" t="s">
        <v>541</v>
      </c>
      <c r="C19" s="441"/>
      <c r="D19" s="102"/>
      <c r="E19" s="441"/>
      <c r="F19" s="549">
        <v>6641125</v>
      </c>
      <c r="G19" s="549"/>
      <c r="H19" s="549"/>
      <c r="I19" s="135"/>
    </row>
    <row r="20" spans="1:9" ht="18">
      <c r="A20" s="38"/>
      <c r="B20" s="37" t="s">
        <v>542</v>
      </c>
      <c r="C20" s="441"/>
      <c r="D20" s="102"/>
      <c r="E20" s="441"/>
      <c r="F20" s="549">
        <v>959285</v>
      </c>
      <c r="G20" s="549"/>
      <c r="H20" s="549"/>
      <c r="I20" s="135"/>
    </row>
    <row r="21" spans="1:9" ht="18">
      <c r="A21" s="35"/>
      <c r="B21" s="36" t="s">
        <v>543</v>
      </c>
      <c r="C21" s="441"/>
      <c r="D21" s="102"/>
      <c r="E21" s="441"/>
      <c r="F21" s="549">
        <v>883448</v>
      </c>
      <c r="G21" s="549"/>
      <c r="H21" s="549"/>
      <c r="I21" s="135"/>
    </row>
    <row r="22" spans="1:9" ht="18">
      <c r="A22" s="35"/>
      <c r="B22" s="36" t="s">
        <v>544</v>
      </c>
      <c r="C22" s="441"/>
      <c r="D22" s="102"/>
      <c r="E22" s="441"/>
      <c r="F22" s="549">
        <v>0</v>
      </c>
      <c r="G22" s="549"/>
      <c r="H22" s="549"/>
      <c r="I22" s="135"/>
    </row>
    <row r="23" spans="1:9" ht="18">
      <c r="A23" s="35"/>
      <c r="B23" s="36" t="s">
        <v>545</v>
      </c>
      <c r="C23" s="441"/>
      <c r="D23" s="102"/>
      <c r="E23" s="441"/>
      <c r="F23" s="549">
        <v>479285</v>
      </c>
      <c r="G23" s="549"/>
      <c r="H23" s="549"/>
      <c r="I23" s="135"/>
    </row>
    <row r="24" spans="1:9" ht="18">
      <c r="A24" s="35"/>
      <c r="B24" s="36" t="s">
        <v>546</v>
      </c>
      <c r="C24" s="441"/>
      <c r="D24" s="102"/>
      <c r="E24" s="441"/>
      <c r="F24" s="549">
        <v>0</v>
      </c>
      <c r="G24" s="549"/>
      <c r="H24" s="549"/>
      <c r="I24" s="135"/>
    </row>
    <row r="25" spans="1:9" ht="18">
      <c r="A25" s="35"/>
      <c r="B25" s="36" t="s">
        <v>597</v>
      </c>
      <c r="C25" s="441"/>
      <c r="D25" s="102"/>
      <c r="E25" s="441"/>
      <c r="F25" s="549">
        <v>1363388</v>
      </c>
      <c r="G25" s="549"/>
      <c r="H25" s="549"/>
      <c r="I25" s="135"/>
    </row>
    <row r="26" spans="1:9" ht="18">
      <c r="A26" s="35"/>
      <c r="B26" s="36" t="s">
        <v>547</v>
      </c>
      <c r="C26" s="441"/>
      <c r="D26" s="102"/>
      <c r="E26" s="441"/>
      <c r="F26" s="549">
        <v>30000</v>
      </c>
      <c r="G26" s="549"/>
      <c r="H26" s="549"/>
      <c r="I26" s="135"/>
    </row>
    <row r="27" spans="1:9" ht="18">
      <c r="A27" s="35"/>
      <c r="B27" s="36" t="s">
        <v>667</v>
      </c>
      <c r="C27" s="441"/>
      <c r="D27" s="102"/>
      <c r="E27" s="441"/>
      <c r="F27" s="549">
        <v>607737</v>
      </c>
      <c r="G27" s="549"/>
      <c r="H27" s="549"/>
      <c r="I27" s="135"/>
    </row>
    <row r="28" spans="1:9" ht="18">
      <c r="A28" s="35"/>
      <c r="B28" s="36" t="s">
        <v>668</v>
      </c>
      <c r="C28" s="441"/>
      <c r="D28" s="102"/>
      <c r="E28" s="441"/>
      <c r="F28" s="549">
        <v>0</v>
      </c>
      <c r="G28" s="549"/>
      <c r="H28" s="549"/>
      <c r="I28" s="135"/>
    </row>
    <row r="29" spans="1:9" ht="18">
      <c r="A29" s="35"/>
      <c r="B29" s="36" t="s">
        <v>669</v>
      </c>
      <c r="C29" s="441"/>
      <c r="D29" s="102"/>
      <c r="E29" s="441"/>
      <c r="F29" s="549">
        <v>75000</v>
      </c>
      <c r="G29" s="549"/>
      <c r="H29" s="549"/>
      <c r="I29" s="135"/>
    </row>
    <row r="30" spans="1:9" ht="18">
      <c r="A30" s="35"/>
      <c r="B30" s="36" t="s">
        <v>598</v>
      </c>
      <c r="C30" s="441"/>
      <c r="D30" s="102"/>
      <c r="E30" s="441"/>
      <c r="F30" s="549">
        <v>2150000</v>
      </c>
      <c r="G30" s="549"/>
      <c r="H30" s="549"/>
      <c r="I30" s="135"/>
    </row>
    <row r="31" spans="1:9" ht="18">
      <c r="A31" s="35"/>
      <c r="B31" s="5" t="s">
        <v>539</v>
      </c>
      <c r="C31" s="160"/>
      <c r="D31" s="7"/>
      <c r="E31" s="161"/>
      <c r="F31" s="671">
        <v>250000</v>
      </c>
      <c r="G31" s="671"/>
      <c r="H31" s="671"/>
      <c r="I31" s="135"/>
    </row>
    <row r="32" spans="1:9" ht="18" hidden="1">
      <c r="A32" s="35"/>
      <c r="B32" s="36"/>
      <c r="C32" s="441"/>
      <c r="D32" s="102"/>
      <c r="E32" s="441"/>
      <c r="F32" s="103"/>
      <c r="G32" s="103"/>
      <c r="H32" s="103"/>
      <c r="I32" s="135"/>
    </row>
    <row r="33" spans="1:9" ht="18" hidden="1">
      <c r="A33" s="35"/>
      <c r="B33" s="36"/>
      <c r="C33" s="441"/>
      <c r="D33" s="102"/>
      <c r="E33" s="441"/>
      <c r="F33" s="103"/>
      <c r="G33" s="103"/>
      <c r="H33" s="103"/>
      <c r="I33" s="135"/>
    </row>
    <row r="34" spans="1:9" ht="18" hidden="1">
      <c r="A34" s="35"/>
      <c r="B34" s="36"/>
      <c r="C34" s="441"/>
      <c r="D34" s="102"/>
      <c r="E34" s="441"/>
      <c r="F34" s="103"/>
      <c r="G34" s="103"/>
      <c r="H34" s="103"/>
      <c r="I34" s="135"/>
    </row>
    <row r="35" spans="1:9" ht="18" hidden="1">
      <c r="A35" s="35"/>
      <c r="B35" s="36"/>
      <c r="C35" s="441"/>
      <c r="D35" s="102"/>
      <c r="E35" s="441"/>
      <c r="F35" s="103"/>
      <c r="G35" s="103"/>
      <c r="H35" s="103"/>
      <c r="I35" s="135"/>
    </row>
    <row r="36" spans="1:9" ht="18" hidden="1">
      <c r="A36" s="35"/>
      <c r="B36" s="39"/>
      <c r="C36" s="441"/>
      <c r="D36" s="102"/>
      <c r="E36" s="441"/>
      <c r="F36" s="103"/>
      <c r="G36" s="103"/>
      <c r="H36" s="103"/>
      <c r="I36" s="135"/>
    </row>
    <row r="37" spans="1:9" ht="18" hidden="1">
      <c r="A37" s="35"/>
      <c r="B37" s="39"/>
      <c r="C37" s="441"/>
      <c r="D37" s="102"/>
      <c r="E37" s="441"/>
      <c r="F37" s="103"/>
      <c r="G37" s="103"/>
      <c r="H37" s="103"/>
      <c r="I37" s="135"/>
    </row>
    <row r="38" spans="1:9" ht="18" hidden="1">
      <c r="A38" s="35"/>
      <c r="B38" s="36"/>
      <c r="C38" s="441"/>
      <c r="D38" s="102"/>
      <c r="E38" s="441"/>
      <c r="F38" s="103"/>
      <c r="G38" s="103"/>
      <c r="H38" s="103"/>
      <c r="I38" s="135"/>
    </row>
    <row r="39" spans="1:9" ht="18" hidden="1">
      <c r="A39" s="35"/>
      <c r="B39" s="36"/>
      <c r="C39" s="441"/>
      <c r="D39" s="102"/>
      <c r="E39" s="441"/>
      <c r="F39" s="103"/>
      <c r="G39" s="103"/>
      <c r="H39" s="103"/>
      <c r="I39" s="135"/>
    </row>
    <row r="40" spans="1:9" ht="18" hidden="1">
      <c r="A40" s="35"/>
      <c r="B40" s="36"/>
      <c r="C40" s="441"/>
      <c r="D40" s="102"/>
      <c r="E40" s="441"/>
      <c r="F40" s="103"/>
      <c r="G40" s="103"/>
      <c r="H40" s="103"/>
      <c r="I40" s="135"/>
    </row>
    <row r="41" spans="1:9" ht="18" hidden="1">
      <c r="A41" s="35"/>
      <c r="B41" s="36"/>
      <c r="C41" s="441"/>
      <c r="D41" s="102"/>
      <c r="E41" s="441"/>
      <c r="F41" s="103"/>
      <c r="G41" s="103"/>
      <c r="H41" s="103"/>
      <c r="I41" s="135"/>
    </row>
    <row r="42" spans="1:9" ht="18" hidden="1">
      <c r="A42" s="35"/>
      <c r="B42" s="36"/>
      <c r="C42" s="441"/>
      <c r="D42" s="102"/>
      <c r="E42" s="441"/>
      <c r="F42" s="103"/>
      <c r="G42" s="103"/>
      <c r="H42" s="103"/>
      <c r="I42" s="135"/>
    </row>
    <row r="43" spans="1:9" ht="18" hidden="1">
      <c r="A43" s="35"/>
      <c r="B43" s="40"/>
      <c r="C43" s="441"/>
      <c r="D43" s="102"/>
      <c r="E43" s="441"/>
      <c r="F43" s="103"/>
      <c r="G43" s="103"/>
      <c r="H43" s="103"/>
      <c r="I43" s="135"/>
    </row>
    <row r="44" spans="1:9" ht="18" hidden="1">
      <c r="A44" s="35"/>
      <c r="B44" s="40"/>
      <c r="C44" s="441"/>
      <c r="D44" s="102"/>
      <c r="E44" s="441"/>
      <c r="F44" s="103"/>
      <c r="G44" s="103"/>
      <c r="H44" s="103"/>
      <c r="I44" s="135"/>
    </row>
    <row r="45" spans="1:9" ht="18" hidden="1">
      <c r="A45" s="35"/>
      <c r="B45" s="36"/>
      <c r="C45" s="441"/>
      <c r="D45" s="102"/>
      <c r="E45" s="441"/>
      <c r="F45" s="103"/>
      <c r="G45" s="103"/>
      <c r="H45" s="103"/>
      <c r="I45" s="135"/>
    </row>
    <row r="46" spans="1:9" ht="18" hidden="1">
      <c r="A46" s="35"/>
      <c r="B46" s="36"/>
      <c r="C46" s="441"/>
      <c r="D46" s="102"/>
      <c r="E46" s="441"/>
      <c r="F46" s="103"/>
      <c r="G46" s="103"/>
      <c r="H46" s="103"/>
      <c r="I46" s="135"/>
    </row>
    <row r="47" spans="1:9" ht="18" hidden="1">
      <c r="A47" s="35"/>
      <c r="B47" s="36"/>
      <c r="C47" s="441"/>
      <c r="D47" s="102"/>
      <c r="E47" s="441"/>
      <c r="F47" s="103"/>
      <c r="G47" s="103"/>
      <c r="H47" s="103"/>
      <c r="I47" s="135"/>
    </row>
    <row r="48" spans="1:9" ht="18" hidden="1">
      <c r="A48" s="35"/>
      <c r="B48" s="36"/>
      <c r="C48" s="441"/>
      <c r="D48" s="102"/>
      <c r="E48" s="441"/>
      <c r="F48" s="103"/>
      <c r="G48" s="103"/>
      <c r="H48" s="103"/>
      <c r="I48" s="135"/>
    </row>
    <row r="49" spans="1:9" ht="18">
      <c r="A49" s="35"/>
      <c r="B49" s="36" t="s">
        <v>697</v>
      </c>
      <c r="C49" s="441"/>
      <c r="D49" s="102"/>
      <c r="E49" s="441"/>
      <c r="F49" s="793">
        <v>30000</v>
      </c>
      <c r="G49" s="793"/>
      <c r="H49" s="793"/>
      <c r="I49" s="135"/>
    </row>
    <row r="50" spans="1:9" ht="18">
      <c r="A50" s="35"/>
      <c r="B50" s="36" t="s">
        <v>698</v>
      </c>
      <c r="C50" s="441"/>
      <c r="D50" s="102"/>
      <c r="E50" s="441"/>
      <c r="F50" s="793">
        <v>100000</v>
      </c>
      <c r="G50" s="793"/>
      <c r="H50" s="793"/>
      <c r="I50" s="135"/>
    </row>
    <row r="51" spans="1:9" ht="15">
      <c r="A51" s="170" t="s">
        <v>274</v>
      </c>
      <c r="B51" s="170" t="s">
        <v>275</v>
      </c>
      <c r="C51" s="147">
        <f>SUM(C19:C48)</f>
        <v>0</v>
      </c>
      <c r="D51" s="144">
        <f>SUM(D19:D48)</f>
        <v>0</v>
      </c>
      <c r="E51" s="147">
        <f>SUM(E19:E48)</f>
        <v>0</v>
      </c>
      <c r="F51" s="147">
        <f>SUM(F19:F50)</f>
        <v>13569268</v>
      </c>
      <c r="G51" s="147">
        <v>13664518</v>
      </c>
      <c r="H51" s="147">
        <v>8338035</v>
      </c>
      <c r="I51" s="144">
        <f>SUM(I19:I48)</f>
        <v>0</v>
      </c>
    </row>
    <row r="52" spans="1:9" ht="18">
      <c r="A52" s="35"/>
      <c r="B52" s="36" t="s">
        <v>548</v>
      </c>
      <c r="C52" s="102"/>
      <c r="D52" s="102"/>
      <c r="E52" s="102"/>
      <c r="F52" s="550">
        <f>SUM(F53:F54)</f>
        <v>99231341</v>
      </c>
      <c r="G52" s="550">
        <v>85626378</v>
      </c>
      <c r="H52" s="550"/>
      <c r="I52" s="135"/>
    </row>
    <row r="53" spans="1:9" ht="18">
      <c r="A53" s="35"/>
      <c r="B53" s="36" t="s">
        <v>549</v>
      </c>
      <c r="C53" s="102"/>
      <c r="D53" s="102"/>
      <c r="E53" s="102"/>
      <c r="F53" s="549">
        <v>99231341</v>
      </c>
      <c r="G53" s="549">
        <v>85626378</v>
      </c>
      <c r="H53" s="549"/>
      <c r="I53" s="135"/>
    </row>
    <row r="54" spans="1:9" ht="18">
      <c r="A54" s="35"/>
      <c r="B54" s="36" t="s">
        <v>550</v>
      </c>
      <c r="C54" s="102"/>
      <c r="D54" s="102"/>
      <c r="E54" s="102"/>
      <c r="F54" s="549">
        <v>0</v>
      </c>
      <c r="G54" s="549"/>
      <c r="H54" s="549"/>
      <c r="I54" s="135"/>
    </row>
    <row r="55" spans="1:9" ht="18">
      <c r="A55" s="35"/>
      <c r="B55" s="36" t="s">
        <v>551</v>
      </c>
      <c r="C55" s="102"/>
      <c r="D55" s="102"/>
      <c r="E55" s="102"/>
      <c r="F55" s="550">
        <f>SUM(F56:F57)</f>
        <v>0</v>
      </c>
      <c r="G55" s="550"/>
      <c r="H55" s="550"/>
      <c r="I55" s="135"/>
    </row>
    <row r="56" spans="1:9" ht="18">
      <c r="A56" s="35"/>
      <c r="B56" s="36" t="s">
        <v>549</v>
      </c>
      <c r="C56" s="102"/>
      <c r="D56" s="102"/>
      <c r="E56" s="102"/>
      <c r="F56" s="549">
        <v>0</v>
      </c>
      <c r="G56" s="549"/>
      <c r="H56" s="549"/>
      <c r="I56" s="135"/>
    </row>
    <row r="57" spans="1:9" ht="18">
      <c r="A57" s="35"/>
      <c r="B57" s="36" t="s">
        <v>550</v>
      </c>
      <c r="C57" s="102"/>
      <c r="D57" s="102"/>
      <c r="E57" s="102"/>
      <c r="F57" s="549">
        <v>0</v>
      </c>
      <c r="G57" s="549"/>
      <c r="H57" s="549"/>
      <c r="I57" s="135"/>
    </row>
    <row r="58" spans="1:9" ht="18" hidden="1">
      <c r="A58" s="35"/>
      <c r="B58" s="36"/>
      <c r="C58" s="102"/>
      <c r="D58" s="102"/>
      <c r="E58" s="102"/>
      <c r="F58" s="103"/>
      <c r="G58" s="103"/>
      <c r="H58" s="103"/>
      <c r="I58" s="135"/>
    </row>
    <row r="59" spans="1:9" ht="15">
      <c r="A59" s="170" t="s">
        <v>276</v>
      </c>
      <c r="B59" s="170" t="s">
        <v>277</v>
      </c>
      <c r="C59" s="144">
        <f>SUM(C52:C58)</f>
        <v>0</v>
      </c>
      <c r="D59" s="144">
        <f>SUM(D52:D58)</f>
        <v>0</v>
      </c>
      <c r="E59" s="144">
        <f>SUM(E52:E58)</f>
        <v>0</v>
      </c>
      <c r="F59" s="144">
        <v>99231341</v>
      </c>
      <c r="G59" s="144">
        <v>85626378</v>
      </c>
      <c r="H59" s="144"/>
      <c r="I59" s="144">
        <f>SUM(I52:I58)</f>
        <v>0</v>
      </c>
    </row>
    <row r="60" spans="1:9" ht="18" hidden="1">
      <c r="A60" s="35"/>
      <c r="B60" s="36"/>
      <c r="C60" s="37"/>
      <c r="D60" s="37"/>
      <c r="E60" s="37"/>
      <c r="F60" s="41"/>
      <c r="G60" s="41"/>
      <c r="H60" s="41"/>
      <c r="I60" s="135"/>
    </row>
    <row r="61" spans="1:9" ht="18">
      <c r="A61" s="320" t="s">
        <v>278</v>
      </c>
      <c r="B61" s="320" t="s">
        <v>279</v>
      </c>
      <c r="C61" s="86">
        <f>SUM(C59,C51,C18,C15,C4)</f>
        <v>0</v>
      </c>
      <c r="D61" s="86">
        <f>SUM(D59,D51,D18,D15,D4)</f>
        <v>0</v>
      </c>
      <c r="E61" s="86">
        <f>SUM(E59,E51,E18,E15,E4)</f>
        <v>0</v>
      </c>
      <c r="F61" s="199">
        <f>SUM(F59,F51,F18,F15,F4)</f>
        <v>138923427</v>
      </c>
      <c r="G61" s="199">
        <f t="shared" ref="G61:H61" si="0">SUM(G59,G51,G18,G15,G4)</f>
        <v>125498786</v>
      </c>
      <c r="H61" s="199">
        <f t="shared" si="0"/>
        <v>22145024</v>
      </c>
      <c r="I61" s="238">
        <f>SUM(I59,I51,I18,I15,I4)</f>
        <v>0</v>
      </c>
    </row>
  </sheetData>
  <mergeCells count="2">
    <mergeCell ref="C1:E2"/>
    <mergeCell ref="A1:A3"/>
  </mergeCells>
  <phoneticPr fontId="2" type="noConversion"/>
  <pageMargins left="0.75" right="0.75" top="1" bottom="1" header="0.5" footer="0.5"/>
  <pageSetup paperSize="9" scale="65" orientation="portrait" r:id="rId1"/>
  <headerFooter alignWithMargins="0">
    <oddHeader>&amp;L&amp;"Times,Félkövér"&amp;14Levél Község  Önkormányzata&amp;C&amp;"Times,Félkövér"&amp;14Pénzeszköz átadás2018. évi&amp;R&amp;"Times,Normál"&amp;12 7. mellékletAdatok: 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FF0000"/>
  </sheetPr>
  <dimension ref="A3:V40"/>
  <sheetViews>
    <sheetView workbookViewId="0">
      <selection activeCell="I41" sqref="I41"/>
    </sheetView>
  </sheetViews>
  <sheetFormatPr defaultRowHeight="12.75"/>
  <cols>
    <col min="1" max="1" width="6.85546875" customWidth="1"/>
    <col min="2" max="2" width="53.85546875" customWidth="1"/>
    <col min="3" max="3" width="12" hidden="1" customWidth="1"/>
    <col min="4" max="4" width="11.140625" hidden="1" customWidth="1"/>
    <col min="5" max="5" width="13.140625" hidden="1" customWidth="1"/>
    <col min="6" max="6" width="18" customWidth="1"/>
    <col min="7" max="7" width="1.140625" hidden="1" customWidth="1"/>
    <col min="8" max="8" width="21.5703125" hidden="1" customWidth="1"/>
    <col min="9" max="10" width="21.5703125" customWidth="1"/>
    <col min="11" max="11" width="18.28515625" hidden="1" customWidth="1"/>
    <col min="12" max="12" width="9.5703125" bestFit="1" customWidth="1"/>
    <col min="14" max="14" width="12.42578125" customWidth="1"/>
    <col min="15" max="15" width="11.7109375" customWidth="1"/>
    <col min="16" max="16" width="12.7109375" customWidth="1"/>
    <col min="17" max="17" width="12" customWidth="1"/>
    <col min="18" max="18" width="11.5703125" customWidth="1"/>
    <col min="19" max="19" width="12.7109375" customWidth="1"/>
    <col min="20" max="20" width="12.5703125" customWidth="1"/>
    <col min="21" max="21" width="11.28515625" customWidth="1"/>
    <col min="22" max="22" width="12.42578125" customWidth="1"/>
  </cols>
  <sheetData>
    <row r="3" spans="1:22" ht="44.25" customHeight="1">
      <c r="A3" s="925" t="s">
        <v>288</v>
      </c>
      <c r="B3" s="326"/>
      <c r="C3" s="868" t="s">
        <v>53</v>
      </c>
      <c r="D3" s="868"/>
      <c r="E3" s="868"/>
      <c r="F3" s="820" t="s">
        <v>695</v>
      </c>
      <c r="G3" s="820"/>
      <c r="H3" s="820"/>
      <c r="I3" s="820" t="s">
        <v>742</v>
      </c>
      <c r="J3" s="820" t="s">
        <v>743</v>
      </c>
      <c r="K3" s="798"/>
      <c r="L3" s="922"/>
    </row>
    <row r="4" spans="1:22" ht="15" customHeight="1">
      <c r="A4" s="926"/>
      <c r="B4" s="327"/>
      <c r="C4" s="869" t="s">
        <v>264</v>
      </c>
      <c r="D4" s="869"/>
      <c r="E4" s="931" t="s">
        <v>73</v>
      </c>
      <c r="F4" s="928" t="s">
        <v>302</v>
      </c>
      <c r="G4" s="934" t="s">
        <v>303</v>
      </c>
      <c r="H4" s="935"/>
      <c r="I4" s="819"/>
      <c r="J4" s="819"/>
      <c r="K4" s="928" t="s">
        <v>66</v>
      </c>
      <c r="L4" s="922"/>
      <c r="M4" s="757"/>
      <c r="N4" s="936"/>
      <c r="O4" s="936"/>
      <c r="P4" s="936"/>
      <c r="Q4" s="936"/>
      <c r="R4" s="936"/>
      <c r="S4" s="936"/>
      <c r="T4" s="936"/>
      <c r="U4" s="936"/>
      <c r="V4" s="936"/>
    </row>
    <row r="5" spans="1:22" ht="18" customHeight="1">
      <c r="A5" s="926"/>
      <c r="B5" s="328" t="s">
        <v>448</v>
      </c>
      <c r="C5" s="869"/>
      <c r="D5" s="869"/>
      <c r="E5" s="932"/>
      <c r="F5" s="930"/>
      <c r="G5" s="928" t="s">
        <v>141</v>
      </c>
      <c r="H5" s="928" t="s">
        <v>552</v>
      </c>
      <c r="I5" s="800"/>
      <c r="J5" s="800"/>
      <c r="K5" s="930"/>
      <c r="L5" s="141"/>
      <c r="M5" s="757"/>
      <c r="N5" s="924"/>
      <c r="O5" s="923"/>
      <c r="P5" s="923"/>
      <c r="Q5" s="924"/>
      <c r="R5" s="923"/>
      <c r="S5" s="923"/>
      <c r="T5" s="924"/>
      <c r="U5" s="923"/>
      <c r="V5" s="923"/>
    </row>
    <row r="6" spans="1:22" ht="18" customHeight="1">
      <c r="A6" s="927"/>
      <c r="B6" s="329"/>
      <c r="C6" s="424" t="s">
        <v>413</v>
      </c>
      <c r="D6" s="424" t="s">
        <v>301</v>
      </c>
      <c r="E6" s="933"/>
      <c r="F6" s="929"/>
      <c r="G6" s="929"/>
      <c r="H6" s="929"/>
      <c r="I6" s="799"/>
      <c r="J6" s="799"/>
      <c r="K6" s="929"/>
      <c r="M6" s="758"/>
      <c r="N6" s="924"/>
      <c r="O6" s="759"/>
      <c r="P6" s="759"/>
      <c r="Q6" s="924"/>
      <c r="R6" s="759"/>
      <c r="S6" s="759"/>
      <c r="T6" s="924"/>
      <c r="U6" s="759"/>
      <c r="V6" s="759"/>
    </row>
    <row r="7" spans="1:22" ht="18">
      <c r="A7" s="10" t="s">
        <v>285</v>
      </c>
      <c r="B7" s="5" t="s">
        <v>91</v>
      </c>
      <c r="C7" s="426"/>
      <c r="D7" s="426"/>
      <c r="E7" s="144"/>
      <c r="F7" s="13"/>
      <c r="G7" s="429"/>
      <c r="H7" s="13"/>
      <c r="I7" s="13"/>
      <c r="J7" s="13"/>
      <c r="K7" s="226">
        <f>SUM(F7:H7)</f>
        <v>0</v>
      </c>
      <c r="M7" s="758"/>
      <c r="N7" s="759"/>
      <c r="O7" s="760"/>
      <c r="P7" s="760"/>
      <c r="Q7" s="759"/>
      <c r="R7" s="760"/>
      <c r="S7" s="760"/>
      <c r="T7" s="759"/>
      <c r="U7" s="760"/>
      <c r="V7" s="760"/>
    </row>
    <row r="8" spans="1:22" ht="18" hidden="1">
      <c r="A8" s="10"/>
      <c r="B8" s="4" t="s">
        <v>298</v>
      </c>
      <c r="C8" s="159"/>
      <c r="D8" s="159"/>
      <c r="E8" s="144"/>
      <c r="F8" s="13"/>
      <c r="G8" s="429"/>
      <c r="H8" s="13"/>
      <c r="I8" s="13"/>
      <c r="J8" s="13"/>
      <c r="K8" s="226">
        <f>SUM(F8:H8)</f>
        <v>0</v>
      </c>
      <c r="M8" s="758"/>
      <c r="N8" s="759"/>
      <c r="O8" s="760"/>
      <c r="P8" s="760"/>
      <c r="Q8" s="759"/>
      <c r="R8" s="760"/>
      <c r="S8" s="760"/>
      <c r="T8" s="759"/>
      <c r="U8" s="760"/>
      <c r="V8" s="760"/>
    </row>
    <row r="9" spans="1:22" ht="18.75">
      <c r="A9" s="151" t="s">
        <v>280</v>
      </c>
      <c r="B9" s="174" t="s">
        <v>281</v>
      </c>
      <c r="C9" s="173">
        <f>SUM(C7:C8)</f>
        <v>0</v>
      </c>
      <c r="D9" s="173">
        <f t="shared" ref="D9:K9" si="0">SUM(D7:D8)</f>
        <v>0</v>
      </c>
      <c r="E9" s="427">
        <f t="shared" si="0"/>
        <v>0</v>
      </c>
      <c r="F9" s="427">
        <f t="shared" si="0"/>
        <v>0</v>
      </c>
      <c r="G9" s="173">
        <f t="shared" si="0"/>
        <v>0</v>
      </c>
      <c r="H9" s="427">
        <f t="shared" si="0"/>
        <v>0</v>
      </c>
      <c r="I9" s="427"/>
      <c r="J9" s="427"/>
      <c r="K9" s="431">
        <f t="shared" si="0"/>
        <v>0</v>
      </c>
      <c r="M9" s="758"/>
      <c r="N9" s="759"/>
      <c r="O9" s="760"/>
      <c r="P9" s="760"/>
      <c r="Q9" s="759"/>
      <c r="R9" s="760"/>
      <c r="S9" s="760"/>
      <c r="T9" s="759"/>
      <c r="U9" s="760"/>
      <c r="V9" s="760"/>
    </row>
    <row r="10" spans="1:22" ht="18">
      <c r="A10" s="10" t="s">
        <v>286</v>
      </c>
      <c r="B10" s="4" t="s">
        <v>81</v>
      </c>
      <c r="C10" s="442"/>
      <c r="D10" s="442"/>
      <c r="E10" s="144"/>
      <c r="F10" s="177"/>
      <c r="G10" s="429"/>
      <c r="H10" s="13"/>
      <c r="I10" s="13"/>
      <c r="J10" s="13"/>
      <c r="K10" s="226">
        <f>SUM(F10:H10)</f>
        <v>0</v>
      </c>
      <c r="M10" s="758"/>
      <c r="N10" s="759"/>
      <c r="O10" s="760"/>
      <c r="P10" s="760"/>
      <c r="Q10" s="759"/>
      <c r="R10" s="760"/>
      <c r="S10" s="760"/>
      <c r="T10" s="759"/>
      <c r="U10" s="760"/>
      <c r="V10" s="760"/>
    </row>
    <row r="11" spans="1:22" ht="18" hidden="1">
      <c r="A11" s="10" t="s">
        <v>287</v>
      </c>
      <c r="B11" s="4" t="s">
        <v>284</v>
      </c>
      <c r="C11" s="428"/>
      <c r="D11" s="428"/>
      <c r="E11" s="228"/>
      <c r="F11" s="13"/>
      <c r="G11" s="429"/>
      <c r="H11" s="13"/>
      <c r="I11" s="13"/>
      <c r="J11" s="13"/>
      <c r="K11" s="226">
        <f>SUM(F11:H11)</f>
        <v>0</v>
      </c>
      <c r="M11" s="758"/>
      <c r="N11" s="759"/>
      <c r="O11" s="760"/>
      <c r="P11" s="760"/>
      <c r="Q11" s="759"/>
      <c r="R11" s="760"/>
      <c r="S11" s="760"/>
      <c r="T11" s="759"/>
      <c r="U11" s="760"/>
      <c r="V11" s="760"/>
    </row>
    <row r="12" spans="1:22" ht="18">
      <c r="A12" s="151" t="s">
        <v>282</v>
      </c>
      <c r="B12" s="175" t="s">
        <v>283</v>
      </c>
      <c r="C12" s="144">
        <f t="shared" ref="C12:K12" si="1">SUM(C10:C11)</f>
        <v>0</v>
      </c>
      <c r="D12" s="144">
        <f t="shared" si="1"/>
        <v>0</v>
      </c>
      <c r="E12" s="225">
        <f t="shared" si="1"/>
        <v>0</v>
      </c>
      <c r="F12" s="225">
        <f t="shared" si="1"/>
        <v>0</v>
      </c>
      <c r="G12" s="144">
        <f t="shared" si="1"/>
        <v>0</v>
      </c>
      <c r="H12" s="225">
        <f t="shared" si="1"/>
        <v>0</v>
      </c>
      <c r="I12" s="225"/>
      <c r="J12" s="225"/>
      <c r="K12" s="81">
        <f t="shared" si="1"/>
        <v>0</v>
      </c>
      <c r="M12" s="761"/>
      <c r="N12" s="762"/>
      <c r="O12" s="763"/>
      <c r="P12" s="763"/>
      <c r="Q12" s="764"/>
      <c r="R12" s="763"/>
      <c r="S12" s="763"/>
      <c r="T12" s="764"/>
      <c r="U12" s="763"/>
      <c r="V12" s="763"/>
    </row>
    <row r="13" spans="1:22" ht="18" hidden="1">
      <c r="A13" s="10"/>
      <c r="B13" s="4" t="s">
        <v>142</v>
      </c>
      <c r="C13" s="227"/>
      <c r="D13" s="227"/>
      <c r="E13" s="144"/>
      <c r="F13" s="13"/>
      <c r="G13" s="429"/>
      <c r="H13" s="13"/>
      <c r="I13" s="13"/>
      <c r="J13" s="13"/>
      <c r="K13" s="226">
        <f>SUM(F13:H13)</f>
        <v>0</v>
      </c>
      <c r="M13" s="765" t="s">
        <v>478</v>
      </c>
      <c r="N13" s="765"/>
      <c r="O13" s="765"/>
      <c r="P13" s="766">
        <f>SUM(O12:P12)</f>
        <v>0</v>
      </c>
      <c r="Q13" s="767"/>
      <c r="R13" s="767"/>
      <c r="S13" s="768">
        <f>SUM(R12:S12)</f>
        <v>0</v>
      </c>
      <c r="T13" s="767"/>
      <c r="U13" s="767"/>
      <c r="V13" s="768">
        <f>SUM(U12:V12)</f>
        <v>0</v>
      </c>
    </row>
    <row r="14" spans="1:22" ht="18" hidden="1">
      <c r="A14" s="10"/>
      <c r="B14" s="4"/>
      <c r="C14" s="75"/>
      <c r="D14" s="75"/>
      <c r="E14" s="144"/>
      <c r="F14" s="13"/>
      <c r="G14" s="429"/>
      <c r="H14" s="13"/>
      <c r="I14" s="13"/>
      <c r="J14" s="13"/>
      <c r="K14" s="226">
        <f>SUM(F14:H14)</f>
        <v>0</v>
      </c>
      <c r="M14" s="668"/>
      <c r="N14" s="668"/>
      <c r="O14" s="668"/>
      <c r="P14" s="668"/>
      <c r="Q14" s="668"/>
      <c r="R14" s="668"/>
      <c r="S14" s="668"/>
      <c r="T14" s="668"/>
      <c r="U14" s="668"/>
      <c r="V14" s="668"/>
    </row>
    <row r="15" spans="1:22" ht="18">
      <c r="A15" s="151" t="s">
        <v>289</v>
      </c>
      <c r="B15" s="175" t="s">
        <v>290</v>
      </c>
      <c r="C15" s="144">
        <f>SUM(C13:C14)</f>
        <v>0</v>
      </c>
      <c r="D15" s="144">
        <f t="shared" ref="D15:K15" si="2">SUM(D13:D14)</f>
        <v>0</v>
      </c>
      <c r="E15" s="225">
        <f t="shared" si="2"/>
        <v>0</v>
      </c>
      <c r="F15" s="225">
        <f t="shared" si="2"/>
        <v>0</v>
      </c>
      <c r="G15" s="144">
        <f t="shared" si="2"/>
        <v>0</v>
      </c>
      <c r="H15" s="225">
        <f t="shared" si="2"/>
        <v>0</v>
      </c>
      <c r="I15" s="225"/>
      <c r="J15" s="225"/>
      <c r="K15" s="81">
        <f t="shared" si="2"/>
        <v>0</v>
      </c>
      <c r="M15" s="668"/>
      <c r="N15" s="668"/>
      <c r="O15" s="668"/>
      <c r="P15" s="668"/>
      <c r="Q15" s="668"/>
      <c r="R15" s="668"/>
      <c r="S15" s="668"/>
      <c r="T15" s="668"/>
      <c r="U15" s="668"/>
      <c r="V15" s="668"/>
    </row>
    <row r="16" spans="1:22" ht="18" hidden="1">
      <c r="A16" s="10"/>
      <c r="B16" s="4" t="s">
        <v>86</v>
      </c>
      <c r="C16" s="227"/>
      <c r="D16" s="227"/>
      <c r="E16" s="144"/>
      <c r="F16" s="13"/>
      <c r="G16" s="429"/>
      <c r="H16" s="13"/>
      <c r="I16" s="13"/>
      <c r="J16" s="13"/>
      <c r="K16" s="226">
        <f>SUM(F16:H16)</f>
        <v>0</v>
      </c>
      <c r="M16" s="668"/>
      <c r="N16" s="668"/>
      <c r="O16" s="668"/>
      <c r="P16" s="668"/>
      <c r="Q16" s="668"/>
      <c r="R16" s="668"/>
      <c r="S16" s="668"/>
      <c r="T16" s="668"/>
      <c r="U16" s="668"/>
      <c r="V16" s="668"/>
    </row>
    <row r="17" spans="1:22" ht="18" hidden="1">
      <c r="A17" s="10"/>
      <c r="B17" s="4" t="s">
        <v>293</v>
      </c>
      <c r="C17" s="160"/>
      <c r="D17" s="160"/>
      <c r="E17" s="81"/>
      <c r="F17" s="13"/>
      <c r="G17" s="429"/>
      <c r="H17" s="13"/>
      <c r="I17" s="13"/>
      <c r="J17" s="13"/>
      <c r="K17" s="226">
        <f>SUM(F17:H17)</f>
        <v>0</v>
      </c>
      <c r="M17" s="668"/>
      <c r="N17" s="668"/>
      <c r="O17" s="668"/>
      <c r="P17" s="668"/>
      <c r="Q17" s="668"/>
      <c r="R17" s="668"/>
      <c r="S17" s="668"/>
      <c r="T17" s="668"/>
      <c r="U17" s="668"/>
      <c r="V17" s="668"/>
    </row>
    <row r="18" spans="1:22" ht="18" hidden="1">
      <c r="A18" s="10"/>
      <c r="B18" s="4" t="s">
        <v>304</v>
      </c>
      <c r="C18" s="160"/>
      <c r="D18" s="160"/>
      <c r="E18" s="81"/>
      <c r="F18" s="13"/>
      <c r="G18" s="429"/>
      <c r="H18" s="13"/>
      <c r="I18" s="13"/>
      <c r="J18" s="13"/>
      <c r="K18" s="226">
        <f>SUM(F18:H18)</f>
        <v>0</v>
      </c>
      <c r="M18" s="668"/>
      <c r="N18" s="668"/>
      <c r="O18" s="668"/>
      <c r="P18" s="668"/>
      <c r="Q18" s="668"/>
      <c r="R18" s="668"/>
      <c r="S18" s="668"/>
      <c r="T18" s="668"/>
      <c r="U18" s="668"/>
      <c r="V18" s="668"/>
    </row>
    <row r="19" spans="1:22" ht="18">
      <c r="A19" s="151" t="s">
        <v>291</v>
      </c>
      <c r="B19" s="175" t="s">
        <v>292</v>
      </c>
      <c r="C19" s="144">
        <f t="shared" ref="C19:K19" si="3">SUM(C16:C18)</f>
        <v>0</v>
      </c>
      <c r="D19" s="144">
        <f t="shared" si="3"/>
        <v>0</v>
      </c>
      <c r="E19" s="225">
        <f t="shared" si="3"/>
        <v>0</v>
      </c>
      <c r="F19" s="225">
        <f t="shared" si="3"/>
        <v>0</v>
      </c>
      <c r="G19" s="144">
        <f t="shared" si="3"/>
        <v>0</v>
      </c>
      <c r="H19" s="225">
        <f t="shared" si="3"/>
        <v>0</v>
      </c>
      <c r="I19" s="225"/>
      <c r="J19" s="225"/>
      <c r="K19" s="81">
        <f t="shared" si="3"/>
        <v>0</v>
      </c>
      <c r="M19" s="668"/>
      <c r="N19" s="668"/>
      <c r="O19" s="668"/>
      <c r="P19" s="668"/>
      <c r="Q19" s="668"/>
      <c r="R19" s="668"/>
      <c r="S19" s="668"/>
      <c r="T19" s="668"/>
      <c r="U19" s="668"/>
      <c r="V19" s="668"/>
    </row>
    <row r="20" spans="1:22" ht="18" hidden="1">
      <c r="A20" s="10"/>
      <c r="B20" s="42" t="s">
        <v>479</v>
      </c>
      <c r="C20" s="7"/>
      <c r="D20" s="7"/>
      <c r="E20" s="144"/>
      <c r="F20" s="13"/>
      <c r="G20" s="429"/>
      <c r="H20" s="13"/>
      <c r="I20" s="13"/>
      <c r="J20" s="13"/>
      <c r="K20" s="226">
        <f t="shared" ref="K20:K25" si="4">SUM(F20:H20)</f>
        <v>0</v>
      </c>
    </row>
    <row r="21" spans="1:22" ht="18" hidden="1">
      <c r="A21" s="10"/>
      <c r="B21" s="42" t="s">
        <v>485</v>
      </c>
      <c r="C21" s="7"/>
      <c r="D21" s="7"/>
      <c r="E21" s="144"/>
      <c r="F21" s="13"/>
      <c r="G21" s="429"/>
      <c r="H21" s="13"/>
      <c r="I21" s="13"/>
      <c r="J21" s="13"/>
      <c r="K21" s="226">
        <f t="shared" si="4"/>
        <v>0</v>
      </c>
    </row>
    <row r="22" spans="1:22" ht="18" hidden="1">
      <c r="A22" s="10"/>
      <c r="B22" s="42" t="s">
        <v>480</v>
      </c>
      <c r="C22" s="7"/>
      <c r="D22" s="7"/>
      <c r="E22" s="144"/>
      <c r="F22" s="13"/>
      <c r="G22" s="429"/>
      <c r="H22" s="13"/>
      <c r="I22" s="13"/>
      <c r="J22" s="13"/>
      <c r="K22" s="226">
        <f t="shared" si="4"/>
        <v>0</v>
      </c>
    </row>
    <row r="23" spans="1:22" ht="18" hidden="1">
      <c r="A23" s="10"/>
      <c r="B23" s="42" t="s">
        <v>481</v>
      </c>
      <c r="C23" s="7"/>
      <c r="D23" s="7"/>
      <c r="E23" s="144"/>
      <c r="F23" s="13"/>
      <c r="G23" s="429"/>
      <c r="H23" s="13"/>
      <c r="I23" s="13"/>
      <c r="J23" s="13"/>
      <c r="K23" s="226">
        <f t="shared" si="4"/>
        <v>0</v>
      </c>
    </row>
    <row r="24" spans="1:22" ht="18">
      <c r="A24" s="10" t="s">
        <v>483</v>
      </c>
      <c r="B24" s="551" t="s">
        <v>553</v>
      </c>
      <c r="C24" s="242">
        <f>SUM(C20:C23)</f>
        <v>0</v>
      </c>
      <c r="D24" s="242">
        <f>SUM(D20:D23)</f>
        <v>0</v>
      </c>
      <c r="E24" s="147">
        <f>SUM(E20:E23)</f>
        <v>0</v>
      </c>
      <c r="F24" s="469">
        <v>400000</v>
      </c>
      <c r="G24" s="432"/>
      <c r="H24" s="432"/>
      <c r="I24" s="821">
        <v>400000</v>
      </c>
      <c r="J24" s="821">
        <v>200000</v>
      </c>
      <c r="K24" s="676">
        <f t="shared" si="4"/>
        <v>400000</v>
      </c>
    </row>
    <row r="25" spans="1:22" ht="18" hidden="1">
      <c r="A25" s="10" t="s">
        <v>484</v>
      </c>
      <c r="B25" s="433" t="s">
        <v>482</v>
      </c>
      <c r="C25" s="160"/>
      <c r="D25" s="160"/>
      <c r="E25" s="147"/>
      <c r="F25" s="13"/>
      <c r="G25" s="429"/>
      <c r="H25" s="13"/>
      <c r="I25" s="13"/>
      <c r="J25" s="13"/>
      <c r="K25" s="229">
        <f t="shared" si="4"/>
        <v>0</v>
      </c>
    </row>
    <row r="26" spans="1:22" ht="18">
      <c r="A26" s="151" t="s">
        <v>294</v>
      </c>
      <c r="B26" s="175" t="s">
        <v>295</v>
      </c>
      <c r="C26" s="144">
        <f>SUM(C24:C25)</f>
        <v>0</v>
      </c>
      <c r="D26" s="144">
        <f>SUM(D24:D25)</f>
        <v>0</v>
      </c>
      <c r="E26" s="144">
        <f>SUM(E24:E25)</f>
        <v>0</v>
      </c>
      <c r="F26" s="822">
        <f>SUM(F24:F25)</f>
        <v>400000</v>
      </c>
      <c r="G26" s="822">
        <f t="shared" ref="G26:J26" si="5">SUM(G24:G25)</f>
        <v>0</v>
      </c>
      <c r="H26" s="822">
        <f t="shared" si="5"/>
        <v>0</v>
      </c>
      <c r="I26" s="822">
        <f t="shared" si="5"/>
        <v>400000</v>
      </c>
      <c r="J26" s="822">
        <f t="shared" si="5"/>
        <v>200000</v>
      </c>
      <c r="K26" s="81">
        <f>SUM(K20:K25)</f>
        <v>400000</v>
      </c>
      <c r="L26" s="74"/>
    </row>
    <row r="27" spans="1:22" ht="18">
      <c r="A27" s="45"/>
      <c r="B27" s="769" t="s">
        <v>678</v>
      </c>
      <c r="C27" s="160"/>
      <c r="D27" s="160"/>
      <c r="E27" s="425"/>
      <c r="F27" s="770">
        <v>2451800</v>
      </c>
      <c r="G27" s="13"/>
      <c r="H27" s="13"/>
      <c r="I27" s="821">
        <v>2451800</v>
      </c>
      <c r="J27" s="821">
        <v>1317411</v>
      </c>
      <c r="K27" s="676">
        <f t="shared" ref="K27:K35" si="6">SUM(F27:H27)</f>
        <v>2451800</v>
      </c>
      <c r="L27" s="74"/>
    </row>
    <row r="28" spans="1:22" ht="18">
      <c r="A28" s="10"/>
      <c r="B28" s="5" t="s">
        <v>554</v>
      </c>
      <c r="C28" s="7"/>
      <c r="D28" s="7"/>
      <c r="E28" s="152"/>
      <c r="F28" s="770">
        <v>1000000</v>
      </c>
      <c r="G28" s="429"/>
      <c r="H28" s="13"/>
      <c r="I28" s="821">
        <v>1000000</v>
      </c>
      <c r="J28" s="821"/>
      <c r="K28" s="226">
        <f t="shared" si="6"/>
        <v>1000000</v>
      </c>
      <c r="L28" s="74"/>
    </row>
    <row r="29" spans="1:22" ht="18.75" thickBot="1">
      <c r="A29" s="10"/>
      <c r="B29" s="4" t="s">
        <v>679</v>
      </c>
      <c r="C29" s="7"/>
      <c r="D29" s="7"/>
      <c r="E29" s="152"/>
      <c r="F29" s="770">
        <v>200000</v>
      </c>
      <c r="G29" s="429"/>
      <c r="H29" s="13"/>
      <c r="I29" s="821">
        <v>200000</v>
      </c>
      <c r="J29" s="821"/>
      <c r="K29" s="226">
        <f t="shared" si="6"/>
        <v>200000</v>
      </c>
      <c r="L29" s="74"/>
    </row>
    <row r="30" spans="1:22" ht="37.5" customHeight="1" thickBot="1">
      <c r="A30" s="10"/>
      <c r="B30" s="919" t="s">
        <v>0</v>
      </c>
      <c r="C30" s="920"/>
      <c r="D30" s="920"/>
      <c r="E30" s="921"/>
      <c r="F30" s="770">
        <v>685000</v>
      </c>
      <c r="G30" s="430"/>
      <c r="H30" s="176"/>
      <c r="I30" s="823">
        <v>685000</v>
      </c>
      <c r="J30" s="823">
        <v>305309</v>
      </c>
      <c r="K30" s="226">
        <f t="shared" si="6"/>
        <v>685000</v>
      </c>
      <c r="L30" s="74"/>
    </row>
    <row r="31" spans="1:22" ht="18">
      <c r="A31" s="10"/>
      <c r="B31" s="43"/>
      <c r="C31" s="7"/>
      <c r="D31" s="7"/>
      <c r="E31" s="152"/>
      <c r="F31" s="552"/>
      <c r="G31" s="430"/>
      <c r="H31" s="176"/>
      <c r="I31" s="176"/>
      <c r="J31" s="176"/>
      <c r="K31" s="226">
        <f t="shared" si="6"/>
        <v>0</v>
      </c>
      <c r="L31" s="74"/>
    </row>
    <row r="32" spans="1:22" ht="18">
      <c r="A32" s="10"/>
      <c r="B32" s="553"/>
      <c r="C32" s="7"/>
      <c r="D32" s="7"/>
      <c r="E32" s="152"/>
      <c r="F32" s="556"/>
      <c r="G32" s="430"/>
      <c r="H32" s="176"/>
      <c r="I32" s="176"/>
      <c r="J32" s="176"/>
      <c r="K32" s="226">
        <f t="shared" si="6"/>
        <v>0</v>
      </c>
      <c r="L32" s="74"/>
    </row>
    <row r="33" spans="1:12" ht="18">
      <c r="A33" s="10"/>
      <c r="B33" s="43"/>
      <c r="C33" s="7"/>
      <c r="D33" s="7"/>
      <c r="E33" s="152"/>
      <c r="F33" s="552"/>
      <c r="G33" s="430"/>
      <c r="H33" s="176"/>
      <c r="I33" s="176"/>
      <c r="J33" s="176"/>
      <c r="K33" s="226">
        <f t="shared" si="6"/>
        <v>0</v>
      </c>
      <c r="L33" s="74"/>
    </row>
    <row r="34" spans="1:12" ht="18">
      <c r="A34" s="10"/>
      <c r="B34" s="43"/>
      <c r="C34" s="7"/>
      <c r="D34" s="7"/>
      <c r="E34" s="152"/>
      <c r="F34" s="552"/>
      <c r="G34" s="430"/>
      <c r="H34" s="176"/>
      <c r="I34" s="176"/>
      <c r="J34" s="176"/>
      <c r="K34" s="226">
        <f t="shared" si="6"/>
        <v>0</v>
      </c>
      <c r="L34" s="74"/>
    </row>
    <row r="35" spans="1:12" ht="18">
      <c r="A35" s="10"/>
      <c r="B35" s="43"/>
      <c r="C35" s="7"/>
      <c r="D35" s="7"/>
      <c r="E35" s="152"/>
      <c r="F35" s="556"/>
      <c r="G35" s="430"/>
      <c r="H35" s="176"/>
      <c r="I35" s="176"/>
      <c r="J35" s="176"/>
      <c r="K35" s="226">
        <f t="shared" si="6"/>
        <v>0</v>
      </c>
      <c r="L35" s="74"/>
    </row>
    <row r="36" spans="1:12" ht="15">
      <c r="A36" s="45"/>
      <c r="B36" s="434"/>
      <c r="C36" s="160">
        <f>SUM(C28:C35)</f>
        <v>0</v>
      </c>
      <c r="D36" s="160">
        <f>SUM(D28:D35)</f>
        <v>0</v>
      </c>
      <c r="E36" s="147">
        <f>SUM(E28:E35)</f>
        <v>0</v>
      </c>
      <c r="F36" s="7"/>
      <c r="G36" s="160">
        <f>SUM(G28:G35)</f>
        <v>0</v>
      </c>
      <c r="H36" s="160">
        <f>SUM(H28:H35)</f>
        <v>0</v>
      </c>
      <c r="I36" s="160"/>
      <c r="J36" s="160"/>
      <c r="K36" s="144"/>
      <c r="L36" s="74"/>
    </row>
    <row r="37" spans="1:12" ht="18">
      <c r="A37" s="151" t="s">
        <v>296</v>
      </c>
      <c r="B37" s="175" t="s">
        <v>297</v>
      </c>
      <c r="C37" s="147">
        <f t="shared" ref="C37:E37" si="7">SUM(C27,C36)</f>
        <v>0</v>
      </c>
      <c r="D37" s="147">
        <f t="shared" si="7"/>
        <v>0</v>
      </c>
      <c r="E37" s="144">
        <f t="shared" si="7"/>
        <v>0</v>
      </c>
      <c r="F37" s="147">
        <f>F27+F28+F29+F30</f>
        <v>4336800</v>
      </c>
      <c r="G37" s="147">
        <f t="shared" ref="G37:J37" si="8">G27+G28+G29+G30</f>
        <v>0</v>
      </c>
      <c r="H37" s="147">
        <f t="shared" si="8"/>
        <v>0</v>
      </c>
      <c r="I37" s="147">
        <f t="shared" si="8"/>
        <v>4336800</v>
      </c>
      <c r="J37" s="147">
        <f t="shared" si="8"/>
        <v>1622720</v>
      </c>
      <c r="K37" s="81">
        <f>K27+K28+K29+K30+K31+K32+K33+K34+K35+K36</f>
        <v>4336800</v>
      </c>
      <c r="L37" s="74"/>
    </row>
    <row r="38" spans="1:12" ht="18">
      <c r="A38" s="214" t="s">
        <v>267</v>
      </c>
      <c r="B38" s="214" t="s">
        <v>299</v>
      </c>
      <c r="C38" s="86">
        <f t="shared" ref="C38:K38" si="9">SUM(C9,C12,C15,C19,C26,C37)</f>
        <v>0</v>
      </c>
      <c r="D38" s="86">
        <f t="shared" si="9"/>
        <v>0</v>
      </c>
      <c r="E38" s="443">
        <f t="shared" si="9"/>
        <v>0</v>
      </c>
      <c r="F38" s="199">
        <f t="shared" si="9"/>
        <v>4736800</v>
      </c>
      <c r="G38" s="199">
        <f t="shared" si="9"/>
        <v>0</v>
      </c>
      <c r="H38" s="199">
        <f t="shared" si="9"/>
        <v>0</v>
      </c>
      <c r="I38" s="199">
        <f t="shared" si="9"/>
        <v>4736800</v>
      </c>
      <c r="J38" s="199">
        <f t="shared" si="9"/>
        <v>1822720</v>
      </c>
      <c r="K38" s="239">
        <f t="shared" si="9"/>
        <v>4736800</v>
      </c>
      <c r="L38" s="140">
        <f>SUM(L7:L37)</f>
        <v>0</v>
      </c>
    </row>
    <row r="39" spans="1:12">
      <c r="H39" s="96">
        <f>SUM(G38:H38)</f>
        <v>0</v>
      </c>
      <c r="I39" s="96"/>
      <c r="J39" s="96"/>
      <c r="L39" s="74"/>
    </row>
    <row r="40" spans="1:12">
      <c r="L40" s="74"/>
    </row>
  </sheetData>
  <mergeCells count="20">
    <mergeCell ref="T4:V4"/>
    <mergeCell ref="T5:T6"/>
    <mergeCell ref="U5:V5"/>
    <mergeCell ref="N4:P4"/>
    <mergeCell ref="Q4:S4"/>
    <mergeCell ref="O5:P5"/>
    <mergeCell ref="Q5:Q6"/>
    <mergeCell ref="B30:E30"/>
    <mergeCell ref="L3:L4"/>
    <mergeCell ref="R5:S5"/>
    <mergeCell ref="N5:N6"/>
    <mergeCell ref="A3:A6"/>
    <mergeCell ref="G5:G6"/>
    <mergeCell ref="F4:F6"/>
    <mergeCell ref="E4:E6"/>
    <mergeCell ref="C3:E3"/>
    <mergeCell ref="G4:H4"/>
    <mergeCell ref="C4:D5"/>
    <mergeCell ref="K4:K6"/>
    <mergeCell ref="H5:H6"/>
  </mergeCells>
  <phoneticPr fontId="2" type="noConversion"/>
  <pageMargins left="0.75" right="0.75" top="1" bottom="1" header="0.5" footer="0.5"/>
  <pageSetup paperSize="9" scale="63" orientation="landscape" r:id="rId1"/>
  <headerFooter alignWithMargins="0">
    <oddHeader>&amp;L&amp;"Times,Félkövér"&amp;14Levél Község  Önkormányzata&amp;C&amp;"Times,Félkövér"&amp;14Szociális juttatások 2018. évi &amp;R&amp;"Times,Normál"&amp;12 8. mellékletAdatok:  Ft-ban</oddHead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6">
    <tabColor rgb="FFFF0000"/>
  </sheetPr>
  <dimension ref="A1:AW211"/>
  <sheetViews>
    <sheetView topLeftCell="A64" zoomScale="75" zoomScaleNormal="75" workbookViewId="0">
      <selection activeCell="A66" sqref="A66:B66"/>
    </sheetView>
  </sheetViews>
  <sheetFormatPr defaultColWidth="9.140625" defaultRowHeight="12.75"/>
  <cols>
    <col min="1" max="1" width="5.85546875" style="570" customWidth="1"/>
    <col min="2" max="2" width="59.140625" style="570" customWidth="1"/>
    <col min="3" max="3" width="15.140625" style="570" hidden="1" customWidth="1"/>
    <col min="4" max="4" width="13.5703125" style="570" hidden="1" customWidth="1"/>
    <col min="5" max="5" width="14.140625" style="570" hidden="1" customWidth="1"/>
    <col min="6" max="8" width="22.28515625" style="570" customWidth="1"/>
    <col min="9" max="9" width="15.5703125" style="713" customWidth="1"/>
    <col min="10" max="10" width="11.7109375" style="706" customWidth="1"/>
    <col min="11" max="11" width="18.5703125" style="706" customWidth="1"/>
    <col min="12" max="12" width="15.7109375" style="715" customWidth="1"/>
    <col min="13" max="13" width="17.7109375" style="570" customWidth="1"/>
    <col min="14" max="14" width="14.42578125" style="570" customWidth="1"/>
    <col min="15" max="15" width="13.85546875" style="570" customWidth="1"/>
    <col min="16" max="16" width="19.5703125" style="570" customWidth="1"/>
    <col min="17" max="17" width="16.28515625" style="570" customWidth="1"/>
    <col min="18" max="18" width="15" style="570" customWidth="1"/>
    <col min="19" max="19" width="16.5703125" style="570" customWidth="1"/>
    <col min="20" max="20" width="14.28515625" style="570" customWidth="1"/>
    <col min="21" max="21" width="13.7109375" style="570" customWidth="1"/>
    <col min="22" max="22" width="16.28515625" style="570" customWidth="1"/>
    <col min="23" max="23" width="14.85546875" style="570" customWidth="1"/>
    <col min="24" max="24" width="16.28515625" style="570" customWidth="1"/>
    <col min="25" max="25" width="14.28515625" style="570" customWidth="1"/>
    <col min="26" max="26" width="14.5703125" style="570" customWidth="1"/>
    <col min="27" max="37" width="15.7109375" style="570" customWidth="1"/>
    <col min="38" max="46" width="16" style="570" customWidth="1"/>
    <col min="47" max="47" width="17.5703125" style="570" customWidth="1"/>
    <col min="48" max="48" width="14.7109375" style="570" bestFit="1" customWidth="1"/>
    <col min="49" max="16384" width="9.140625" style="570"/>
  </cols>
  <sheetData>
    <row r="1" spans="1:47" s="559" customFormat="1" ht="20.25" customHeight="1">
      <c r="A1" s="942" t="s">
        <v>288</v>
      </c>
      <c r="B1" s="188"/>
      <c r="C1" s="945" t="s">
        <v>53</v>
      </c>
      <c r="D1" s="945"/>
      <c r="E1" s="945"/>
      <c r="F1" s="558"/>
      <c r="G1" s="558"/>
      <c r="H1" s="558"/>
      <c r="I1" s="707" t="s">
        <v>133</v>
      </c>
      <c r="J1" s="717"/>
      <c r="K1" s="717"/>
      <c r="L1" s="947" t="s">
        <v>52</v>
      </c>
      <c r="M1" s="947"/>
      <c r="N1" s="947"/>
      <c r="O1" s="947"/>
      <c r="P1" s="947"/>
      <c r="Q1" s="947"/>
      <c r="R1" s="947"/>
      <c r="S1" s="947"/>
      <c r="T1" s="947"/>
      <c r="U1" s="947"/>
      <c r="V1" s="947"/>
      <c r="W1" s="947"/>
      <c r="X1" s="947"/>
      <c r="Y1" s="947"/>
      <c r="Z1" s="947"/>
      <c r="AA1" s="947"/>
      <c r="AB1" s="947"/>
      <c r="AC1" s="947"/>
      <c r="AD1" s="947"/>
      <c r="AE1" s="947"/>
      <c r="AF1" s="947"/>
      <c r="AG1" s="947"/>
      <c r="AH1" s="947"/>
      <c r="AI1" s="947"/>
      <c r="AJ1" s="947"/>
      <c r="AK1" s="947"/>
      <c r="AL1" s="947"/>
      <c r="AM1" s="947"/>
      <c r="AN1" s="947"/>
      <c r="AO1" s="947"/>
      <c r="AP1" s="947"/>
      <c r="AQ1" s="947"/>
      <c r="AR1" s="947"/>
      <c r="AS1" s="947"/>
      <c r="AT1" s="947"/>
      <c r="AU1" s="947"/>
    </row>
    <row r="2" spans="1:47" s="559" customFormat="1" ht="20.25" customHeight="1">
      <c r="A2" s="943"/>
      <c r="B2" s="189" t="s">
        <v>397</v>
      </c>
      <c r="C2" s="945"/>
      <c r="D2" s="945"/>
      <c r="E2" s="945"/>
      <c r="F2" s="779" t="s">
        <v>729</v>
      </c>
      <c r="G2" s="800" t="s">
        <v>727</v>
      </c>
      <c r="H2" s="800" t="s">
        <v>737</v>
      </c>
      <c r="I2" s="708" t="s">
        <v>136</v>
      </c>
      <c r="J2" s="685"/>
      <c r="K2" s="685"/>
      <c r="L2" s="937" t="s">
        <v>556</v>
      </c>
      <c r="M2" s="937" t="s">
        <v>557</v>
      </c>
      <c r="N2" s="937" t="s">
        <v>558</v>
      </c>
      <c r="O2" s="937" t="s">
        <v>559</v>
      </c>
      <c r="P2" s="971" t="s">
        <v>560</v>
      </c>
      <c r="Q2" s="971" t="s">
        <v>561</v>
      </c>
      <c r="R2" s="937" t="s">
        <v>562</v>
      </c>
      <c r="S2" s="937" t="s">
        <v>563</v>
      </c>
      <c r="T2" s="937" t="s">
        <v>568</v>
      </c>
      <c r="U2" s="937" t="s">
        <v>570</v>
      </c>
      <c r="V2" s="937" t="s">
        <v>602</v>
      </c>
      <c r="W2" s="937" t="s">
        <v>657</v>
      </c>
      <c r="X2" s="937" t="s">
        <v>603</v>
      </c>
      <c r="Y2" s="937" t="s">
        <v>572</v>
      </c>
      <c r="Z2" s="937" t="s">
        <v>573</v>
      </c>
      <c r="AA2" s="937" t="s">
        <v>574</v>
      </c>
      <c r="AB2" s="937" t="s">
        <v>577</v>
      </c>
      <c r="AC2" s="937" t="s">
        <v>578</v>
      </c>
      <c r="AD2" s="937" t="s">
        <v>580</v>
      </c>
      <c r="AE2" s="937" t="s">
        <v>604</v>
      </c>
      <c r="AF2" s="937" t="s">
        <v>605</v>
      </c>
      <c r="AG2" s="937" t="s">
        <v>581</v>
      </c>
      <c r="AH2" s="937" t="s">
        <v>582</v>
      </c>
      <c r="AI2" s="937" t="s">
        <v>583</v>
      </c>
      <c r="AJ2" s="937" t="s">
        <v>584</v>
      </c>
      <c r="AK2" s="937" t="s">
        <v>585</v>
      </c>
      <c r="AL2" s="937" t="s">
        <v>587</v>
      </c>
      <c r="AM2" s="937" t="s">
        <v>540</v>
      </c>
      <c r="AN2" s="937" t="s">
        <v>588</v>
      </c>
      <c r="AO2" s="937" t="s">
        <v>606</v>
      </c>
      <c r="AP2" s="937" t="s">
        <v>680</v>
      </c>
      <c r="AQ2" s="937" t="s">
        <v>662</v>
      </c>
      <c r="AR2" s="937" t="s">
        <v>589</v>
      </c>
      <c r="AS2" s="937" t="s">
        <v>592</v>
      </c>
      <c r="AT2" s="937" t="s">
        <v>659</v>
      </c>
      <c r="AU2" s="948" t="s">
        <v>66</v>
      </c>
    </row>
    <row r="3" spans="1:47" s="559" customFormat="1" ht="20.25">
      <c r="A3" s="943"/>
      <c r="B3" s="189"/>
      <c r="C3" s="946" t="s">
        <v>264</v>
      </c>
      <c r="D3" s="946"/>
      <c r="E3" s="946" t="s">
        <v>73</v>
      </c>
      <c r="F3" s="560" t="s">
        <v>74</v>
      </c>
      <c r="G3" s="800" t="s">
        <v>736</v>
      </c>
      <c r="H3" s="800" t="s">
        <v>738</v>
      </c>
      <c r="I3" s="708" t="s">
        <v>137</v>
      </c>
      <c r="J3" s="685"/>
      <c r="K3" s="685"/>
      <c r="L3" s="950"/>
      <c r="M3" s="950"/>
      <c r="N3" s="950"/>
      <c r="O3" s="950"/>
      <c r="P3" s="971"/>
      <c r="Q3" s="971"/>
      <c r="R3" s="950"/>
      <c r="S3" s="938"/>
      <c r="T3" s="938"/>
      <c r="U3" s="938"/>
      <c r="V3" s="940"/>
      <c r="W3" s="940"/>
      <c r="X3" s="940"/>
      <c r="Y3" s="938"/>
      <c r="Z3" s="938"/>
      <c r="AA3" s="938"/>
      <c r="AB3" s="938"/>
      <c r="AC3" s="938"/>
      <c r="AD3" s="938"/>
      <c r="AE3" s="940"/>
      <c r="AF3" s="940"/>
      <c r="AG3" s="938"/>
      <c r="AH3" s="938"/>
      <c r="AI3" s="938"/>
      <c r="AJ3" s="938"/>
      <c r="AK3" s="938"/>
      <c r="AL3" s="938"/>
      <c r="AM3" s="938"/>
      <c r="AN3" s="938"/>
      <c r="AO3" s="940"/>
      <c r="AP3" s="940"/>
      <c r="AQ3" s="938"/>
      <c r="AR3" s="938"/>
      <c r="AS3" s="938"/>
      <c r="AT3" s="940"/>
      <c r="AU3" s="948"/>
    </row>
    <row r="4" spans="1:47" s="559" customFormat="1" ht="54.75" customHeight="1">
      <c r="A4" s="944"/>
      <c r="B4" s="190"/>
      <c r="C4" s="562" t="s">
        <v>300</v>
      </c>
      <c r="D4" s="561" t="s">
        <v>301</v>
      </c>
      <c r="E4" s="946"/>
      <c r="F4" s="563"/>
      <c r="G4" s="563"/>
      <c r="H4" s="563"/>
      <c r="I4" s="708" t="s">
        <v>138</v>
      </c>
      <c r="J4" s="685"/>
      <c r="K4" s="685"/>
      <c r="L4" s="951"/>
      <c r="M4" s="951"/>
      <c r="N4" s="951"/>
      <c r="O4" s="951"/>
      <c r="P4" s="971"/>
      <c r="Q4" s="971"/>
      <c r="R4" s="951"/>
      <c r="S4" s="939"/>
      <c r="T4" s="939"/>
      <c r="U4" s="939"/>
      <c r="V4" s="941"/>
      <c r="W4" s="941"/>
      <c r="X4" s="941"/>
      <c r="Y4" s="939"/>
      <c r="Z4" s="939"/>
      <c r="AA4" s="939"/>
      <c r="AB4" s="939"/>
      <c r="AC4" s="939"/>
      <c r="AD4" s="939"/>
      <c r="AE4" s="941"/>
      <c r="AF4" s="941"/>
      <c r="AG4" s="939"/>
      <c r="AH4" s="939"/>
      <c r="AI4" s="939"/>
      <c r="AJ4" s="939"/>
      <c r="AK4" s="939"/>
      <c r="AL4" s="939"/>
      <c r="AM4" s="939"/>
      <c r="AN4" s="939"/>
      <c r="AO4" s="941"/>
      <c r="AP4" s="941"/>
      <c r="AQ4" s="939"/>
      <c r="AR4" s="939"/>
      <c r="AS4" s="939"/>
      <c r="AT4" s="941"/>
      <c r="AU4" s="948"/>
    </row>
    <row r="5" spans="1:47" s="559" customFormat="1" ht="18">
      <c r="A5" s="1" t="s">
        <v>143</v>
      </c>
      <c r="B5" s="83" t="s">
        <v>144</v>
      </c>
      <c r="C5" s="363"/>
      <c r="D5" s="364"/>
      <c r="E5" s="564"/>
      <c r="F5" s="365">
        <f>AU5</f>
        <v>20483114</v>
      </c>
      <c r="G5" s="365">
        <v>20483114</v>
      </c>
      <c r="H5" s="365">
        <v>11852130</v>
      </c>
      <c r="I5" s="564"/>
      <c r="J5" s="686"/>
      <c r="K5" s="686"/>
      <c r="L5" s="565"/>
      <c r="M5" s="565"/>
      <c r="N5" s="565"/>
      <c r="O5" s="565"/>
      <c r="P5" s="565"/>
      <c r="Q5" s="565"/>
      <c r="R5" s="565"/>
      <c r="S5" s="782">
        <v>4950290</v>
      </c>
      <c r="T5" s="565"/>
      <c r="U5" s="565"/>
      <c r="V5" s="565"/>
      <c r="W5" s="565"/>
      <c r="X5" s="565"/>
      <c r="Y5" s="565"/>
      <c r="Z5" s="565"/>
      <c r="AA5" s="782">
        <v>3342295</v>
      </c>
      <c r="AB5" s="565"/>
      <c r="AC5" s="782">
        <v>1922596</v>
      </c>
      <c r="AD5" s="565"/>
      <c r="AE5" s="565"/>
      <c r="AF5" s="565"/>
      <c r="AG5" s="565">
        <v>536475</v>
      </c>
      <c r="AH5" s="565"/>
      <c r="AI5" s="565"/>
      <c r="AJ5" s="565"/>
      <c r="AK5" s="565"/>
      <c r="AL5" s="565"/>
      <c r="AM5" s="565"/>
      <c r="AN5" s="565"/>
      <c r="AO5" s="565"/>
      <c r="AP5" s="565"/>
      <c r="AQ5" s="565"/>
      <c r="AR5" s="782">
        <v>8661115</v>
      </c>
      <c r="AS5" s="782">
        <v>1070343</v>
      </c>
      <c r="AT5" s="565"/>
      <c r="AU5" s="465">
        <f t="shared" ref="AU5:AU10" si="0">SUM(L5:AS5)</f>
        <v>20483114</v>
      </c>
    </row>
    <row r="6" spans="1:47" s="559" customFormat="1" ht="18">
      <c r="A6" s="1" t="s">
        <v>143</v>
      </c>
      <c r="B6" s="83" t="s">
        <v>575</v>
      </c>
      <c r="C6" s="363"/>
      <c r="D6" s="364"/>
      <c r="E6" s="564"/>
      <c r="F6" s="365">
        <f t="shared" ref="F6:F61" si="1">AU6</f>
        <v>0</v>
      </c>
      <c r="G6" s="365"/>
      <c r="H6" s="365"/>
      <c r="I6" s="564"/>
      <c r="J6" s="686"/>
      <c r="K6" s="686"/>
      <c r="L6" s="565"/>
      <c r="M6" s="565"/>
      <c r="N6" s="565"/>
      <c r="O6" s="565"/>
      <c r="P6" s="565"/>
      <c r="Q6" s="565"/>
      <c r="R6" s="565"/>
      <c r="S6" s="565"/>
      <c r="T6" s="565"/>
      <c r="U6" s="565"/>
      <c r="V6" s="565"/>
      <c r="W6" s="565"/>
      <c r="X6" s="565"/>
      <c r="Y6" s="565"/>
      <c r="Z6" s="565"/>
      <c r="AA6" s="782"/>
      <c r="AB6" s="565"/>
      <c r="AC6" s="565"/>
      <c r="AD6" s="565"/>
      <c r="AE6" s="565"/>
      <c r="AF6" s="565"/>
      <c r="AG6" s="565"/>
      <c r="AH6" s="565"/>
      <c r="AI6" s="565"/>
      <c r="AJ6" s="565"/>
      <c r="AK6" s="565"/>
      <c r="AL6" s="565"/>
      <c r="AM6" s="565"/>
      <c r="AN6" s="565"/>
      <c r="AO6" s="565"/>
      <c r="AP6" s="565"/>
      <c r="AQ6" s="565"/>
      <c r="AR6" s="782"/>
      <c r="AS6" s="782"/>
      <c r="AT6" s="565"/>
      <c r="AU6" s="465">
        <f t="shared" si="0"/>
        <v>0</v>
      </c>
    </row>
    <row r="7" spans="1:47" s="559" customFormat="1" ht="18">
      <c r="A7" s="1" t="s">
        <v>145</v>
      </c>
      <c r="B7" s="83" t="s">
        <v>146</v>
      </c>
      <c r="C7" s="363"/>
      <c r="D7" s="364"/>
      <c r="E7" s="564"/>
      <c r="F7" s="365">
        <f t="shared" si="1"/>
        <v>1612540</v>
      </c>
      <c r="G7" s="365">
        <v>1703966</v>
      </c>
      <c r="H7" s="365">
        <v>180214</v>
      </c>
      <c r="I7" s="564"/>
      <c r="J7" s="686"/>
      <c r="K7" s="686"/>
      <c r="L7" s="565"/>
      <c r="M7" s="565"/>
      <c r="N7" s="565"/>
      <c r="O7" s="565"/>
      <c r="P7" s="565"/>
      <c r="Q7" s="565"/>
      <c r="R7" s="565"/>
      <c r="S7" s="782">
        <v>388440</v>
      </c>
      <c r="T7" s="565"/>
      <c r="U7" s="565"/>
      <c r="V7" s="565"/>
      <c r="W7" s="565"/>
      <c r="X7" s="565"/>
      <c r="Y7" s="565"/>
      <c r="Z7" s="565"/>
      <c r="AA7" s="782">
        <v>285240</v>
      </c>
      <c r="AB7" s="565"/>
      <c r="AC7" s="782">
        <v>164565</v>
      </c>
      <c r="AD7" s="565"/>
      <c r="AE7" s="565"/>
      <c r="AF7" s="565"/>
      <c r="AG7" s="565">
        <v>45125</v>
      </c>
      <c r="AH7" s="565"/>
      <c r="AI7" s="565"/>
      <c r="AJ7" s="565"/>
      <c r="AK7" s="565"/>
      <c r="AL7" s="565"/>
      <c r="AM7" s="565"/>
      <c r="AN7" s="565"/>
      <c r="AO7" s="565"/>
      <c r="AP7" s="565"/>
      <c r="AQ7" s="565"/>
      <c r="AR7" s="782">
        <v>729170</v>
      </c>
      <c r="AS7" s="782"/>
      <c r="AT7" s="565"/>
      <c r="AU7" s="465">
        <f t="shared" si="0"/>
        <v>1612540</v>
      </c>
    </row>
    <row r="8" spans="1:47" s="559" customFormat="1" ht="18">
      <c r="A8" s="1" t="s">
        <v>145</v>
      </c>
      <c r="B8" s="83" t="s">
        <v>576</v>
      </c>
      <c r="C8" s="363"/>
      <c r="D8" s="364"/>
      <c r="E8" s="564"/>
      <c r="F8" s="365">
        <f t="shared" si="1"/>
        <v>91426</v>
      </c>
      <c r="G8" s="365">
        <v>0</v>
      </c>
      <c r="H8" s="365">
        <v>0</v>
      </c>
      <c r="I8" s="564"/>
      <c r="J8" s="686"/>
      <c r="K8" s="686"/>
      <c r="L8" s="565"/>
      <c r="M8" s="565"/>
      <c r="N8" s="565"/>
      <c r="O8" s="565"/>
      <c r="P8" s="565"/>
      <c r="Q8" s="565"/>
      <c r="R8" s="565"/>
      <c r="S8" s="782"/>
      <c r="T8" s="565"/>
      <c r="U8" s="565"/>
      <c r="V8" s="565"/>
      <c r="W8" s="565"/>
      <c r="X8" s="565"/>
      <c r="Y8" s="565"/>
      <c r="Z8" s="565"/>
      <c r="AA8" s="565">
        <v>0</v>
      </c>
      <c r="AB8" s="565"/>
      <c r="AC8" s="565"/>
      <c r="AD8" s="565"/>
      <c r="AE8" s="565"/>
      <c r="AF8" s="565"/>
      <c r="AG8" s="565"/>
      <c r="AH8" s="565"/>
      <c r="AI8" s="565"/>
      <c r="AJ8" s="565"/>
      <c r="AK8" s="565"/>
      <c r="AL8" s="565"/>
      <c r="AM8" s="565"/>
      <c r="AN8" s="565"/>
      <c r="AO8" s="565"/>
      <c r="AP8" s="565"/>
      <c r="AQ8" s="565"/>
      <c r="AR8" s="782">
        <v>0</v>
      </c>
      <c r="AS8" s="782">
        <v>91426</v>
      </c>
      <c r="AT8" s="565"/>
      <c r="AU8" s="465">
        <f t="shared" si="0"/>
        <v>91426</v>
      </c>
    </row>
    <row r="9" spans="1:47" s="559" customFormat="1" ht="18">
      <c r="A9" s="1" t="s">
        <v>147</v>
      </c>
      <c r="B9" s="83" t="s">
        <v>148</v>
      </c>
      <c r="C9" s="363"/>
      <c r="D9" s="364"/>
      <c r="E9" s="564"/>
      <c r="F9" s="365">
        <f t="shared" si="1"/>
        <v>0</v>
      </c>
      <c r="G9" s="365"/>
      <c r="H9" s="365"/>
      <c r="I9" s="564"/>
      <c r="J9" s="686"/>
      <c r="K9" s="686"/>
      <c r="L9" s="565"/>
      <c r="M9" s="565"/>
      <c r="N9" s="565"/>
      <c r="O9" s="565"/>
      <c r="P9" s="565"/>
      <c r="Q9" s="565"/>
      <c r="R9" s="565"/>
      <c r="S9" s="782"/>
      <c r="T9" s="565"/>
      <c r="U9" s="565"/>
      <c r="V9" s="565"/>
      <c r="W9" s="565"/>
      <c r="X9" s="565"/>
      <c r="Y9" s="565"/>
      <c r="Z9" s="565"/>
      <c r="AA9" s="566"/>
      <c r="AB9" s="566"/>
      <c r="AC9" s="566"/>
      <c r="AD9" s="566"/>
      <c r="AE9" s="566"/>
      <c r="AF9" s="566"/>
      <c r="AG9" s="566"/>
      <c r="AH9" s="566"/>
      <c r="AI9" s="566"/>
      <c r="AJ9" s="566"/>
      <c r="AK9" s="566"/>
      <c r="AL9" s="70"/>
      <c r="AM9" s="70"/>
      <c r="AN9" s="70"/>
      <c r="AO9" s="70"/>
      <c r="AP9" s="70"/>
      <c r="AQ9" s="70"/>
      <c r="AR9" s="782"/>
      <c r="AS9" s="782"/>
      <c r="AT9" s="70"/>
      <c r="AU9" s="465">
        <f t="shared" si="0"/>
        <v>0</v>
      </c>
    </row>
    <row r="10" spans="1:47" s="559" customFormat="1" ht="18">
      <c r="A10" s="1" t="s">
        <v>149</v>
      </c>
      <c r="B10" s="83" t="s">
        <v>150</v>
      </c>
      <c r="C10" s="363"/>
      <c r="D10" s="364"/>
      <c r="E10" s="564"/>
      <c r="F10" s="365">
        <f t="shared" si="1"/>
        <v>0</v>
      </c>
      <c r="G10" s="365"/>
      <c r="H10" s="365"/>
      <c r="I10" s="564"/>
      <c r="J10" s="686"/>
      <c r="K10" s="686"/>
      <c r="L10" s="565"/>
      <c r="M10" s="565"/>
      <c r="N10" s="565"/>
      <c r="O10" s="565"/>
      <c r="P10" s="565"/>
      <c r="Q10" s="565"/>
      <c r="R10" s="565"/>
      <c r="S10" s="782"/>
      <c r="T10" s="565"/>
      <c r="U10" s="565"/>
      <c r="V10" s="565"/>
      <c r="W10" s="565"/>
      <c r="X10" s="565"/>
      <c r="Y10" s="565"/>
      <c r="Z10" s="565"/>
      <c r="AA10" s="565"/>
      <c r="AB10" s="565"/>
      <c r="AC10" s="565"/>
      <c r="AD10" s="565"/>
      <c r="AE10" s="565"/>
      <c r="AF10" s="565"/>
      <c r="AG10" s="565"/>
      <c r="AH10" s="565"/>
      <c r="AI10" s="565"/>
      <c r="AJ10" s="565"/>
      <c r="AK10" s="565"/>
      <c r="AL10" s="565"/>
      <c r="AM10" s="565"/>
      <c r="AN10" s="565"/>
      <c r="AO10" s="565"/>
      <c r="AP10" s="565"/>
      <c r="AQ10" s="565"/>
      <c r="AR10" s="782"/>
      <c r="AS10" s="782"/>
      <c r="AT10" s="565"/>
      <c r="AU10" s="465">
        <f t="shared" si="0"/>
        <v>0</v>
      </c>
    </row>
    <row r="11" spans="1:47" s="559" customFormat="1" ht="18">
      <c r="A11" s="1" t="s">
        <v>151</v>
      </c>
      <c r="B11" s="83" t="s">
        <v>152</v>
      </c>
      <c r="C11" s="363"/>
      <c r="D11" s="364"/>
      <c r="E11" s="564"/>
      <c r="F11" s="365">
        <f t="shared" si="1"/>
        <v>0</v>
      </c>
      <c r="G11" s="365"/>
      <c r="H11" s="365"/>
      <c r="I11" s="564"/>
      <c r="J11" s="686"/>
      <c r="K11" s="686"/>
      <c r="L11" s="565"/>
      <c r="M11" s="565"/>
      <c r="N11" s="565"/>
      <c r="O11" s="565"/>
      <c r="P11" s="565"/>
      <c r="Q11" s="565"/>
      <c r="R11" s="565"/>
      <c r="S11" s="782"/>
      <c r="T11" s="565"/>
      <c r="U11" s="565"/>
      <c r="V11" s="565"/>
      <c r="W11" s="565"/>
      <c r="X11" s="565"/>
      <c r="Y11" s="565"/>
      <c r="Z11" s="565"/>
      <c r="AA11" s="565"/>
      <c r="AB11" s="565"/>
      <c r="AC11" s="565"/>
      <c r="AD11" s="565"/>
      <c r="AE11" s="565"/>
      <c r="AF11" s="565"/>
      <c r="AG11" s="565"/>
      <c r="AH11" s="565"/>
      <c r="AI11" s="565"/>
      <c r="AJ11" s="565"/>
      <c r="AK11" s="565"/>
      <c r="AL11" s="565"/>
      <c r="AM11" s="565"/>
      <c r="AN11" s="565"/>
      <c r="AO11" s="565"/>
      <c r="AP11" s="565"/>
      <c r="AQ11" s="565"/>
      <c r="AR11" s="782"/>
      <c r="AS11" s="782"/>
      <c r="AT11" s="565"/>
      <c r="AU11" s="465">
        <f t="shared" ref="AU11:AU17" si="2">SUM(L11:AS11)</f>
        <v>0</v>
      </c>
    </row>
    <row r="12" spans="1:47" s="559" customFormat="1" ht="18">
      <c r="A12" s="1" t="s">
        <v>153</v>
      </c>
      <c r="B12" s="83" t="s">
        <v>154</v>
      </c>
      <c r="C12" s="363"/>
      <c r="D12" s="364"/>
      <c r="E12" s="564"/>
      <c r="F12" s="365">
        <f>AU12</f>
        <v>1173445</v>
      </c>
      <c r="G12" s="365">
        <v>1266577</v>
      </c>
      <c r="H12" s="365">
        <v>599324</v>
      </c>
      <c r="I12" s="564"/>
      <c r="J12" s="686"/>
      <c r="K12" s="686"/>
      <c r="L12" s="565"/>
      <c r="M12" s="565"/>
      <c r="N12" s="565"/>
      <c r="O12" s="565"/>
      <c r="P12" s="565"/>
      <c r="Q12" s="565"/>
      <c r="R12" s="565"/>
      <c r="S12" s="782">
        <v>298018</v>
      </c>
      <c r="T12" s="565"/>
      <c r="U12" s="565"/>
      <c r="V12" s="565"/>
      <c r="W12" s="565"/>
      <c r="X12" s="565"/>
      <c r="Y12" s="565"/>
      <c r="Z12" s="565"/>
      <c r="AA12" s="782">
        <v>223514</v>
      </c>
      <c r="AB12" s="565"/>
      <c r="AC12" s="782">
        <v>167634</v>
      </c>
      <c r="AD12" s="565"/>
      <c r="AE12" s="565"/>
      <c r="AF12" s="565"/>
      <c r="AG12" s="565">
        <v>37252</v>
      </c>
      <c r="AH12" s="565"/>
      <c r="AI12" s="565"/>
      <c r="AJ12" s="565"/>
      <c r="AK12" s="565"/>
      <c r="AL12" s="565"/>
      <c r="AM12" s="565"/>
      <c r="AN12" s="565"/>
      <c r="AO12" s="565"/>
      <c r="AP12" s="565"/>
      <c r="AQ12" s="565"/>
      <c r="AR12" s="782">
        <v>447027</v>
      </c>
      <c r="AS12" s="782"/>
      <c r="AT12" s="565"/>
      <c r="AU12" s="465">
        <f t="shared" si="2"/>
        <v>1173445</v>
      </c>
    </row>
    <row r="13" spans="1:47" s="559" customFormat="1" ht="18">
      <c r="A13" s="1" t="s">
        <v>153</v>
      </c>
      <c r="B13" s="83" t="s">
        <v>579</v>
      </c>
      <c r="C13" s="363"/>
      <c r="D13" s="364"/>
      <c r="E13" s="564"/>
      <c r="F13" s="365">
        <f t="shared" si="1"/>
        <v>93132</v>
      </c>
      <c r="G13" s="365">
        <v>0</v>
      </c>
      <c r="H13" s="365">
        <v>0</v>
      </c>
      <c r="I13" s="564"/>
      <c r="J13" s="686"/>
      <c r="K13" s="686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565"/>
      <c r="AB13" s="565"/>
      <c r="AC13" s="565"/>
      <c r="AD13" s="565"/>
      <c r="AE13" s="565"/>
      <c r="AF13" s="565"/>
      <c r="AG13" s="565"/>
      <c r="AH13" s="565"/>
      <c r="AI13" s="565"/>
      <c r="AJ13" s="565"/>
      <c r="AK13" s="565"/>
      <c r="AL13" s="565"/>
      <c r="AM13" s="565"/>
      <c r="AN13" s="565"/>
      <c r="AO13" s="565"/>
      <c r="AP13" s="565"/>
      <c r="AQ13" s="565"/>
      <c r="AR13" s="782"/>
      <c r="AS13" s="782">
        <v>93132</v>
      </c>
      <c r="AT13" s="565"/>
      <c r="AU13" s="465">
        <f t="shared" si="2"/>
        <v>93132</v>
      </c>
    </row>
    <row r="14" spans="1:47" s="559" customFormat="1" ht="18">
      <c r="A14" s="1" t="s">
        <v>155</v>
      </c>
      <c r="B14" s="83" t="s">
        <v>156</v>
      </c>
      <c r="C14" s="363"/>
      <c r="D14" s="364"/>
      <c r="E14" s="564"/>
      <c r="F14" s="365">
        <f t="shared" si="1"/>
        <v>50000</v>
      </c>
      <c r="G14" s="365">
        <v>50000</v>
      </c>
      <c r="H14" s="365"/>
      <c r="I14" s="564"/>
      <c r="J14" s="686"/>
      <c r="K14" s="686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5"/>
      <c r="AA14" s="782">
        <v>50000</v>
      </c>
      <c r="AB14" s="565"/>
      <c r="AC14" s="565"/>
      <c r="AD14" s="565"/>
      <c r="AE14" s="565"/>
      <c r="AF14" s="565"/>
      <c r="AG14" s="565"/>
      <c r="AH14" s="565"/>
      <c r="AI14" s="565"/>
      <c r="AJ14" s="565"/>
      <c r="AK14" s="565"/>
      <c r="AL14" s="565"/>
      <c r="AM14" s="565"/>
      <c r="AN14" s="565"/>
      <c r="AO14" s="565"/>
      <c r="AP14" s="565"/>
      <c r="AQ14" s="565"/>
      <c r="AR14" s="782"/>
      <c r="AS14" s="782"/>
      <c r="AT14" s="565"/>
      <c r="AU14" s="465">
        <f t="shared" si="2"/>
        <v>50000</v>
      </c>
    </row>
    <row r="15" spans="1:47" s="559" customFormat="1" ht="18">
      <c r="A15" s="1" t="s">
        <v>157</v>
      </c>
      <c r="B15" s="83" t="s">
        <v>158</v>
      </c>
      <c r="C15" s="363"/>
      <c r="D15" s="364"/>
      <c r="E15" s="564"/>
      <c r="F15" s="365">
        <f t="shared" si="1"/>
        <v>35000</v>
      </c>
      <c r="G15" s="365">
        <v>35000</v>
      </c>
      <c r="H15" s="365"/>
      <c r="I15" s="564"/>
      <c r="J15" s="686"/>
      <c r="K15" s="686"/>
      <c r="L15" s="565"/>
      <c r="M15" s="565"/>
      <c r="N15" s="565"/>
      <c r="O15" s="565"/>
      <c r="P15" s="565"/>
      <c r="Q15" s="565"/>
      <c r="R15" s="565"/>
      <c r="S15" s="782">
        <v>10000</v>
      </c>
      <c r="T15" s="565"/>
      <c r="U15" s="565"/>
      <c r="V15" s="565"/>
      <c r="W15" s="565"/>
      <c r="X15" s="565"/>
      <c r="Y15" s="565"/>
      <c r="Z15" s="565"/>
      <c r="AA15" s="782">
        <v>25000</v>
      </c>
      <c r="AB15" s="565"/>
      <c r="AC15" s="565"/>
      <c r="AD15" s="565"/>
      <c r="AE15" s="565"/>
      <c r="AF15" s="565"/>
      <c r="AG15" s="565"/>
      <c r="AH15" s="565"/>
      <c r="AI15" s="565"/>
      <c r="AJ15" s="565"/>
      <c r="AK15" s="565"/>
      <c r="AL15" s="565"/>
      <c r="AM15" s="565"/>
      <c r="AN15" s="565"/>
      <c r="AO15" s="565"/>
      <c r="AP15" s="565"/>
      <c r="AQ15" s="565"/>
      <c r="AR15" s="782"/>
      <c r="AS15" s="565"/>
      <c r="AT15" s="565"/>
      <c r="AU15" s="465">
        <f t="shared" si="2"/>
        <v>35000</v>
      </c>
    </row>
    <row r="16" spans="1:47" s="559" customFormat="1" ht="18">
      <c r="A16" s="1" t="s">
        <v>159</v>
      </c>
      <c r="B16" s="83" t="s">
        <v>71</v>
      </c>
      <c r="C16" s="363"/>
      <c r="D16" s="364"/>
      <c r="E16" s="564"/>
      <c r="F16" s="365">
        <f t="shared" si="1"/>
        <v>250000</v>
      </c>
      <c r="G16" s="365"/>
      <c r="H16" s="365"/>
      <c r="I16" s="564"/>
      <c r="J16" s="686"/>
      <c r="K16" s="686"/>
      <c r="L16" s="565"/>
      <c r="M16" s="565"/>
      <c r="N16" s="565"/>
      <c r="O16" s="565"/>
      <c r="P16" s="565"/>
      <c r="Q16" s="565"/>
      <c r="R16" s="565"/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565"/>
      <c r="AK16" s="565"/>
      <c r="AL16" s="565"/>
      <c r="AM16" s="565"/>
      <c r="AN16" s="565"/>
      <c r="AO16" s="565"/>
      <c r="AP16" s="565"/>
      <c r="AQ16" s="565"/>
      <c r="AR16" s="782"/>
      <c r="AS16" s="782">
        <v>250000</v>
      </c>
      <c r="AT16" s="565"/>
      <c r="AU16" s="465">
        <f t="shared" si="2"/>
        <v>250000</v>
      </c>
    </row>
    <row r="17" spans="1:47" s="559" customFormat="1" ht="18">
      <c r="A17" s="1" t="s">
        <v>161</v>
      </c>
      <c r="B17" s="83" t="s">
        <v>571</v>
      </c>
      <c r="C17" s="363"/>
      <c r="D17" s="364"/>
      <c r="E17" s="564"/>
      <c r="F17" s="365">
        <f t="shared" si="1"/>
        <v>3180410</v>
      </c>
      <c r="G17" s="365">
        <v>3420711</v>
      </c>
      <c r="H17" s="365">
        <v>958070</v>
      </c>
      <c r="I17" s="564"/>
      <c r="J17" s="686"/>
      <c r="K17" s="686"/>
      <c r="L17" s="565"/>
      <c r="M17" s="565"/>
      <c r="N17" s="565"/>
      <c r="O17" s="565"/>
      <c r="P17" s="565"/>
      <c r="Q17" s="565"/>
      <c r="R17" s="565"/>
      <c r="S17" s="565"/>
      <c r="T17" s="565"/>
      <c r="U17" s="782">
        <v>98410</v>
      </c>
      <c r="V17" s="565"/>
      <c r="W17" s="565"/>
      <c r="X17" s="565"/>
      <c r="Y17" s="565"/>
      <c r="Z17" s="782">
        <v>960000</v>
      </c>
      <c r="AA17" s="565"/>
      <c r="AB17" s="565"/>
      <c r="AC17" s="565"/>
      <c r="AD17" s="565"/>
      <c r="AE17" s="565"/>
      <c r="AF17" s="565"/>
      <c r="AG17" s="565"/>
      <c r="AH17" s="565"/>
      <c r="AI17" s="565"/>
      <c r="AJ17" s="565"/>
      <c r="AK17" s="565"/>
      <c r="AL17" s="565"/>
      <c r="AM17" s="565"/>
      <c r="AN17" s="565"/>
      <c r="AO17" s="565"/>
      <c r="AP17" s="565"/>
      <c r="AQ17" s="565"/>
      <c r="AR17" s="782">
        <v>2030000</v>
      </c>
      <c r="AS17" s="782">
        <v>92000</v>
      </c>
      <c r="AT17" s="565"/>
      <c r="AU17" s="465">
        <f t="shared" si="2"/>
        <v>3180410</v>
      </c>
    </row>
    <row r="18" spans="1:47" ht="18">
      <c r="A18" s="567" t="s">
        <v>168</v>
      </c>
      <c r="B18" s="153" t="s">
        <v>167</v>
      </c>
      <c r="C18" s="367">
        <f>SUM(C5:C17)</f>
        <v>0</v>
      </c>
      <c r="D18" s="568">
        <f>SUM(D5:D17)</f>
        <v>0</v>
      </c>
      <c r="E18" s="569">
        <f>SUM(E5:E17)</f>
        <v>0</v>
      </c>
      <c r="F18" s="807">
        <f>AU18</f>
        <v>26969067</v>
      </c>
      <c r="G18" s="807">
        <f>G5+G6+G7+G8+G9+G10+G11+G12+G13+G14+G15+G16+G17</f>
        <v>26959368</v>
      </c>
      <c r="H18" s="807">
        <f>H5+H6+H7+H8+H9+H10+H11+H12+H13+H14+H15+H16+H17</f>
        <v>13589738</v>
      </c>
      <c r="I18" s="709"/>
      <c r="J18" s="687"/>
      <c r="K18" s="687"/>
      <c r="L18" s="464">
        <f t="shared" ref="L18:AU18" si="3">SUM(L5:L17)</f>
        <v>0</v>
      </c>
      <c r="M18" s="464">
        <f t="shared" si="3"/>
        <v>0</v>
      </c>
      <c r="N18" s="464">
        <f t="shared" si="3"/>
        <v>0</v>
      </c>
      <c r="O18" s="464">
        <f t="shared" si="3"/>
        <v>0</v>
      </c>
      <c r="P18" s="464">
        <f t="shared" si="3"/>
        <v>0</v>
      </c>
      <c r="Q18" s="464">
        <f t="shared" si="3"/>
        <v>0</v>
      </c>
      <c r="R18" s="464">
        <f t="shared" si="3"/>
        <v>0</v>
      </c>
      <c r="S18" s="464">
        <f t="shared" si="3"/>
        <v>5646748</v>
      </c>
      <c r="T18" s="464">
        <f t="shared" si="3"/>
        <v>0</v>
      </c>
      <c r="U18" s="464">
        <f t="shared" si="3"/>
        <v>98410</v>
      </c>
      <c r="V18" s="464"/>
      <c r="W18" s="464"/>
      <c r="X18" s="464"/>
      <c r="Y18" s="464">
        <f t="shared" si="3"/>
        <v>0</v>
      </c>
      <c r="Z18" s="464">
        <f t="shared" si="3"/>
        <v>960000</v>
      </c>
      <c r="AA18" s="464">
        <f t="shared" si="3"/>
        <v>3926049</v>
      </c>
      <c r="AB18" s="464">
        <f t="shared" si="3"/>
        <v>0</v>
      </c>
      <c r="AC18" s="464">
        <f t="shared" si="3"/>
        <v>2254795</v>
      </c>
      <c r="AD18" s="464">
        <f t="shared" si="3"/>
        <v>0</v>
      </c>
      <c r="AE18" s="464"/>
      <c r="AF18" s="464"/>
      <c r="AG18" s="464">
        <f t="shared" si="3"/>
        <v>618852</v>
      </c>
      <c r="AH18" s="464">
        <f t="shared" si="3"/>
        <v>0</v>
      </c>
      <c r="AI18" s="464">
        <f t="shared" si="3"/>
        <v>0</v>
      </c>
      <c r="AJ18" s="464">
        <f t="shared" si="3"/>
        <v>0</v>
      </c>
      <c r="AK18" s="464">
        <f t="shared" si="3"/>
        <v>0</v>
      </c>
      <c r="AL18" s="464">
        <f t="shared" si="3"/>
        <v>0</v>
      </c>
      <c r="AM18" s="464">
        <f t="shared" si="3"/>
        <v>0</v>
      </c>
      <c r="AN18" s="464">
        <f t="shared" si="3"/>
        <v>0</v>
      </c>
      <c r="AO18" s="464"/>
      <c r="AP18" s="464"/>
      <c r="AQ18" s="464">
        <f t="shared" si="3"/>
        <v>0</v>
      </c>
      <c r="AR18" s="464">
        <f t="shared" si="3"/>
        <v>11867312</v>
      </c>
      <c r="AS18" s="464">
        <f t="shared" si="3"/>
        <v>1596901</v>
      </c>
      <c r="AT18" s="464"/>
      <c r="AU18" s="464">
        <f t="shared" si="3"/>
        <v>26969067</v>
      </c>
    </row>
    <row r="19" spans="1:47" s="559" customFormat="1" ht="18">
      <c r="A19" s="1" t="s">
        <v>162</v>
      </c>
      <c r="B19" s="83" t="s">
        <v>165</v>
      </c>
      <c r="C19" s="363"/>
      <c r="D19" s="364"/>
      <c r="E19" s="564"/>
      <c r="F19" s="365">
        <f t="shared" si="1"/>
        <v>8548265</v>
      </c>
      <c r="G19" s="365">
        <v>8548265</v>
      </c>
      <c r="H19" s="365">
        <v>3368635</v>
      </c>
      <c r="I19" s="634"/>
      <c r="J19" s="687"/>
      <c r="K19" s="687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565"/>
      <c r="AE19" s="565"/>
      <c r="AF19" s="565"/>
      <c r="AG19" s="565"/>
      <c r="AH19" s="565"/>
      <c r="AI19" s="565"/>
      <c r="AJ19" s="565"/>
      <c r="AK19" s="565"/>
      <c r="AL19" s="565"/>
      <c r="AM19" s="565"/>
      <c r="AN19" s="565"/>
      <c r="AO19" s="565"/>
      <c r="AP19" s="565"/>
      <c r="AQ19" s="565"/>
      <c r="AR19" s="565"/>
      <c r="AS19" s="782">
        <v>8548265</v>
      </c>
      <c r="AT19" s="565"/>
      <c r="AU19" s="465">
        <f>SUM(L19:AS19)</f>
        <v>8548265</v>
      </c>
    </row>
    <row r="20" spans="1:47" s="559" customFormat="1" ht="18">
      <c r="A20" s="1" t="s">
        <v>163</v>
      </c>
      <c r="B20" s="83" t="s">
        <v>166</v>
      </c>
      <c r="C20" s="363"/>
      <c r="D20" s="364"/>
      <c r="E20" s="564"/>
      <c r="F20" s="365">
        <f t="shared" si="1"/>
        <v>146000</v>
      </c>
      <c r="G20" s="365">
        <v>146000</v>
      </c>
      <c r="H20" s="365">
        <v>110885</v>
      </c>
      <c r="I20" s="634"/>
      <c r="J20" s="687"/>
      <c r="K20" s="687"/>
      <c r="L20" s="565"/>
      <c r="M20" s="565"/>
      <c r="N20" s="565"/>
      <c r="O20" s="782">
        <v>25000</v>
      </c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5"/>
      <c r="AO20" s="565"/>
      <c r="AP20" s="565"/>
      <c r="AQ20" s="565"/>
      <c r="AR20" s="782">
        <v>46000</v>
      </c>
      <c r="AS20" s="782">
        <v>75000</v>
      </c>
      <c r="AT20" s="565"/>
      <c r="AU20" s="465">
        <f>SUM(L20:AS20)</f>
        <v>146000</v>
      </c>
    </row>
    <row r="21" spans="1:47" s="559" customFormat="1" ht="18">
      <c r="A21" s="1" t="s">
        <v>164</v>
      </c>
      <c r="B21" s="83" t="s">
        <v>196</v>
      </c>
      <c r="C21" s="363"/>
      <c r="D21" s="363"/>
      <c r="E21" s="363"/>
      <c r="F21" s="365">
        <f t="shared" si="1"/>
        <v>701046</v>
      </c>
      <c r="G21" s="365">
        <v>977246</v>
      </c>
      <c r="H21" s="365">
        <v>559765</v>
      </c>
      <c r="I21" s="634"/>
      <c r="J21" s="687"/>
      <c r="K21" s="687"/>
      <c r="L21" s="565"/>
      <c r="M21" s="565"/>
      <c r="N21" s="741"/>
      <c r="O21" s="565"/>
      <c r="P21" s="565"/>
      <c r="Q21" s="565"/>
      <c r="R21" s="565"/>
      <c r="S21" s="565"/>
      <c r="T21" s="782">
        <v>50000</v>
      </c>
      <c r="U21" s="565"/>
      <c r="V21" s="565"/>
      <c r="W21" s="565"/>
      <c r="X21" s="565"/>
      <c r="Y21" s="565"/>
      <c r="Z21" s="565"/>
      <c r="AA21" s="565"/>
      <c r="AB21" s="565"/>
      <c r="AC21" s="565"/>
      <c r="AD21" s="565"/>
      <c r="AE21" s="565"/>
      <c r="AF21" s="565"/>
      <c r="AG21" s="565"/>
      <c r="AH21" s="565"/>
      <c r="AI21" s="565">
        <v>251046</v>
      </c>
      <c r="AJ21" s="565"/>
      <c r="AK21" s="565"/>
      <c r="AL21" s="565"/>
      <c r="AM21" s="565"/>
      <c r="AN21" s="782">
        <v>300000</v>
      </c>
      <c r="AO21" s="565"/>
      <c r="AP21" s="565"/>
      <c r="AQ21" s="782">
        <v>100000</v>
      </c>
      <c r="AR21" s="565"/>
      <c r="AS21" s="565"/>
      <c r="AT21" s="565"/>
      <c r="AU21" s="465">
        <f>SUM(L21:AS21)</f>
        <v>701046</v>
      </c>
    </row>
    <row r="22" spans="1:47" ht="18">
      <c r="A22" s="567" t="s">
        <v>169</v>
      </c>
      <c r="B22" s="153" t="s">
        <v>75</v>
      </c>
      <c r="C22" s="367">
        <f>SUM(C19:C21)</f>
        <v>0</v>
      </c>
      <c r="D22" s="568">
        <f>SUM(D19:D21)</f>
        <v>0</v>
      </c>
      <c r="E22" s="569">
        <f>SUM(E19:E21)</f>
        <v>0</v>
      </c>
      <c r="F22" s="807">
        <f t="shared" si="1"/>
        <v>9395311</v>
      </c>
      <c r="G22" s="807">
        <f>G19+G20+G21</f>
        <v>9671511</v>
      </c>
      <c r="H22" s="807">
        <f>H19+H20+H21</f>
        <v>4039285</v>
      </c>
      <c r="I22" s="568"/>
      <c r="J22" s="686"/>
      <c r="K22" s="686"/>
      <c r="L22" s="568">
        <f t="shared" ref="L22:AU22" si="4">SUM(L19:L21)</f>
        <v>0</v>
      </c>
      <c r="M22" s="568">
        <f t="shared" si="4"/>
        <v>0</v>
      </c>
      <c r="N22" s="568">
        <f t="shared" si="4"/>
        <v>0</v>
      </c>
      <c r="O22" s="568">
        <f t="shared" si="4"/>
        <v>25000</v>
      </c>
      <c r="P22" s="568">
        <f t="shared" si="4"/>
        <v>0</v>
      </c>
      <c r="Q22" s="568">
        <f t="shared" si="4"/>
        <v>0</v>
      </c>
      <c r="R22" s="568">
        <f t="shared" si="4"/>
        <v>0</v>
      </c>
      <c r="S22" s="568">
        <f t="shared" si="4"/>
        <v>0</v>
      </c>
      <c r="T22" s="568">
        <f t="shared" si="4"/>
        <v>50000</v>
      </c>
      <c r="U22" s="568">
        <f t="shared" si="4"/>
        <v>0</v>
      </c>
      <c r="V22" s="568"/>
      <c r="W22" s="568"/>
      <c r="X22" s="568"/>
      <c r="Y22" s="568">
        <f t="shared" si="4"/>
        <v>0</v>
      </c>
      <c r="Z22" s="568">
        <f t="shared" si="4"/>
        <v>0</v>
      </c>
      <c r="AA22" s="568">
        <f t="shared" si="4"/>
        <v>0</v>
      </c>
      <c r="AB22" s="568">
        <f t="shared" si="4"/>
        <v>0</v>
      </c>
      <c r="AC22" s="568">
        <f t="shared" si="4"/>
        <v>0</v>
      </c>
      <c r="AD22" s="568">
        <f t="shared" si="4"/>
        <v>0</v>
      </c>
      <c r="AE22" s="568"/>
      <c r="AF22" s="568"/>
      <c r="AG22" s="568">
        <f t="shared" si="4"/>
        <v>0</v>
      </c>
      <c r="AH22" s="568">
        <f t="shared" si="4"/>
        <v>0</v>
      </c>
      <c r="AI22" s="568">
        <f t="shared" si="4"/>
        <v>251046</v>
      </c>
      <c r="AJ22" s="568">
        <f t="shared" si="4"/>
        <v>0</v>
      </c>
      <c r="AK22" s="568">
        <f t="shared" si="4"/>
        <v>0</v>
      </c>
      <c r="AL22" s="568">
        <f t="shared" si="4"/>
        <v>0</v>
      </c>
      <c r="AM22" s="568">
        <f t="shared" si="4"/>
        <v>0</v>
      </c>
      <c r="AN22" s="568">
        <f t="shared" si="4"/>
        <v>300000</v>
      </c>
      <c r="AO22" s="568"/>
      <c r="AP22" s="568"/>
      <c r="AQ22" s="568">
        <f t="shared" si="4"/>
        <v>100000</v>
      </c>
      <c r="AR22" s="568">
        <f t="shared" si="4"/>
        <v>46000</v>
      </c>
      <c r="AS22" s="568">
        <f t="shared" si="4"/>
        <v>8623265</v>
      </c>
      <c r="AT22" s="568"/>
      <c r="AU22" s="568">
        <f t="shared" si="4"/>
        <v>9395311</v>
      </c>
    </row>
    <row r="23" spans="1:47" s="610" customFormat="1" ht="18">
      <c r="A23" s="145" t="s">
        <v>170</v>
      </c>
      <c r="B23" s="155" t="s">
        <v>177</v>
      </c>
      <c r="C23" s="571">
        <f>SUM(C18,C22)</f>
        <v>0</v>
      </c>
      <c r="D23" s="572">
        <f>SUM(D18,D22)</f>
        <v>0</v>
      </c>
      <c r="E23" s="370">
        <f>SUM(E18,E22)</f>
        <v>0</v>
      </c>
      <c r="F23" s="807">
        <f t="shared" si="1"/>
        <v>36364378</v>
      </c>
      <c r="G23" s="807">
        <f>G18+G22</f>
        <v>36630879</v>
      </c>
      <c r="H23" s="807">
        <f>H18+H22</f>
        <v>17629023</v>
      </c>
      <c r="I23" s="571"/>
      <c r="J23" s="688"/>
      <c r="K23" s="688"/>
      <c r="L23" s="571">
        <f t="shared" ref="L23:AU23" si="5">SUM(L18,L22)</f>
        <v>0</v>
      </c>
      <c r="M23" s="571">
        <f t="shared" si="5"/>
        <v>0</v>
      </c>
      <c r="N23" s="571">
        <f t="shared" si="5"/>
        <v>0</v>
      </c>
      <c r="O23" s="571">
        <f t="shared" si="5"/>
        <v>25000</v>
      </c>
      <c r="P23" s="571">
        <f t="shared" si="5"/>
        <v>0</v>
      </c>
      <c r="Q23" s="571">
        <f t="shared" si="5"/>
        <v>0</v>
      </c>
      <c r="R23" s="571">
        <f t="shared" si="5"/>
        <v>0</v>
      </c>
      <c r="S23" s="571">
        <f t="shared" si="5"/>
        <v>5646748</v>
      </c>
      <c r="T23" s="571">
        <f t="shared" si="5"/>
        <v>50000</v>
      </c>
      <c r="U23" s="571">
        <f t="shared" si="5"/>
        <v>98410</v>
      </c>
      <c r="V23" s="571"/>
      <c r="W23" s="571"/>
      <c r="X23" s="571"/>
      <c r="Y23" s="571">
        <f t="shared" si="5"/>
        <v>0</v>
      </c>
      <c r="Z23" s="571">
        <f t="shared" si="5"/>
        <v>960000</v>
      </c>
      <c r="AA23" s="571">
        <f t="shared" si="5"/>
        <v>3926049</v>
      </c>
      <c r="AB23" s="571">
        <f t="shared" si="5"/>
        <v>0</v>
      </c>
      <c r="AC23" s="571">
        <f t="shared" si="5"/>
        <v>2254795</v>
      </c>
      <c r="AD23" s="571">
        <f t="shared" si="5"/>
        <v>0</v>
      </c>
      <c r="AE23" s="571"/>
      <c r="AF23" s="571"/>
      <c r="AG23" s="571">
        <f t="shared" si="5"/>
        <v>618852</v>
      </c>
      <c r="AH23" s="571">
        <f t="shared" si="5"/>
        <v>0</v>
      </c>
      <c r="AI23" s="571">
        <f t="shared" si="5"/>
        <v>251046</v>
      </c>
      <c r="AJ23" s="571">
        <f t="shared" si="5"/>
        <v>0</v>
      </c>
      <c r="AK23" s="571">
        <f t="shared" si="5"/>
        <v>0</v>
      </c>
      <c r="AL23" s="571">
        <f t="shared" si="5"/>
        <v>0</v>
      </c>
      <c r="AM23" s="571">
        <f t="shared" si="5"/>
        <v>0</v>
      </c>
      <c r="AN23" s="571">
        <f t="shared" si="5"/>
        <v>300000</v>
      </c>
      <c r="AO23" s="571"/>
      <c r="AP23" s="571"/>
      <c r="AQ23" s="571">
        <f t="shared" si="5"/>
        <v>100000</v>
      </c>
      <c r="AR23" s="571">
        <f t="shared" si="5"/>
        <v>11913312</v>
      </c>
      <c r="AS23" s="571">
        <f t="shared" si="5"/>
        <v>10220166</v>
      </c>
      <c r="AT23" s="571"/>
      <c r="AU23" s="571">
        <f t="shared" si="5"/>
        <v>36364378</v>
      </c>
    </row>
    <row r="24" spans="1:47" s="559" customFormat="1" ht="18">
      <c r="A24" s="1" t="s">
        <v>171</v>
      </c>
      <c r="B24" s="91" t="s">
        <v>76</v>
      </c>
      <c r="C24" s="363"/>
      <c r="D24" s="364"/>
      <c r="E24" s="564"/>
      <c r="F24" s="365">
        <f t="shared" si="1"/>
        <v>6634043</v>
      </c>
      <c r="G24" s="365"/>
      <c r="H24" s="365"/>
      <c r="I24" s="564"/>
      <c r="J24" s="686"/>
      <c r="K24" s="686"/>
      <c r="L24" s="565"/>
      <c r="M24" s="565"/>
      <c r="N24" s="565"/>
      <c r="O24" s="782">
        <v>4875</v>
      </c>
      <c r="P24" s="565"/>
      <c r="Q24" s="565"/>
      <c r="R24" s="565"/>
      <c r="S24" s="782">
        <v>1058539</v>
      </c>
      <c r="T24" s="782">
        <v>11000</v>
      </c>
      <c r="U24" s="782">
        <v>19190</v>
      </c>
      <c r="V24" s="565"/>
      <c r="W24" s="565"/>
      <c r="X24" s="565"/>
      <c r="Y24" s="565"/>
      <c r="Z24" s="782">
        <v>189200</v>
      </c>
      <c r="AA24" s="782">
        <v>723486</v>
      </c>
      <c r="AB24" s="565"/>
      <c r="AC24" s="782">
        <v>418606</v>
      </c>
      <c r="AD24" s="565"/>
      <c r="AE24" s="565"/>
      <c r="AF24" s="565"/>
      <c r="AG24" s="782">
        <v>114415</v>
      </c>
      <c r="AH24" s="565"/>
      <c r="AI24" s="565">
        <v>48954</v>
      </c>
      <c r="AJ24" s="565"/>
      <c r="AK24" s="565"/>
      <c r="AL24" s="565"/>
      <c r="AM24" s="565"/>
      <c r="AN24" s="782">
        <v>58500</v>
      </c>
      <c r="AO24" s="565"/>
      <c r="AP24" s="565"/>
      <c r="AQ24" s="782">
        <v>19500</v>
      </c>
      <c r="AR24" s="782">
        <v>2263987</v>
      </c>
      <c r="AS24" s="782">
        <v>1703791</v>
      </c>
      <c r="AT24" s="565"/>
      <c r="AU24" s="465">
        <f>SUM(L24:AS24)</f>
        <v>6634043</v>
      </c>
    </row>
    <row r="25" spans="1:47" s="559" customFormat="1" ht="18">
      <c r="A25" s="1" t="s">
        <v>172</v>
      </c>
      <c r="B25" s="91" t="s">
        <v>77</v>
      </c>
      <c r="C25" s="363"/>
      <c r="D25" s="364"/>
      <c r="E25" s="564"/>
      <c r="F25" s="365">
        <f>AU25</f>
        <v>319000</v>
      </c>
      <c r="G25" s="365"/>
      <c r="H25" s="365"/>
      <c r="I25" s="564"/>
      <c r="J25" s="686"/>
      <c r="K25" s="686"/>
      <c r="L25" s="565"/>
      <c r="M25" s="565"/>
      <c r="N25" s="565"/>
      <c r="O25" s="565"/>
      <c r="P25" s="565"/>
      <c r="Q25" s="565"/>
      <c r="R25" s="565"/>
      <c r="S25" s="782">
        <v>49233</v>
      </c>
      <c r="T25" s="565"/>
      <c r="U25" s="565"/>
      <c r="V25" s="565"/>
      <c r="W25" s="565"/>
      <c r="X25" s="565"/>
      <c r="Y25" s="565"/>
      <c r="Z25" s="565"/>
      <c r="AA25" s="782">
        <v>48412</v>
      </c>
      <c r="AB25" s="565"/>
      <c r="AC25" s="782">
        <v>27693</v>
      </c>
      <c r="AD25" s="565"/>
      <c r="AE25" s="565"/>
      <c r="AF25" s="565"/>
      <c r="AG25" s="782">
        <v>6154</v>
      </c>
      <c r="AH25" s="565"/>
      <c r="AI25" s="565"/>
      <c r="AJ25" s="565"/>
      <c r="AK25" s="565"/>
      <c r="AL25" s="565"/>
      <c r="AM25" s="565"/>
      <c r="AN25" s="565"/>
      <c r="AO25" s="565"/>
      <c r="AP25" s="565"/>
      <c r="AQ25" s="565"/>
      <c r="AR25" s="782">
        <v>73849</v>
      </c>
      <c r="AS25" s="782">
        <v>113659</v>
      </c>
      <c r="AT25" s="565"/>
      <c r="AU25" s="465">
        <f>SUM(L25:AS25)</f>
        <v>319000</v>
      </c>
    </row>
    <row r="26" spans="1:47" s="559" customFormat="1" ht="18">
      <c r="A26" s="1" t="s">
        <v>173</v>
      </c>
      <c r="B26" s="91" t="s">
        <v>68</v>
      </c>
      <c r="C26" s="363"/>
      <c r="D26" s="364"/>
      <c r="E26" s="564"/>
      <c r="F26" s="365">
        <f t="shared" si="1"/>
        <v>200000</v>
      </c>
      <c r="G26" s="365"/>
      <c r="H26" s="365"/>
      <c r="I26" s="564"/>
      <c r="J26" s="686"/>
      <c r="K26" s="686"/>
      <c r="L26" s="565"/>
      <c r="M26" s="565"/>
      <c r="N26" s="565"/>
      <c r="O26" s="565"/>
      <c r="P26" s="565"/>
      <c r="Q26" s="565"/>
      <c r="R26" s="565"/>
      <c r="S26" s="782">
        <v>40000</v>
      </c>
      <c r="T26" s="565"/>
      <c r="U26" s="565"/>
      <c r="V26" s="565"/>
      <c r="W26" s="565"/>
      <c r="X26" s="565"/>
      <c r="Y26" s="565"/>
      <c r="Z26" s="565"/>
      <c r="AA26" s="782">
        <v>50000</v>
      </c>
      <c r="AB26" s="565"/>
      <c r="AC26" s="782">
        <v>40000</v>
      </c>
      <c r="AD26" s="565"/>
      <c r="AE26" s="565"/>
      <c r="AF26" s="565"/>
      <c r="AG26" s="782"/>
      <c r="AH26" s="565"/>
      <c r="AI26" s="565"/>
      <c r="AJ26" s="565"/>
      <c r="AK26" s="565"/>
      <c r="AL26" s="565"/>
      <c r="AM26" s="565"/>
      <c r="AN26" s="565"/>
      <c r="AO26" s="565"/>
      <c r="AP26" s="565"/>
      <c r="AQ26" s="565"/>
      <c r="AR26" s="782">
        <v>50000</v>
      </c>
      <c r="AS26" s="782">
        <v>20000</v>
      </c>
      <c r="AT26" s="565"/>
      <c r="AU26" s="465">
        <f>SUM(L26:AS26)</f>
        <v>200000</v>
      </c>
    </row>
    <row r="27" spans="1:47" s="559" customFormat="1" ht="18">
      <c r="A27" s="1" t="s">
        <v>174</v>
      </c>
      <c r="B27" s="91" t="s">
        <v>72</v>
      </c>
      <c r="C27" s="363"/>
      <c r="D27" s="364"/>
      <c r="E27" s="564"/>
      <c r="F27" s="365">
        <f t="shared" si="1"/>
        <v>361885</v>
      </c>
      <c r="G27" s="365"/>
      <c r="H27" s="365"/>
      <c r="I27" s="564"/>
      <c r="J27" s="686"/>
      <c r="K27" s="686"/>
      <c r="L27" s="565"/>
      <c r="M27" s="565"/>
      <c r="N27" s="565"/>
      <c r="O27" s="565"/>
      <c r="P27" s="565"/>
      <c r="Q27" s="565"/>
      <c r="R27" s="565"/>
      <c r="S27" s="782">
        <v>52749</v>
      </c>
      <c r="T27" s="565"/>
      <c r="U27" s="565"/>
      <c r="V27" s="565"/>
      <c r="W27" s="565"/>
      <c r="X27" s="565"/>
      <c r="Y27" s="565"/>
      <c r="Z27" s="565"/>
      <c r="AA27" s="782">
        <v>49905</v>
      </c>
      <c r="AB27" s="565"/>
      <c r="AC27" s="782">
        <v>29671</v>
      </c>
      <c r="AD27" s="565"/>
      <c r="AE27" s="565"/>
      <c r="AF27" s="565"/>
      <c r="AG27" s="782">
        <v>6594</v>
      </c>
      <c r="AH27" s="565"/>
      <c r="AI27" s="565"/>
      <c r="AJ27" s="565"/>
      <c r="AK27" s="565"/>
      <c r="AL27" s="565"/>
      <c r="AM27" s="565"/>
      <c r="AN27" s="565"/>
      <c r="AO27" s="565"/>
      <c r="AP27" s="565"/>
      <c r="AQ27" s="565"/>
      <c r="AR27" s="782">
        <v>79124</v>
      </c>
      <c r="AS27" s="782">
        <v>143842</v>
      </c>
      <c r="AT27" s="565"/>
      <c r="AU27" s="465">
        <f>SUM(L27:AS27)</f>
        <v>361885</v>
      </c>
    </row>
    <row r="28" spans="1:47" s="611" customFormat="1" ht="18">
      <c r="A28" s="573" t="s">
        <v>175</v>
      </c>
      <c r="B28" s="574" t="s">
        <v>176</v>
      </c>
      <c r="C28" s="572">
        <f>SUM(C24:C27)</f>
        <v>0</v>
      </c>
      <c r="D28" s="370">
        <f>SUM(D24:D27)</f>
        <v>0</v>
      </c>
      <c r="E28" s="371">
        <f>SUM(E24:E27)</f>
        <v>0</v>
      </c>
      <c r="F28" s="807">
        <f t="shared" si="1"/>
        <v>7514928</v>
      </c>
      <c r="G28" s="807">
        <v>7568110</v>
      </c>
      <c r="H28" s="807">
        <v>3585740</v>
      </c>
      <c r="I28" s="568"/>
      <c r="J28" s="689"/>
      <c r="K28" s="689"/>
      <c r="L28" s="568">
        <f t="shared" ref="L28:AU28" si="6">SUM(L24:L27)</f>
        <v>0</v>
      </c>
      <c r="M28" s="568">
        <f t="shared" si="6"/>
        <v>0</v>
      </c>
      <c r="N28" s="568">
        <f t="shared" si="6"/>
        <v>0</v>
      </c>
      <c r="O28" s="568">
        <f t="shared" si="6"/>
        <v>4875</v>
      </c>
      <c r="P28" s="568">
        <f t="shared" si="6"/>
        <v>0</v>
      </c>
      <c r="Q28" s="568">
        <f t="shared" si="6"/>
        <v>0</v>
      </c>
      <c r="R28" s="568">
        <f t="shared" si="6"/>
        <v>0</v>
      </c>
      <c r="S28" s="568">
        <f t="shared" si="6"/>
        <v>1200521</v>
      </c>
      <c r="T28" s="568">
        <f t="shared" si="6"/>
        <v>11000</v>
      </c>
      <c r="U28" s="568">
        <f t="shared" si="6"/>
        <v>19190</v>
      </c>
      <c r="V28" s="568"/>
      <c r="W28" s="568"/>
      <c r="X28" s="568"/>
      <c r="Y28" s="568">
        <f t="shared" si="6"/>
        <v>0</v>
      </c>
      <c r="Z28" s="568">
        <f t="shared" si="6"/>
        <v>189200</v>
      </c>
      <c r="AA28" s="568">
        <f t="shared" si="6"/>
        <v>871803</v>
      </c>
      <c r="AB28" s="568">
        <f t="shared" si="6"/>
        <v>0</v>
      </c>
      <c r="AC28" s="568">
        <f t="shared" si="6"/>
        <v>515970</v>
      </c>
      <c r="AD28" s="568">
        <f t="shared" si="6"/>
        <v>0</v>
      </c>
      <c r="AE28" s="568"/>
      <c r="AF28" s="568"/>
      <c r="AG28" s="568">
        <f t="shared" si="6"/>
        <v>127163</v>
      </c>
      <c r="AH28" s="568">
        <f t="shared" si="6"/>
        <v>0</v>
      </c>
      <c r="AI28" s="568">
        <f t="shared" si="6"/>
        <v>48954</v>
      </c>
      <c r="AJ28" s="568">
        <f t="shared" si="6"/>
        <v>0</v>
      </c>
      <c r="AK28" s="568">
        <f t="shared" si="6"/>
        <v>0</v>
      </c>
      <c r="AL28" s="568">
        <f t="shared" si="6"/>
        <v>0</v>
      </c>
      <c r="AM28" s="568">
        <f t="shared" si="6"/>
        <v>0</v>
      </c>
      <c r="AN28" s="568">
        <f t="shared" si="6"/>
        <v>58500</v>
      </c>
      <c r="AO28" s="568"/>
      <c r="AP28" s="568"/>
      <c r="AQ28" s="568">
        <f t="shared" si="6"/>
        <v>19500</v>
      </c>
      <c r="AR28" s="568">
        <f t="shared" si="6"/>
        <v>2466960</v>
      </c>
      <c r="AS28" s="568">
        <f t="shared" si="6"/>
        <v>1981292</v>
      </c>
      <c r="AT28" s="568"/>
      <c r="AU28" s="370">
        <f t="shared" si="6"/>
        <v>7514928</v>
      </c>
    </row>
    <row r="29" spans="1:47" ht="18">
      <c r="A29" s="1" t="s">
        <v>179</v>
      </c>
      <c r="B29" s="91" t="s">
        <v>96</v>
      </c>
      <c r="C29" s="363"/>
      <c r="D29" s="363"/>
      <c r="E29" s="363"/>
      <c r="F29" s="365">
        <f t="shared" si="1"/>
        <v>700000</v>
      </c>
      <c r="G29" s="365"/>
      <c r="H29" s="365"/>
      <c r="I29" s="564"/>
      <c r="J29" s="686"/>
      <c r="K29" s="686"/>
      <c r="L29" s="565"/>
      <c r="M29" s="565"/>
      <c r="N29" s="565"/>
      <c r="O29" s="565"/>
      <c r="P29" s="565"/>
      <c r="Q29" s="565"/>
      <c r="R29" s="565"/>
      <c r="S29" s="782">
        <v>10000</v>
      </c>
      <c r="T29" s="782">
        <v>600000</v>
      </c>
      <c r="U29" s="565"/>
      <c r="V29" s="565"/>
      <c r="W29" s="565"/>
      <c r="X29" s="565"/>
      <c r="Y29" s="565"/>
      <c r="Z29" s="565"/>
      <c r="AA29" s="782">
        <v>20000</v>
      </c>
      <c r="AB29" s="565"/>
      <c r="AC29" s="565"/>
      <c r="AD29" s="565"/>
      <c r="AE29" s="565"/>
      <c r="AF29" s="565"/>
      <c r="AG29" s="782">
        <v>10000</v>
      </c>
      <c r="AH29" s="565"/>
      <c r="AI29" s="565"/>
      <c r="AJ29" s="565"/>
      <c r="AK29" s="565"/>
      <c r="AL29" s="565"/>
      <c r="AM29" s="565"/>
      <c r="AN29" s="565"/>
      <c r="AO29" s="565"/>
      <c r="AP29" s="565"/>
      <c r="AQ29" s="565"/>
      <c r="AR29" s="782">
        <v>50000</v>
      </c>
      <c r="AS29" s="782">
        <v>10000</v>
      </c>
      <c r="AT29" s="565"/>
      <c r="AU29" s="565">
        <f>SUM(L29:AS29)</f>
        <v>700000</v>
      </c>
    </row>
    <row r="30" spans="1:47" ht="18">
      <c r="A30" s="1" t="s">
        <v>180</v>
      </c>
      <c r="B30" s="83" t="s">
        <v>181</v>
      </c>
      <c r="C30" s="363"/>
      <c r="D30" s="364"/>
      <c r="E30" s="564"/>
      <c r="F30" s="365">
        <f t="shared" si="1"/>
        <v>470000</v>
      </c>
      <c r="G30" s="365"/>
      <c r="H30" s="365"/>
      <c r="I30" s="564"/>
      <c r="J30" s="686"/>
      <c r="K30" s="686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782">
        <v>20000</v>
      </c>
      <c r="AA30" s="565"/>
      <c r="AB30" s="565"/>
      <c r="AC30" s="565"/>
      <c r="AD30" s="565"/>
      <c r="AE30" s="565"/>
      <c r="AF30" s="565"/>
      <c r="AG30" s="565"/>
      <c r="AH30" s="565"/>
      <c r="AI30" s="565"/>
      <c r="AJ30" s="565"/>
      <c r="AK30" s="782">
        <v>190000</v>
      </c>
      <c r="AL30" s="565"/>
      <c r="AM30" s="565"/>
      <c r="AN30" s="565"/>
      <c r="AO30" s="565"/>
      <c r="AP30" s="565"/>
      <c r="AQ30" s="565"/>
      <c r="AR30" s="782">
        <v>60000</v>
      </c>
      <c r="AS30" s="782">
        <v>200000</v>
      </c>
      <c r="AT30" s="565"/>
      <c r="AU30" s="565">
        <f>SUM(L30:AS30)</f>
        <v>470000</v>
      </c>
    </row>
    <row r="31" spans="1:47" ht="18">
      <c r="A31" s="1" t="s">
        <v>590</v>
      </c>
      <c r="B31" s="83" t="s">
        <v>591</v>
      </c>
      <c r="C31" s="363"/>
      <c r="D31" s="364"/>
      <c r="E31" s="564"/>
      <c r="F31" s="365">
        <f t="shared" si="1"/>
        <v>850000</v>
      </c>
      <c r="G31" s="365"/>
      <c r="H31" s="365"/>
      <c r="I31" s="564"/>
      <c r="J31" s="686"/>
      <c r="K31" s="686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  <c r="AA31" s="782">
        <v>250000</v>
      </c>
      <c r="AB31" s="565"/>
      <c r="AC31" s="565"/>
      <c r="AD31" s="565"/>
      <c r="AE31" s="565"/>
      <c r="AF31" s="565"/>
      <c r="AG31" s="565"/>
      <c r="AH31" s="565"/>
      <c r="AI31" s="565"/>
      <c r="AJ31" s="565"/>
      <c r="AK31" s="565"/>
      <c r="AL31" s="565"/>
      <c r="AM31" s="565"/>
      <c r="AN31" s="565"/>
      <c r="AO31" s="565"/>
      <c r="AP31" s="565"/>
      <c r="AQ31" s="565"/>
      <c r="AR31" s="782">
        <v>500000</v>
      </c>
      <c r="AS31" s="782">
        <v>100000</v>
      </c>
      <c r="AT31" s="565"/>
      <c r="AU31" s="565">
        <f>SUM(L31:AS31)</f>
        <v>850000</v>
      </c>
    </row>
    <row r="32" spans="1:47" ht="18">
      <c r="A32" s="372" t="s">
        <v>182</v>
      </c>
      <c r="B32" s="92" t="s">
        <v>183</v>
      </c>
      <c r="C32" s="364">
        <f>SUM(C29:C31)</f>
        <v>0</v>
      </c>
      <c r="D32" s="364">
        <f>SUM(D29:D31)</f>
        <v>0</v>
      </c>
      <c r="E32" s="364">
        <f>SUM(E29:E31)</f>
        <v>0</v>
      </c>
      <c r="F32" s="807">
        <f t="shared" si="1"/>
        <v>2020000</v>
      </c>
      <c r="G32" s="807">
        <v>2020000</v>
      </c>
      <c r="H32" s="807">
        <v>724513</v>
      </c>
      <c r="I32" s="634"/>
      <c r="J32" s="686"/>
      <c r="K32" s="686"/>
      <c r="L32" s="564">
        <f>SUM(L29:L31)</f>
        <v>0</v>
      </c>
      <c r="M32" s="564">
        <f t="shared" ref="M32:AS32" si="7">SUM(M29:M31)</f>
        <v>0</v>
      </c>
      <c r="N32" s="564">
        <f t="shared" si="7"/>
        <v>0</v>
      </c>
      <c r="O32" s="564">
        <f t="shared" si="7"/>
        <v>0</v>
      </c>
      <c r="P32" s="564">
        <f t="shared" si="7"/>
        <v>0</v>
      </c>
      <c r="Q32" s="564">
        <f t="shared" si="7"/>
        <v>0</v>
      </c>
      <c r="R32" s="564">
        <f t="shared" si="7"/>
        <v>0</v>
      </c>
      <c r="S32" s="564">
        <f t="shared" si="7"/>
        <v>10000</v>
      </c>
      <c r="T32" s="564">
        <f t="shared" si="7"/>
        <v>600000</v>
      </c>
      <c r="U32" s="564">
        <f t="shared" si="7"/>
        <v>0</v>
      </c>
      <c r="V32" s="564"/>
      <c r="W32" s="564"/>
      <c r="X32" s="564"/>
      <c r="Y32" s="564">
        <f t="shared" si="7"/>
        <v>0</v>
      </c>
      <c r="Z32" s="564">
        <f t="shared" si="7"/>
        <v>20000</v>
      </c>
      <c r="AA32" s="564">
        <f t="shared" si="7"/>
        <v>270000</v>
      </c>
      <c r="AB32" s="564">
        <f t="shared" si="7"/>
        <v>0</v>
      </c>
      <c r="AC32" s="564">
        <f t="shared" si="7"/>
        <v>0</v>
      </c>
      <c r="AD32" s="564">
        <f t="shared" si="7"/>
        <v>0</v>
      </c>
      <c r="AE32" s="564"/>
      <c r="AF32" s="564"/>
      <c r="AG32" s="564">
        <f t="shared" si="7"/>
        <v>10000</v>
      </c>
      <c r="AH32" s="564">
        <f t="shared" si="7"/>
        <v>0</v>
      </c>
      <c r="AI32" s="564">
        <f t="shared" si="7"/>
        <v>0</v>
      </c>
      <c r="AJ32" s="564">
        <f t="shared" si="7"/>
        <v>0</v>
      </c>
      <c r="AK32" s="564">
        <f t="shared" si="7"/>
        <v>190000</v>
      </c>
      <c r="AL32" s="564">
        <f t="shared" si="7"/>
        <v>0</v>
      </c>
      <c r="AM32" s="564">
        <f t="shared" si="7"/>
        <v>0</v>
      </c>
      <c r="AN32" s="564">
        <f t="shared" si="7"/>
        <v>0</v>
      </c>
      <c r="AO32" s="564"/>
      <c r="AP32" s="564"/>
      <c r="AQ32" s="564">
        <f t="shared" si="7"/>
        <v>0</v>
      </c>
      <c r="AR32" s="564">
        <f t="shared" si="7"/>
        <v>610000</v>
      </c>
      <c r="AS32" s="564">
        <f t="shared" si="7"/>
        <v>310000</v>
      </c>
      <c r="AT32" s="564"/>
      <c r="AU32" s="564">
        <f>SUM(AU29:AU31)</f>
        <v>2020000</v>
      </c>
    </row>
    <row r="33" spans="1:47" ht="18">
      <c r="A33" s="1" t="s">
        <v>187</v>
      </c>
      <c r="B33" s="83" t="s">
        <v>586</v>
      </c>
      <c r="C33" s="363"/>
      <c r="D33" s="373"/>
      <c r="E33" s="564"/>
      <c r="F33" s="365">
        <f t="shared" si="1"/>
        <v>1500000</v>
      </c>
      <c r="G33" s="365"/>
      <c r="H33" s="365"/>
      <c r="I33" s="564"/>
      <c r="J33" s="686"/>
      <c r="K33" s="686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782">
        <v>1500000</v>
      </c>
      <c r="AL33" s="565"/>
      <c r="AM33" s="565"/>
      <c r="AN33" s="565"/>
      <c r="AO33" s="565"/>
      <c r="AP33" s="565"/>
      <c r="AQ33" s="565"/>
      <c r="AR33" s="565"/>
      <c r="AS33" s="565"/>
      <c r="AT33" s="565"/>
      <c r="AU33" s="565">
        <f t="shared" ref="AU33:AU38" si="8">SUM(L33:AS33)</f>
        <v>1500000</v>
      </c>
    </row>
    <row r="34" spans="1:47" ht="18">
      <c r="A34" s="1" t="s">
        <v>188</v>
      </c>
      <c r="B34" s="83" t="s">
        <v>184</v>
      </c>
      <c r="C34" s="363"/>
      <c r="D34" s="364"/>
      <c r="E34" s="564"/>
      <c r="F34" s="365">
        <f t="shared" si="1"/>
        <v>310000</v>
      </c>
      <c r="G34" s="365"/>
      <c r="H34" s="365"/>
      <c r="I34" s="564"/>
      <c r="J34" s="686"/>
      <c r="K34" s="686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782">
        <v>30000</v>
      </c>
      <c r="AA34" s="782">
        <v>100000</v>
      </c>
      <c r="AB34" s="565"/>
      <c r="AC34" s="565"/>
      <c r="AD34" s="565"/>
      <c r="AE34" s="565"/>
      <c r="AF34" s="565"/>
      <c r="AG34" s="565"/>
      <c r="AH34" s="565"/>
      <c r="AI34" s="565"/>
      <c r="AJ34" s="565"/>
      <c r="AK34" s="565"/>
      <c r="AL34" s="565"/>
      <c r="AM34" s="565"/>
      <c r="AN34" s="565"/>
      <c r="AO34" s="565"/>
      <c r="AP34" s="565"/>
      <c r="AQ34" s="565"/>
      <c r="AR34" s="782">
        <v>80000</v>
      </c>
      <c r="AS34" s="782">
        <v>100000</v>
      </c>
      <c r="AT34" s="565"/>
      <c r="AU34" s="565">
        <f t="shared" si="8"/>
        <v>310000</v>
      </c>
    </row>
    <row r="35" spans="1:47" ht="18">
      <c r="A35" s="1" t="s">
        <v>189</v>
      </c>
      <c r="B35" s="83" t="s">
        <v>185</v>
      </c>
      <c r="C35" s="363"/>
      <c r="D35" s="364"/>
      <c r="E35" s="564"/>
      <c r="F35" s="365">
        <f t="shared" si="1"/>
        <v>0</v>
      </c>
      <c r="G35" s="365"/>
      <c r="H35" s="365"/>
      <c r="I35" s="564"/>
      <c r="J35" s="686"/>
      <c r="K35" s="686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565"/>
      <c r="AE35" s="565"/>
      <c r="AF35" s="565"/>
      <c r="AG35" s="565"/>
      <c r="AH35" s="565"/>
      <c r="AI35" s="565"/>
      <c r="AJ35" s="565"/>
      <c r="AK35" s="565"/>
      <c r="AL35" s="565"/>
      <c r="AM35" s="565"/>
      <c r="AN35" s="565"/>
      <c r="AO35" s="565"/>
      <c r="AP35" s="565"/>
      <c r="AQ35" s="565"/>
      <c r="AR35" s="565"/>
      <c r="AS35" s="565"/>
      <c r="AT35" s="565"/>
      <c r="AU35" s="565">
        <f t="shared" si="8"/>
        <v>0</v>
      </c>
    </row>
    <row r="36" spans="1:47" ht="18">
      <c r="A36" s="1" t="s">
        <v>190</v>
      </c>
      <c r="B36" s="83" t="s">
        <v>70</v>
      </c>
      <c r="C36" s="363"/>
      <c r="D36" s="364"/>
      <c r="E36" s="564"/>
      <c r="F36" s="365">
        <f t="shared" si="1"/>
        <v>1060000</v>
      </c>
      <c r="G36" s="365"/>
      <c r="H36" s="365"/>
      <c r="I36" s="564"/>
      <c r="J36" s="686"/>
      <c r="K36" s="686"/>
      <c r="L36" s="565"/>
      <c r="M36" s="565"/>
      <c r="N36" s="565"/>
      <c r="O36" s="565"/>
      <c r="P36" s="565"/>
      <c r="Q36" s="565"/>
      <c r="R36" s="565"/>
      <c r="S36" s="782">
        <v>1000000</v>
      </c>
      <c r="T36" s="565"/>
      <c r="U36" s="565"/>
      <c r="V36" s="565"/>
      <c r="W36" s="782">
        <v>60000</v>
      </c>
      <c r="X36" s="565"/>
      <c r="Y36" s="565"/>
      <c r="Z36" s="565"/>
      <c r="AA36" s="565"/>
      <c r="AB36" s="565"/>
      <c r="AC36" s="565"/>
      <c r="AD36" s="565"/>
      <c r="AE36" s="565"/>
      <c r="AF36" s="565"/>
      <c r="AG36" s="565"/>
      <c r="AH36" s="565"/>
      <c r="AI36" s="565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>
        <f t="shared" si="8"/>
        <v>1060000</v>
      </c>
    </row>
    <row r="37" spans="1:47" ht="18">
      <c r="A37" s="1" t="s">
        <v>178</v>
      </c>
      <c r="B37" s="91" t="s">
        <v>78</v>
      </c>
      <c r="C37" s="363"/>
      <c r="D37" s="364"/>
      <c r="E37" s="564"/>
      <c r="F37" s="365">
        <f t="shared" si="1"/>
        <v>246870</v>
      </c>
      <c r="G37" s="365"/>
      <c r="H37" s="365"/>
      <c r="I37" s="564"/>
      <c r="J37" s="686"/>
      <c r="K37" s="686"/>
      <c r="L37" s="565"/>
      <c r="M37" s="565"/>
      <c r="N37" s="565"/>
      <c r="O37" s="565"/>
      <c r="P37" s="565"/>
      <c r="Q37" s="565"/>
      <c r="R37" s="565"/>
      <c r="S37" s="782">
        <v>120000</v>
      </c>
      <c r="T37" s="565"/>
      <c r="U37" s="565"/>
      <c r="V37" s="565"/>
      <c r="W37" s="565"/>
      <c r="X37" s="565"/>
      <c r="Y37" s="565"/>
      <c r="Z37" s="565"/>
      <c r="AA37" s="782">
        <v>12500</v>
      </c>
      <c r="AB37" s="565"/>
      <c r="AC37" s="782">
        <v>39370</v>
      </c>
      <c r="AD37" s="565"/>
      <c r="AE37" s="565"/>
      <c r="AF37" s="565"/>
      <c r="AG37" s="565"/>
      <c r="AH37" s="565"/>
      <c r="AI37" s="565"/>
      <c r="AJ37" s="565"/>
      <c r="AK37" s="565"/>
      <c r="AL37" s="565"/>
      <c r="AM37" s="565"/>
      <c r="AN37" s="565"/>
      <c r="AO37" s="565"/>
      <c r="AP37" s="565"/>
      <c r="AQ37" s="565"/>
      <c r="AR37" s="782">
        <v>50000</v>
      </c>
      <c r="AS37" s="782">
        <v>25000</v>
      </c>
      <c r="AT37" s="565"/>
      <c r="AU37" s="565">
        <f t="shared" si="8"/>
        <v>246870</v>
      </c>
    </row>
    <row r="38" spans="1:47" ht="18">
      <c r="A38" s="1" t="s">
        <v>192</v>
      </c>
      <c r="B38" s="83" t="s">
        <v>566</v>
      </c>
      <c r="C38" s="363"/>
      <c r="D38" s="364"/>
      <c r="E38" s="564"/>
      <c r="F38" s="365">
        <f t="shared" si="1"/>
        <v>6929000</v>
      </c>
      <c r="G38" s="365"/>
      <c r="H38" s="365"/>
      <c r="I38" s="564"/>
      <c r="J38" s="686"/>
      <c r="K38" s="686"/>
      <c r="L38" s="565"/>
      <c r="M38" s="565"/>
      <c r="N38" s="565"/>
      <c r="O38" s="565"/>
      <c r="P38" s="565"/>
      <c r="Q38" s="565"/>
      <c r="R38" s="782">
        <v>50000</v>
      </c>
      <c r="S38" s="782">
        <v>2794000</v>
      </c>
      <c r="T38" s="782">
        <v>30000</v>
      </c>
      <c r="U38" s="565"/>
      <c r="V38" s="565"/>
      <c r="W38" s="565"/>
      <c r="X38" s="565"/>
      <c r="Y38" s="565"/>
      <c r="Z38" s="565"/>
      <c r="AA38" s="782">
        <v>550000</v>
      </c>
      <c r="AB38" s="565"/>
      <c r="AC38" s="782">
        <v>15000</v>
      </c>
      <c r="AD38" s="565"/>
      <c r="AE38" s="565"/>
      <c r="AF38" s="565"/>
      <c r="AG38" s="565"/>
      <c r="AH38" s="565"/>
      <c r="AI38" s="565"/>
      <c r="AJ38" s="565"/>
      <c r="AK38" s="782">
        <v>10000</v>
      </c>
      <c r="AL38" s="782">
        <v>150000</v>
      </c>
      <c r="AM38" s="565"/>
      <c r="AN38" s="782">
        <v>800000</v>
      </c>
      <c r="AO38" s="565"/>
      <c r="AP38" s="565"/>
      <c r="AQ38" s="782">
        <v>30000</v>
      </c>
      <c r="AR38" s="782">
        <v>500000</v>
      </c>
      <c r="AS38" s="782">
        <v>2000000</v>
      </c>
      <c r="AT38" s="565"/>
      <c r="AU38" s="565">
        <f t="shared" si="8"/>
        <v>6929000</v>
      </c>
    </row>
    <row r="39" spans="1:47" ht="18">
      <c r="A39" s="1" t="s">
        <v>193</v>
      </c>
      <c r="B39" s="554" t="s">
        <v>194</v>
      </c>
      <c r="C39" s="808">
        <f>SUM(C33:C38)</f>
        <v>0</v>
      </c>
      <c r="D39" s="808">
        <f>SUM(D33:D38)</f>
        <v>0</v>
      </c>
      <c r="E39" s="808">
        <f>SUM(E33:E38)</f>
        <v>0</v>
      </c>
      <c r="F39" s="807">
        <f t="shared" si="1"/>
        <v>10045870</v>
      </c>
      <c r="G39" s="807">
        <v>10045870</v>
      </c>
      <c r="H39" s="807">
        <v>2609746</v>
      </c>
      <c r="I39" s="634"/>
      <c r="J39" s="687"/>
      <c r="K39" s="687"/>
      <c r="L39" s="564">
        <f t="shared" ref="L39:AU39" si="9">SUM(L33:L38)</f>
        <v>0</v>
      </c>
      <c r="M39" s="564">
        <f t="shared" si="9"/>
        <v>0</v>
      </c>
      <c r="N39" s="564">
        <f t="shared" si="9"/>
        <v>0</v>
      </c>
      <c r="O39" s="564">
        <f t="shared" si="9"/>
        <v>0</v>
      </c>
      <c r="P39" s="564">
        <f t="shared" si="9"/>
        <v>0</v>
      </c>
      <c r="Q39" s="564">
        <f t="shared" si="9"/>
        <v>0</v>
      </c>
      <c r="R39" s="564">
        <f t="shared" si="9"/>
        <v>50000</v>
      </c>
      <c r="S39" s="564">
        <f t="shared" si="9"/>
        <v>3914000</v>
      </c>
      <c r="T39" s="564">
        <f t="shared" si="9"/>
        <v>30000</v>
      </c>
      <c r="U39" s="564">
        <f t="shared" si="9"/>
        <v>0</v>
      </c>
      <c r="V39" s="564">
        <f>SUM(V33:V38)</f>
        <v>0</v>
      </c>
      <c r="W39" s="564">
        <f>SUM(W33:W38)</f>
        <v>60000</v>
      </c>
      <c r="X39" s="564">
        <f>SUM(X33:X38)</f>
        <v>0</v>
      </c>
      <c r="Y39" s="564">
        <f t="shared" si="9"/>
        <v>0</v>
      </c>
      <c r="Z39" s="564">
        <f t="shared" si="9"/>
        <v>30000</v>
      </c>
      <c r="AA39" s="564">
        <f t="shared" si="9"/>
        <v>662500</v>
      </c>
      <c r="AB39" s="564">
        <f t="shared" si="9"/>
        <v>0</v>
      </c>
      <c r="AC39" s="564">
        <f t="shared" si="9"/>
        <v>54370</v>
      </c>
      <c r="AD39" s="564">
        <f t="shared" si="9"/>
        <v>0</v>
      </c>
      <c r="AE39" s="564"/>
      <c r="AF39" s="564"/>
      <c r="AG39" s="564">
        <f t="shared" si="9"/>
        <v>0</v>
      </c>
      <c r="AH39" s="564">
        <f t="shared" si="9"/>
        <v>0</v>
      </c>
      <c r="AI39" s="564">
        <f t="shared" si="9"/>
        <v>0</v>
      </c>
      <c r="AJ39" s="564">
        <f t="shared" si="9"/>
        <v>0</v>
      </c>
      <c r="AK39" s="564">
        <f t="shared" si="9"/>
        <v>1510000</v>
      </c>
      <c r="AL39" s="564">
        <f t="shared" si="9"/>
        <v>150000</v>
      </c>
      <c r="AM39" s="564">
        <f t="shared" si="9"/>
        <v>0</v>
      </c>
      <c r="AN39" s="564">
        <f t="shared" si="9"/>
        <v>800000</v>
      </c>
      <c r="AO39" s="564"/>
      <c r="AP39" s="564"/>
      <c r="AQ39" s="564">
        <f t="shared" si="9"/>
        <v>30000</v>
      </c>
      <c r="AR39" s="564">
        <f t="shared" si="9"/>
        <v>630000</v>
      </c>
      <c r="AS39" s="564">
        <f t="shared" si="9"/>
        <v>2125000</v>
      </c>
      <c r="AT39" s="564"/>
      <c r="AU39" s="564">
        <f t="shared" si="9"/>
        <v>10045870</v>
      </c>
    </row>
    <row r="40" spans="1:47" s="559" customFormat="1" ht="18">
      <c r="A40" s="145" t="s">
        <v>178</v>
      </c>
      <c r="B40" s="809" t="s">
        <v>197</v>
      </c>
      <c r="C40" s="608">
        <f>SUM(C39,C32)</f>
        <v>0</v>
      </c>
      <c r="D40" s="608">
        <f>SUM(D39,D32)</f>
        <v>0</v>
      </c>
      <c r="E40" s="608">
        <f>SUM(E39,E32)</f>
        <v>0</v>
      </c>
      <c r="F40" s="807">
        <f t="shared" si="1"/>
        <v>12065870</v>
      </c>
      <c r="G40" s="807">
        <f>G32+G39</f>
        <v>12065870</v>
      </c>
      <c r="H40" s="807">
        <f>H32+H39</f>
        <v>3334259</v>
      </c>
      <c r="I40" s="568"/>
      <c r="J40" s="686"/>
      <c r="K40" s="686"/>
      <c r="L40" s="370">
        <f t="shared" ref="L40:AU40" si="10">SUM(L39,L32)</f>
        <v>0</v>
      </c>
      <c r="M40" s="370">
        <f t="shared" si="10"/>
        <v>0</v>
      </c>
      <c r="N40" s="370">
        <f t="shared" si="10"/>
        <v>0</v>
      </c>
      <c r="O40" s="370">
        <f t="shared" si="10"/>
        <v>0</v>
      </c>
      <c r="P40" s="370">
        <f t="shared" si="10"/>
        <v>0</v>
      </c>
      <c r="Q40" s="370">
        <f t="shared" si="10"/>
        <v>0</v>
      </c>
      <c r="R40" s="370">
        <f t="shared" si="10"/>
        <v>50000</v>
      </c>
      <c r="S40" s="370">
        <f t="shared" si="10"/>
        <v>3924000</v>
      </c>
      <c r="T40" s="370">
        <f t="shared" si="10"/>
        <v>630000</v>
      </c>
      <c r="U40" s="370">
        <f t="shared" si="10"/>
        <v>0</v>
      </c>
      <c r="V40" s="370">
        <f>SUM(V39,V32)</f>
        <v>0</v>
      </c>
      <c r="W40" s="370">
        <f>SUM(W39,W32)</f>
        <v>60000</v>
      </c>
      <c r="X40" s="370">
        <f>SUM(X39,X32)</f>
        <v>0</v>
      </c>
      <c r="Y40" s="370">
        <f t="shared" si="10"/>
        <v>0</v>
      </c>
      <c r="Z40" s="370">
        <f t="shared" si="10"/>
        <v>50000</v>
      </c>
      <c r="AA40" s="370">
        <f t="shared" si="10"/>
        <v>932500</v>
      </c>
      <c r="AB40" s="370">
        <f t="shared" si="10"/>
        <v>0</v>
      </c>
      <c r="AC40" s="370">
        <f t="shared" si="10"/>
        <v>54370</v>
      </c>
      <c r="AD40" s="370">
        <f t="shared" si="10"/>
        <v>0</v>
      </c>
      <c r="AE40" s="370"/>
      <c r="AF40" s="370"/>
      <c r="AG40" s="370">
        <f t="shared" si="10"/>
        <v>10000</v>
      </c>
      <c r="AH40" s="370">
        <f t="shared" si="10"/>
        <v>0</v>
      </c>
      <c r="AI40" s="370">
        <f t="shared" si="10"/>
        <v>0</v>
      </c>
      <c r="AJ40" s="370">
        <f t="shared" si="10"/>
        <v>0</v>
      </c>
      <c r="AK40" s="370">
        <f t="shared" si="10"/>
        <v>1700000</v>
      </c>
      <c r="AL40" s="370">
        <f t="shared" si="10"/>
        <v>150000</v>
      </c>
      <c r="AM40" s="370">
        <f t="shared" si="10"/>
        <v>0</v>
      </c>
      <c r="AN40" s="370">
        <f t="shared" si="10"/>
        <v>800000</v>
      </c>
      <c r="AO40" s="370"/>
      <c r="AP40" s="370"/>
      <c r="AQ40" s="370">
        <f t="shared" si="10"/>
        <v>30000</v>
      </c>
      <c r="AR40" s="370">
        <f t="shared" si="10"/>
        <v>1240000</v>
      </c>
      <c r="AS40" s="370">
        <f t="shared" si="10"/>
        <v>2435000</v>
      </c>
      <c r="AT40" s="370"/>
      <c r="AU40" s="370">
        <f t="shared" si="10"/>
        <v>12065870</v>
      </c>
    </row>
    <row r="41" spans="1:47" ht="18">
      <c r="A41" s="1" t="s">
        <v>198</v>
      </c>
      <c r="B41" s="83" t="s">
        <v>199</v>
      </c>
      <c r="C41" s="363"/>
      <c r="D41" s="466"/>
      <c r="E41" s="363"/>
      <c r="F41" s="365">
        <f t="shared" si="1"/>
        <v>280000</v>
      </c>
      <c r="G41" s="365">
        <v>280000</v>
      </c>
      <c r="H41" s="365">
        <v>120000</v>
      </c>
      <c r="I41" s="564"/>
      <c r="J41" s="686"/>
      <c r="K41" s="686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782">
        <v>280000</v>
      </c>
      <c r="AB41" s="565"/>
      <c r="AC41" s="565"/>
      <c r="AD41" s="565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565"/>
      <c r="AP41" s="565"/>
      <c r="AQ41" s="565"/>
      <c r="AR41" s="565"/>
      <c r="AS41" s="565"/>
      <c r="AT41" s="565"/>
      <c r="AU41" s="565">
        <f>SUM(L41:AS41)</f>
        <v>280000</v>
      </c>
    </row>
    <row r="42" spans="1:47" ht="18" customHeight="1">
      <c r="A42" s="1" t="s">
        <v>200</v>
      </c>
      <c r="B42" s="83" t="s">
        <v>564</v>
      </c>
      <c r="C42" s="363"/>
      <c r="D42" s="364"/>
      <c r="E42" s="564"/>
      <c r="F42" s="365">
        <f t="shared" si="1"/>
        <v>940600</v>
      </c>
      <c r="G42" s="365">
        <v>940600</v>
      </c>
      <c r="H42" s="365">
        <v>385835</v>
      </c>
      <c r="I42" s="564"/>
      <c r="J42" s="686"/>
      <c r="K42" s="686"/>
      <c r="L42" s="565"/>
      <c r="M42" s="565"/>
      <c r="N42" s="565"/>
      <c r="O42" s="565"/>
      <c r="P42" s="565"/>
      <c r="Q42" s="565"/>
      <c r="R42" s="565"/>
      <c r="S42" s="782">
        <v>57000</v>
      </c>
      <c r="T42" s="565"/>
      <c r="U42" s="565"/>
      <c r="V42" s="565"/>
      <c r="W42" s="565"/>
      <c r="X42" s="565"/>
      <c r="Y42" s="565"/>
      <c r="Z42" s="565"/>
      <c r="AA42" s="782">
        <v>155000</v>
      </c>
      <c r="AB42" s="565"/>
      <c r="AC42" s="565"/>
      <c r="AD42" s="565"/>
      <c r="AE42" s="565"/>
      <c r="AF42" s="565"/>
      <c r="AG42" s="565"/>
      <c r="AH42" s="565"/>
      <c r="AI42" s="565"/>
      <c r="AJ42" s="782">
        <v>93600</v>
      </c>
      <c r="AK42" s="782">
        <v>156000</v>
      </c>
      <c r="AL42" s="565"/>
      <c r="AM42" s="565"/>
      <c r="AN42" s="565"/>
      <c r="AO42" s="565"/>
      <c r="AP42" s="565"/>
      <c r="AQ42" s="565"/>
      <c r="AR42" s="782">
        <v>124000</v>
      </c>
      <c r="AS42" s="782">
        <v>355000</v>
      </c>
      <c r="AT42" s="565"/>
      <c r="AU42" s="565">
        <f>SUM(L42:AT42)</f>
        <v>940600</v>
      </c>
    </row>
    <row r="43" spans="1:47" ht="18">
      <c r="A43" s="145" t="s">
        <v>201</v>
      </c>
      <c r="B43" s="810" t="s">
        <v>202</v>
      </c>
      <c r="C43" s="811">
        <f>SUM(C41:C42)</f>
        <v>0</v>
      </c>
      <c r="D43" s="811">
        <f>SUM(D41:D42)</f>
        <v>0</v>
      </c>
      <c r="E43" s="811">
        <f>SUM(E41:E42)</f>
        <v>0</v>
      </c>
      <c r="F43" s="807">
        <f t="shared" si="1"/>
        <v>1220600</v>
      </c>
      <c r="G43" s="807">
        <f>G41+G42</f>
        <v>1220600</v>
      </c>
      <c r="H43" s="807">
        <f>H41+H42</f>
        <v>505835</v>
      </c>
      <c r="I43" s="568"/>
      <c r="J43" s="686"/>
      <c r="K43" s="686"/>
      <c r="L43" s="568">
        <f t="shared" ref="L43:AU43" si="11">SUM(L41:L42)</f>
        <v>0</v>
      </c>
      <c r="M43" s="568">
        <f t="shared" si="11"/>
        <v>0</v>
      </c>
      <c r="N43" s="568">
        <f t="shared" si="11"/>
        <v>0</v>
      </c>
      <c r="O43" s="568">
        <f t="shared" si="11"/>
        <v>0</v>
      </c>
      <c r="P43" s="568">
        <f t="shared" si="11"/>
        <v>0</v>
      </c>
      <c r="Q43" s="568">
        <f t="shared" si="11"/>
        <v>0</v>
      </c>
      <c r="R43" s="568">
        <f t="shared" si="11"/>
        <v>0</v>
      </c>
      <c r="S43" s="568">
        <f t="shared" si="11"/>
        <v>57000</v>
      </c>
      <c r="T43" s="568">
        <f t="shared" si="11"/>
        <v>0</v>
      </c>
      <c r="U43" s="568">
        <f t="shared" si="11"/>
        <v>0</v>
      </c>
      <c r="V43" s="568"/>
      <c r="W43" s="568"/>
      <c r="X43" s="568"/>
      <c r="Y43" s="568">
        <f t="shared" si="11"/>
        <v>0</v>
      </c>
      <c r="Z43" s="568">
        <f t="shared" si="11"/>
        <v>0</v>
      </c>
      <c r="AA43" s="568">
        <f t="shared" si="11"/>
        <v>435000</v>
      </c>
      <c r="AB43" s="568">
        <f t="shared" si="11"/>
        <v>0</v>
      </c>
      <c r="AC43" s="568">
        <f t="shared" si="11"/>
        <v>0</v>
      </c>
      <c r="AD43" s="568">
        <f t="shared" si="11"/>
        <v>0</v>
      </c>
      <c r="AE43" s="568"/>
      <c r="AF43" s="568"/>
      <c r="AG43" s="568">
        <f t="shared" si="11"/>
        <v>0</v>
      </c>
      <c r="AH43" s="568">
        <f t="shared" si="11"/>
        <v>0</v>
      </c>
      <c r="AI43" s="568">
        <f t="shared" si="11"/>
        <v>0</v>
      </c>
      <c r="AJ43" s="568">
        <f t="shared" si="11"/>
        <v>93600</v>
      </c>
      <c r="AK43" s="568">
        <f t="shared" si="11"/>
        <v>156000</v>
      </c>
      <c r="AL43" s="568">
        <f t="shared" si="11"/>
        <v>0</v>
      </c>
      <c r="AM43" s="568">
        <f t="shared" si="11"/>
        <v>0</v>
      </c>
      <c r="AN43" s="568">
        <f t="shared" si="11"/>
        <v>0</v>
      </c>
      <c r="AO43" s="568"/>
      <c r="AP43" s="568"/>
      <c r="AQ43" s="568">
        <f t="shared" si="11"/>
        <v>0</v>
      </c>
      <c r="AR43" s="568">
        <f t="shared" si="11"/>
        <v>124000</v>
      </c>
      <c r="AS43" s="568">
        <f t="shared" si="11"/>
        <v>355000</v>
      </c>
      <c r="AT43" s="568"/>
      <c r="AU43" s="568">
        <f t="shared" si="11"/>
        <v>1220600</v>
      </c>
    </row>
    <row r="44" spans="1:47" ht="18">
      <c r="A44" s="1" t="s">
        <v>203</v>
      </c>
      <c r="B44" s="83" t="s">
        <v>451</v>
      </c>
      <c r="C44" s="363"/>
      <c r="D44" s="364"/>
      <c r="E44" s="564"/>
      <c r="F44" s="365">
        <f t="shared" si="1"/>
        <v>7889000</v>
      </c>
      <c r="G44" s="365">
        <v>7894000</v>
      </c>
      <c r="H44" s="365">
        <v>4402037</v>
      </c>
      <c r="I44" s="564"/>
      <c r="J44" s="686"/>
      <c r="K44" s="686"/>
      <c r="L44" s="565"/>
      <c r="M44" s="565"/>
      <c r="N44" s="565"/>
      <c r="O44" s="565"/>
      <c r="P44" s="565"/>
      <c r="Q44" s="565"/>
      <c r="R44" s="565"/>
      <c r="S44" s="782">
        <v>7000</v>
      </c>
      <c r="T44" s="565"/>
      <c r="U44" s="565"/>
      <c r="V44" s="565"/>
      <c r="W44" s="782">
        <v>12000</v>
      </c>
      <c r="X44" s="565"/>
      <c r="Y44" s="565"/>
      <c r="Z44" s="565"/>
      <c r="AA44" s="782">
        <v>950000</v>
      </c>
      <c r="AB44" s="565"/>
      <c r="AC44" s="782">
        <v>30000</v>
      </c>
      <c r="AD44" s="782">
        <v>1800000</v>
      </c>
      <c r="AE44" s="565"/>
      <c r="AF44" s="565"/>
      <c r="AG44" s="565"/>
      <c r="AH44" s="565"/>
      <c r="AI44" s="565"/>
      <c r="AJ44" s="782">
        <v>3400000</v>
      </c>
      <c r="AK44" s="782">
        <v>527900</v>
      </c>
      <c r="AL44" s="565"/>
      <c r="AM44" s="565"/>
      <c r="AN44" s="782">
        <v>20000</v>
      </c>
      <c r="AO44" s="565"/>
      <c r="AP44" s="565"/>
      <c r="AQ44" s="565"/>
      <c r="AR44" s="782">
        <v>690000</v>
      </c>
      <c r="AS44" s="782">
        <v>452100</v>
      </c>
      <c r="AT44" s="565"/>
      <c r="AU44" s="565">
        <f>SUM(L44:AS44)</f>
        <v>7889000</v>
      </c>
    </row>
    <row r="45" spans="1:47" ht="18">
      <c r="A45" s="1" t="s">
        <v>214</v>
      </c>
      <c r="B45" s="83" t="s">
        <v>215</v>
      </c>
      <c r="C45" s="363"/>
      <c r="D45" s="364"/>
      <c r="E45" s="564"/>
      <c r="F45" s="365">
        <f t="shared" si="1"/>
        <v>8316843</v>
      </c>
      <c r="G45" s="365">
        <v>8316843</v>
      </c>
      <c r="H45" s="365">
        <v>3901700</v>
      </c>
      <c r="I45" s="564"/>
      <c r="J45" s="686"/>
      <c r="K45" s="686"/>
      <c r="L45" s="565"/>
      <c r="M45" s="565"/>
      <c r="N45" s="565"/>
      <c r="O45" s="565"/>
      <c r="P45" s="782">
        <v>8316843</v>
      </c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782"/>
      <c r="AK45" s="565"/>
      <c r="AL45" s="565"/>
      <c r="AM45" s="565"/>
      <c r="AN45" s="565"/>
      <c r="AO45" s="565"/>
      <c r="AP45" s="565"/>
      <c r="AQ45" s="565"/>
      <c r="AR45" s="565"/>
      <c r="AS45" s="565"/>
      <c r="AT45" s="565"/>
      <c r="AU45" s="565">
        <f t="shared" ref="AU45:AU50" si="12">SUM(L45:AS45)</f>
        <v>8316843</v>
      </c>
    </row>
    <row r="46" spans="1:47" ht="18">
      <c r="A46" s="1" t="s">
        <v>204</v>
      </c>
      <c r="B46" s="83" t="s">
        <v>565</v>
      </c>
      <c r="C46" s="363"/>
      <c r="D46" s="364"/>
      <c r="E46" s="564"/>
      <c r="F46" s="365">
        <f t="shared" si="1"/>
        <v>188000</v>
      </c>
      <c r="G46" s="365">
        <v>188000</v>
      </c>
      <c r="H46" s="365">
        <v>34850</v>
      </c>
      <c r="I46" s="564"/>
      <c r="J46" s="686"/>
      <c r="K46" s="686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782">
        <v>48000</v>
      </c>
      <c r="AB46" s="565"/>
      <c r="AC46" s="782">
        <v>140000</v>
      </c>
      <c r="AD46" s="565"/>
      <c r="AE46" s="565"/>
      <c r="AF46" s="565"/>
      <c r="AG46" s="565"/>
      <c r="AH46" s="565"/>
      <c r="AI46" s="565"/>
      <c r="AJ46" s="782"/>
      <c r="AK46" s="565"/>
      <c r="AL46" s="565"/>
      <c r="AM46" s="565"/>
      <c r="AN46" s="565"/>
      <c r="AO46" s="565"/>
      <c r="AP46" s="565"/>
      <c r="AQ46" s="565"/>
      <c r="AR46" s="565"/>
      <c r="AS46" s="565"/>
      <c r="AT46" s="565"/>
      <c r="AU46" s="565">
        <f t="shared" si="12"/>
        <v>188000</v>
      </c>
    </row>
    <row r="47" spans="1:47" ht="18">
      <c r="A47" s="1" t="s">
        <v>206</v>
      </c>
      <c r="B47" s="83" t="s">
        <v>207</v>
      </c>
      <c r="C47" s="363"/>
      <c r="D47" s="364"/>
      <c r="E47" s="564"/>
      <c r="F47" s="365">
        <f t="shared" si="1"/>
        <v>6445000</v>
      </c>
      <c r="G47" s="365">
        <v>6445000</v>
      </c>
      <c r="H47" s="365">
        <v>947394</v>
      </c>
      <c r="I47" s="564"/>
      <c r="J47" s="686"/>
      <c r="K47" s="686"/>
      <c r="L47" s="565"/>
      <c r="M47" s="782">
        <v>3200000</v>
      </c>
      <c r="N47" s="565"/>
      <c r="O47" s="565"/>
      <c r="P47" s="565"/>
      <c r="Q47" s="565"/>
      <c r="R47" s="565"/>
      <c r="S47" s="782">
        <v>200000</v>
      </c>
      <c r="T47" s="782">
        <v>25000</v>
      </c>
      <c r="U47" s="565"/>
      <c r="V47" s="565"/>
      <c r="W47" s="782">
        <v>500000</v>
      </c>
      <c r="X47" s="565"/>
      <c r="Y47" s="565"/>
      <c r="Z47" s="782">
        <v>20000</v>
      </c>
      <c r="AA47" s="782">
        <v>1000000</v>
      </c>
      <c r="AB47" s="565"/>
      <c r="AC47" s="782">
        <v>200000</v>
      </c>
      <c r="AD47" s="782">
        <v>600000</v>
      </c>
      <c r="AE47" s="565"/>
      <c r="AF47" s="565"/>
      <c r="AG47" s="782">
        <v>100000</v>
      </c>
      <c r="AH47" s="565"/>
      <c r="AI47" s="565"/>
      <c r="AJ47" s="782"/>
      <c r="AK47" s="782">
        <v>100000</v>
      </c>
      <c r="AL47" s="782">
        <v>100000</v>
      </c>
      <c r="AM47" s="565"/>
      <c r="AN47" s="565"/>
      <c r="AO47" s="565"/>
      <c r="AP47" s="565"/>
      <c r="AQ47" s="565"/>
      <c r="AR47" s="782">
        <v>300000</v>
      </c>
      <c r="AS47" s="782">
        <v>100000</v>
      </c>
      <c r="AT47" s="565"/>
      <c r="AU47" s="565">
        <f t="shared" si="12"/>
        <v>6445000</v>
      </c>
    </row>
    <row r="48" spans="1:47" ht="18">
      <c r="A48" s="1" t="s">
        <v>208</v>
      </c>
      <c r="B48" s="83" t="s">
        <v>209</v>
      </c>
      <c r="C48" s="363"/>
      <c r="D48" s="364"/>
      <c r="E48" s="564"/>
      <c r="F48" s="365">
        <f t="shared" si="1"/>
        <v>0</v>
      </c>
      <c r="G48" s="365"/>
      <c r="H48" s="365"/>
      <c r="I48" s="564"/>
      <c r="J48" s="686"/>
      <c r="K48" s="686"/>
      <c r="L48" s="565"/>
      <c r="M48" s="565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782"/>
      <c r="AE48" s="565"/>
      <c r="AF48" s="565"/>
      <c r="AG48" s="565"/>
      <c r="AH48" s="565"/>
      <c r="AI48" s="565"/>
      <c r="AJ48" s="782"/>
      <c r="AK48" s="565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>
        <f t="shared" si="12"/>
        <v>0</v>
      </c>
    </row>
    <row r="49" spans="1:47" ht="18">
      <c r="A49" s="1" t="s">
        <v>210</v>
      </c>
      <c r="B49" s="83" t="s">
        <v>569</v>
      </c>
      <c r="C49" s="363"/>
      <c r="D49" s="364"/>
      <c r="E49" s="564"/>
      <c r="F49" s="365">
        <f t="shared" si="1"/>
        <v>665000</v>
      </c>
      <c r="G49" s="365">
        <v>665000</v>
      </c>
      <c r="H49" s="365">
        <v>350000</v>
      </c>
      <c r="I49" s="564"/>
      <c r="J49" s="686"/>
      <c r="K49" s="686"/>
      <c r="L49" s="565"/>
      <c r="M49" s="565"/>
      <c r="N49" s="565"/>
      <c r="O49" s="565"/>
      <c r="P49" s="565"/>
      <c r="Q49" s="565"/>
      <c r="R49" s="565"/>
      <c r="S49" s="565"/>
      <c r="T49" s="782">
        <v>650000</v>
      </c>
      <c r="U49" s="565"/>
      <c r="V49" s="565"/>
      <c r="W49" s="565"/>
      <c r="X49" s="565"/>
      <c r="Y49" s="565"/>
      <c r="Z49" s="565"/>
      <c r="AA49" s="565"/>
      <c r="AB49" s="565"/>
      <c r="AC49" s="565"/>
      <c r="AD49" s="782"/>
      <c r="AE49" s="565"/>
      <c r="AF49" s="565"/>
      <c r="AG49" s="565"/>
      <c r="AH49" s="565"/>
      <c r="AI49" s="565"/>
      <c r="AJ49" s="782"/>
      <c r="AK49" s="565"/>
      <c r="AL49" s="565"/>
      <c r="AM49" s="782"/>
      <c r="AN49" s="565"/>
      <c r="AO49" s="565"/>
      <c r="AP49" s="565"/>
      <c r="AQ49" s="565"/>
      <c r="AR49" s="782">
        <v>15000</v>
      </c>
      <c r="AS49" s="565"/>
      <c r="AT49" s="565"/>
      <c r="AU49" s="565">
        <f t="shared" si="12"/>
        <v>665000</v>
      </c>
    </row>
    <row r="50" spans="1:47" s="559" customFormat="1" ht="18">
      <c r="A50" s="1" t="s">
        <v>211</v>
      </c>
      <c r="B50" s="83" t="s">
        <v>567</v>
      </c>
      <c r="C50" s="363"/>
      <c r="D50" s="364"/>
      <c r="E50" s="564"/>
      <c r="F50" s="365">
        <f t="shared" si="1"/>
        <v>16806607</v>
      </c>
      <c r="G50" s="365">
        <v>17428584</v>
      </c>
      <c r="H50" s="365">
        <v>6388861</v>
      </c>
      <c r="I50" s="564"/>
      <c r="J50" s="686"/>
      <c r="K50" s="686"/>
      <c r="L50" s="782">
        <v>1300000</v>
      </c>
      <c r="M50" s="565"/>
      <c r="N50" s="782">
        <v>360000</v>
      </c>
      <c r="O50" s="782">
        <v>350000</v>
      </c>
      <c r="P50" s="565"/>
      <c r="Q50" s="787">
        <v>1551585</v>
      </c>
      <c r="R50" s="753"/>
      <c r="S50" s="782">
        <v>842622</v>
      </c>
      <c r="T50" s="70"/>
      <c r="U50" s="70"/>
      <c r="V50" s="782">
        <v>160000</v>
      </c>
      <c r="W50" s="782">
        <v>60000</v>
      </c>
      <c r="X50" s="70"/>
      <c r="Y50" s="782">
        <v>200000</v>
      </c>
      <c r="Z50" s="70"/>
      <c r="AA50" s="782">
        <v>500000</v>
      </c>
      <c r="AB50" s="70"/>
      <c r="AC50" s="782">
        <v>1350000</v>
      </c>
      <c r="AD50" s="782">
        <v>2200000</v>
      </c>
      <c r="AE50" s="70"/>
      <c r="AF50" s="70"/>
      <c r="AG50" s="70"/>
      <c r="AH50" s="70"/>
      <c r="AI50" s="70"/>
      <c r="AJ50" s="782">
        <v>10000</v>
      </c>
      <c r="AK50" s="782">
        <v>5000</v>
      </c>
      <c r="AL50" s="782">
        <v>200000</v>
      </c>
      <c r="AM50" s="782">
        <v>50000</v>
      </c>
      <c r="AN50" s="782">
        <v>2500000</v>
      </c>
      <c r="AO50" s="70"/>
      <c r="AP50" s="70"/>
      <c r="AQ50" s="70"/>
      <c r="AR50" s="782">
        <v>667400</v>
      </c>
      <c r="AS50" s="782">
        <v>4500000</v>
      </c>
      <c r="AT50" s="70"/>
      <c r="AU50" s="70">
        <f t="shared" si="12"/>
        <v>16806607</v>
      </c>
    </row>
    <row r="51" spans="1:47" ht="18">
      <c r="A51" s="575" t="s">
        <v>212</v>
      </c>
      <c r="B51" s="576" t="s">
        <v>213</v>
      </c>
      <c r="C51" s="569">
        <f>SUM(C44:C50)</f>
        <v>0</v>
      </c>
      <c r="D51" s="368">
        <f>SUM(D44:D50)</f>
        <v>0</v>
      </c>
      <c r="E51" s="367">
        <f>SUM(E44:E50)</f>
        <v>0</v>
      </c>
      <c r="F51" s="807">
        <f t="shared" si="1"/>
        <v>40310450</v>
      </c>
      <c r="G51" s="807">
        <f>G44+G45+G46+G47+G48+G49+G50</f>
        <v>40937427</v>
      </c>
      <c r="H51" s="807">
        <f>H44+H45+H46+H47+H48+H49+H50</f>
        <v>16024842</v>
      </c>
      <c r="I51" s="568"/>
      <c r="J51" s="686"/>
      <c r="K51" s="686"/>
      <c r="L51" s="568">
        <f t="shared" ref="L51:AU51" si="13">SUM(L44:L50)</f>
        <v>1300000</v>
      </c>
      <c r="M51" s="568">
        <f t="shared" si="13"/>
        <v>3200000</v>
      </c>
      <c r="N51" s="568">
        <f t="shared" si="13"/>
        <v>360000</v>
      </c>
      <c r="O51" s="568">
        <f t="shared" si="13"/>
        <v>350000</v>
      </c>
      <c r="P51" s="568">
        <f t="shared" si="13"/>
        <v>8316843</v>
      </c>
      <c r="Q51" s="568">
        <f t="shared" si="13"/>
        <v>1551585</v>
      </c>
      <c r="R51" s="568">
        <f t="shared" si="13"/>
        <v>0</v>
      </c>
      <c r="S51" s="568">
        <f t="shared" si="13"/>
        <v>1049622</v>
      </c>
      <c r="T51" s="568">
        <f t="shared" si="13"/>
        <v>675000</v>
      </c>
      <c r="U51" s="568">
        <f t="shared" si="13"/>
        <v>0</v>
      </c>
      <c r="V51" s="568">
        <f>SUM(V44:V50)</f>
        <v>160000</v>
      </c>
      <c r="W51" s="568">
        <f>SUM(W44:W50)</f>
        <v>572000</v>
      </c>
      <c r="X51" s="568">
        <f>SUM(X44:X50)</f>
        <v>0</v>
      </c>
      <c r="Y51" s="568">
        <f t="shared" si="13"/>
        <v>200000</v>
      </c>
      <c r="Z51" s="568">
        <f t="shared" si="13"/>
        <v>20000</v>
      </c>
      <c r="AA51" s="568">
        <f t="shared" si="13"/>
        <v>2498000</v>
      </c>
      <c r="AB51" s="568">
        <f t="shared" si="13"/>
        <v>0</v>
      </c>
      <c r="AC51" s="568">
        <f t="shared" si="13"/>
        <v>1720000</v>
      </c>
      <c r="AD51" s="568">
        <f t="shared" si="13"/>
        <v>4600000</v>
      </c>
      <c r="AE51" s="568"/>
      <c r="AF51" s="568"/>
      <c r="AG51" s="568">
        <f t="shared" si="13"/>
        <v>100000</v>
      </c>
      <c r="AH51" s="568">
        <f t="shared" si="13"/>
        <v>0</v>
      </c>
      <c r="AI51" s="568">
        <f t="shared" si="13"/>
        <v>0</v>
      </c>
      <c r="AJ51" s="568">
        <f t="shared" si="13"/>
        <v>3410000</v>
      </c>
      <c r="AK51" s="568">
        <f t="shared" si="13"/>
        <v>632900</v>
      </c>
      <c r="AL51" s="568">
        <f t="shared" si="13"/>
        <v>300000</v>
      </c>
      <c r="AM51" s="568">
        <f t="shared" si="13"/>
        <v>50000</v>
      </c>
      <c r="AN51" s="568">
        <f t="shared" si="13"/>
        <v>2520000</v>
      </c>
      <c r="AO51" s="568"/>
      <c r="AP51" s="568"/>
      <c r="AQ51" s="568">
        <f t="shared" si="13"/>
        <v>0</v>
      </c>
      <c r="AR51" s="568">
        <f t="shared" si="13"/>
        <v>1672400</v>
      </c>
      <c r="AS51" s="568">
        <f t="shared" si="13"/>
        <v>5052100</v>
      </c>
      <c r="AT51" s="568"/>
      <c r="AU51" s="568">
        <f t="shared" si="13"/>
        <v>40310450</v>
      </c>
    </row>
    <row r="52" spans="1:47" ht="18">
      <c r="A52" s="1" t="s">
        <v>216</v>
      </c>
      <c r="B52" s="83" t="s">
        <v>219</v>
      </c>
      <c r="C52" s="363"/>
      <c r="D52" s="364"/>
      <c r="E52" s="564"/>
      <c r="F52" s="365">
        <f t="shared" si="1"/>
        <v>230000</v>
      </c>
      <c r="G52" s="365">
        <v>230000</v>
      </c>
      <c r="H52" s="365">
        <v>0</v>
      </c>
      <c r="I52" s="564"/>
      <c r="J52" s="686"/>
      <c r="K52" s="686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65"/>
      <c r="W52" s="565"/>
      <c r="X52" s="565"/>
      <c r="Y52" s="565"/>
      <c r="Z52" s="565"/>
      <c r="AA52" s="782">
        <v>200000</v>
      </c>
      <c r="AB52" s="565"/>
      <c r="AC52" s="565"/>
      <c r="AD52" s="565"/>
      <c r="AE52" s="565"/>
      <c r="AF52" s="565"/>
      <c r="AG52" s="565"/>
      <c r="AH52" s="565"/>
      <c r="AI52" s="565"/>
      <c r="AJ52" s="565"/>
      <c r="AK52" s="565"/>
      <c r="AL52" s="565"/>
      <c r="AM52" s="565"/>
      <c r="AN52" s="565"/>
      <c r="AO52" s="565"/>
      <c r="AP52" s="565"/>
      <c r="AQ52" s="565"/>
      <c r="AR52" s="565"/>
      <c r="AS52" s="782">
        <v>30000</v>
      </c>
      <c r="AT52" s="565"/>
      <c r="AU52" s="565">
        <f>SUM(L52:AS52)</f>
        <v>230000</v>
      </c>
    </row>
    <row r="53" spans="1:47" ht="18">
      <c r="A53" s="1" t="s">
        <v>217</v>
      </c>
      <c r="B53" s="83" t="s">
        <v>220</v>
      </c>
      <c r="C53" s="363"/>
      <c r="D53" s="364"/>
      <c r="E53" s="564"/>
      <c r="F53" s="365">
        <f t="shared" si="1"/>
        <v>50000</v>
      </c>
      <c r="G53" s="365">
        <v>50000</v>
      </c>
      <c r="H53" s="365">
        <v>0</v>
      </c>
      <c r="I53" s="564"/>
      <c r="J53" s="686"/>
      <c r="K53" s="686"/>
      <c r="L53" s="565"/>
      <c r="M53" s="565"/>
      <c r="N53" s="565"/>
      <c r="O53" s="565"/>
      <c r="P53" s="565"/>
      <c r="Q53" s="565"/>
      <c r="R53" s="565"/>
      <c r="S53" s="565"/>
      <c r="T53" s="565"/>
      <c r="U53" s="565"/>
      <c r="V53" s="565"/>
      <c r="W53" s="565"/>
      <c r="X53" s="565"/>
      <c r="Y53" s="565"/>
      <c r="Z53" s="565"/>
      <c r="AA53" s="565"/>
      <c r="AB53" s="565"/>
      <c r="AC53" s="565"/>
      <c r="AD53" s="565"/>
      <c r="AE53" s="565"/>
      <c r="AF53" s="565"/>
      <c r="AG53" s="565"/>
      <c r="AH53" s="565"/>
      <c r="AI53" s="565"/>
      <c r="AJ53" s="565"/>
      <c r="AK53" s="565"/>
      <c r="AL53" s="565"/>
      <c r="AM53" s="565"/>
      <c r="AN53" s="782">
        <v>50000</v>
      </c>
      <c r="AO53" s="565"/>
      <c r="AP53" s="565"/>
      <c r="AQ53" s="565"/>
      <c r="AR53" s="565"/>
      <c r="AS53" s="565"/>
      <c r="AT53" s="565"/>
      <c r="AU53" s="565">
        <f>SUM(L53:AS53)</f>
        <v>50000</v>
      </c>
    </row>
    <row r="54" spans="1:47" ht="18">
      <c r="A54" s="1"/>
      <c r="B54" s="83"/>
      <c r="C54" s="363"/>
      <c r="D54" s="364"/>
      <c r="E54" s="564"/>
      <c r="F54" s="365">
        <f t="shared" si="1"/>
        <v>0</v>
      </c>
      <c r="G54" s="365"/>
      <c r="H54" s="365"/>
      <c r="I54" s="564"/>
      <c r="J54" s="686"/>
      <c r="K54" s="686"/>
      <c r="L54" s="565"/>
      <c r="M54" s="565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65"/>
      <c r="Z54" s="565"/>
      <c r="AA54" s="565"/>
      <c r="AB54" s="565"/>
      <c r="AC54" s="565"/>
      <c r="AD54" s="565"/>
      <c r="AE54" s="565"/>
      <c r="AF54" s="565"/>
      <c r="AG54" s="565"/>
      <c r="AH54" s="565"/>
      <c r="AI54" s="565"/>
      <c r="AJ54" s="565"/>
      <c r="AK54" s="565"/>
      <c r="AL54" s="565"/>
      <c r="AM54" s="565"/>
      <c r="AN54" s="565"/>
      <c r="AO54" s="565"/>
      <c r="AP54" s="565"/>
      <c r="AQ54" s="565"/>
      <c r="AR54" s="565"/>
      <c r="AS54" s="565"/>
      <c r="AT54" s="565"/>
      <c r="AU54" s="565">
        <f>SUM(L54:AS54)</f>
        <v>0</v>
      </c>
    </row>
    <row r="55" spans="1:47" ht="18">
      <c r="A55" s="145" t="s">
        <v>221</v>
      </c>
      <c r="B55" s="146" t="s">
        <v>222</v>
      </c>
      <c r="C55" s="367">
        <f>SUM(C52:C54)</f>
        <v>0</v>
      </c>
      <c r="D55" s="568">
        <f>SUM(D52:D54)</f>
        <v>0</v>
      </c>
      <c r="E55" s="569">
        <f>SUM(E52:E54)</f>
        <v>0</v>
      </c>
      <c r="F55" s="807">
        <f t="shared" si="1"/>
        <v>280000</v>
      </c>
      <c r="G55" s="807">
        <f>G52+G53+G54</f>
        <v>280000</v>
      </c>
      <c r="H55" s="807">
        <f>H52+H53+H54</f>
        <v>0</v>
      </c>
      <c r="I55" s="568"/>
      <c r="J55" s="686"/>
      <c r="K55" s="686"/>
      <c r="L55" s="568">
        <f t="shared" ref="L55:AU55" si="14">SUM(L52:L54)</f>
        <v>0</v>
      </c>
      <c r="M55" s="568">
        <f t="shared" si="14"/>
        <v>0</v>
      </c>
      <c r="N55" s="568">
        <f t="shared" si="14"/>
        <v>0</v>
      </c>
      <c r="O55" s="568">
        <f t="shared" si="14"/>
        <v>0</v>
      </c>
      <c r="P55" s="568">
        <f t="shared" si="14"/>
        <v>0</v>
      </c>
      <c r="Q55" s="568">
        <f t="shared" si="14"/>
        <v>0</v>
      </c>
      <c r="R55" s="568">
        <f t="shared" si="14"/>
        <v>0</v>
      </c>
      <c r="S55" s="568">
        <f t="shared" si="14"/>
        <v>0</v>
      </c>
      <c r="T55" s="568">
        <f t="shared" si="14"/>
        <v>0</v>
      </c>
      <c r="U55" s="568">
        <f t="shared" si="14"/>
        <v>0</v>
      </c>
      <c r="V55" s="568">
        <f>SUM(V52:V54)</f>
        <v>0</v>
      </c>
      <c r="W55" s="568">
        <f>SUM(W52:W54)</f>
        <v>0</v>
      </c>
      <c r="X55" s="568">
        <f>SUM(X52:X54)</f>
        <v>0</v>
      </c>
      <c r="Y55" s="568">
        <f t="shared" si="14"/>
        <v>0</v>
      </c>
      <c r="Z55" s="568">
        <f t="shared" si="14"/>
        <v>0</v>
      </c>
      <c r="AA55" s="568">
        <f t="shared" si="14"/>
        <v>200000</v>
      </c>
      <c r="AB55" s="568">
        <f t="shared" si="14"/>
        <v>0</v>
      </c>
      <c r="AC55" s="568">
        <f t="shared" si="14"/>
        <v>0</v>
      </c>
      <c r="AD55" s="568">
        <f t="shared" si="14"/>
        <v>0</v>
      </c>
      <c r="AE55" s="568"/>
      <c r="AF55" s="568"/>
      <c r="AG55" s="568">
        <f t="shared" si="14"/>
        <v>0</v>
      </c>
      <c r="AH55" s="568">
        <f t="shared" si="14"/>
        <v>0</v>
      </c>
      <c r="AI55" s="568">
        <f t="shared" si="14"/>
        <v>0</v>
      </c>
      <c r="AJ55" s="568">
        <f t="shared" si="14"/>
        <v>0</v>
      </c>
      <c r="AK55" s="568">
        <f t="shared" si="14"/>
        <v>0</v>
      </c>
      <c r="AL55" s="568">
        <f t="shared" si="14"/>
        <v>0</v>
      </c>
      <c r="AM55" s="568">
        <f t="shared" si="14"/>
        <v>0</v>
      </c>
      <c r="AN55" s="568">
        <f t="shared" si="14"/>
        <v>50000</v>
      </c>
      <c r="AO55" s="568"/>
      <c r="AP55" s="568"/>
      <c r="AQ55" s="568">
        <f t="shared" si="14"/>
        <v>0</v>
      </c>
      <c r="AR55" s="568">
        <f t="shared" si="14"/>
        <v>0</v>
      </c>
      <c r="AS55" s="568">
        <f t="shared" si="14"/>
        <v>30000</v>
      </c>
      <c r="AT55" s="568"/>
      <c r="AU55" s="568">
        <f t="shared" si="14"/>
        <v>280000</v>
      </c>
    </row>
    <row r="56" spans="1:47" ht="18">
      <c r="A56" s="1" t="s">
        <v>223</v>
      </c>
      <c r="B56" s="83" t="s">
        <v>228</v>
      </c>
      <c r="C56" s="363"/>
      <c r="D56" s="364"/>
      <c r="E56" s="564"/>
      <c r="F56" s="365">
        <f t="shared" si="1"/>
        <v>14310056</v>
      </c>
      <c r="G56" s="365">
        <v>14310056</v>
      </c>
      <c r="H56" s="365">
        <v>4087167</v>
      </c>
      <c r="I56" s="564"/>
      <c r="J56" s="686"/>
      <c r="K56" s="686"/>
      <c r="L56" s="782">
        <v>351000</v>
      </c>
      <c r="M56" s="782">
        <v>864000</v>
      </c>
      <c r="N56" s="782">
        <v>97200</v>
      </c>
      <c r="O56" s="782">
        <v>94500</v>
      </c>
      <c r="P56" s="782">
        <v>2245547</v>
      </c>
      <c r="Q56" s="782">
        <v>168407</v>
      </c>
      <c r="R56" s="782">
        <v>13500</v>
      </c>
      <c r="S56" s="782">
        <v>1358268</v>
      </c>
      <c r="T56" s="782">
        <v>49000</v>
      </c>
      <c r="U56" s="565"/>
      <c r="V56" s="782">
        <v>43200</v>
      </c>
      <c r="W56" s="782">
        <v>170640</v>
      </c>
      <c r="X56" s="565"/>
      <c r="Y56" s="782">
        <v>54000</v>
      </c>
      <c r="Z56" s="782">
        <v>14500</v>
      </c>
      <c r="AA56" s="782">
        <v>1097685</v>
      </c>
      <c r="AB56" s="565"/>
      <c r="AC56" s="782">
        <v>1570000</v>
      </c>
      <c r="AD56" s="782">
        <v>650000</v>
      </c>
      <c r="AE56" s="565"/>
      <c r="AF56" s="565"/>
      <c r="AG56" s="782">
        <v>29700</v>
      </c>
      <c r="AH56" s="565"/>
      <c r="AI56" s="565"/>
      <c r="AJ56" s="782">
        <v>945000</v>
      </c>
      <c r="AK56" s="782">
        <v>640203</v>
      </c>
      <c r="AL56" s="782">
        <v>108000</v>
      </c>
      <c r="AM56" s="565"/>
      <c r="AN56" s="782">
        <v>909900</v>
      </c>
      <c r="AO56" s="565"/>
      <c r="AP56" s="565"/>
      <c r="AQ56" s="565"/>
      <c r="AR56" s="782">
        <v>823639</v>
      </c>
      <c r="AS56" s="782">
        <v>2012167</v>
      </c>
      <c r="AT56" s="565"/>
      <c r="AU56" s="565">
        <f>SUM(L56:AS56)</f>
        <v>14310056</v>
      </c>
    </row>
    <row r="57" spans="1:47" ht="18">
      <c r="A57" s="1" t="s">
        <v>224</v>
      </c>
      <c r="B57" s="83" t="s">
        <v>229</v>
      </c>
      <c r="C57" s="363"/>
      <c r="D57" s="364"/>
      <c r="E57" s="564"/>
      <c r="F57" s="365">
        <f t="shared" si="1"/>
        <v>0</v>
      </c>
      <c r="G57" s="365">
        <v>1023</v>
      </c>
      <c r="H57" s="365">
        <v>0</v>
      </c>
      <c r="I57" s="564"/>
      <c r="J57" s="686"/>
      <c r="K57" s="686"/>
      <c r="L57" s="565"/>
      <c r="M57" s="565"/>
      <c r="N57" s="565"/>
      <c r="O57" s="565"/>
      <c r="P57" s="565"/>
      <c r="Q57" s="565"/>
      <c r="R57" s="565"/>
      <c r="S57" s="565"/>
      <c r="T57" s="565"/>
      <c r="U57" s="565"/>
      <c r="V57" s="565"/>
      <c r="W57" s="565"/>
      <c r="X57" s="565"/>
      <c r="Y57" s="565"/>
      <c r="Z57" s="565"/>
      <c r="AA57" s="565"/>
      <c r="AB57" s="565"/>
      <c r="AC57" s="565"/>
      <c r="AD57" s="565"/>
      <c r="AE57" s="565"/>
      <c r="AF57" s="565"/>
      <c r="AG57" s="565"/>
      <c r="AH57" s="565"/>
      <c r="AI57" s="565"/>
      <c r="AJ57" s="565"/>
      <c r="AK57" s="565"/>
      <c r="AL57" s="565"/>
      <c r="AM57" s="565"/>
      <c r="AN57" s="565"/>
      <c r="AO57" s="565"/>
      <c r="AP57" s="565"/>
      <c r="AQ57" s="565"/>
      <c r="AR57" s="565"/>
      <c r="AS57" s="565"/>
      <c r="AT57" s="565"/>
      <c r="AU57" s="565">
        <f>SUM(L57:AS57)</f>
        <v>0</v>
      </c>
    </row>
    <row r="58" spans="1:47" ht="18">
      <c r="A58" s="1" t="s">
        <v>225</v>
      </c>
      <c r="B58" s="83" t="s">
        <v>230</v>
      </c>
      <c r="C58" s="363"/>
      <c r="D58" s="364"/>
      <c r="E58" s="564"/>
      <c r="F58" s="365">
        <f t="shared" si="1"/>
        <v>45396</v>
      </c>
      <c r="G58" s="365">
        <v>45396</v>
      </c>
      <c r="H58" s="365">
        <v>9460</v>
      </c>
      <c r="I58" s="564"/>
      <c r="J58" s="686"/>
      <c r="K58" s="686"/>
      <c r="L58" s="565"/>
      <c r="M58" s="565"/>
      <c r="N58" s="565"/>
      <c r="O58" s="565"/>
      <c r="P58" s="565"/>
      <c r="Q58" s="782">
        <v>45396</v>
      </c>
      <c r="R58" s="565"/>
      <c r="S58" s="565"/>
      <c r="T58" s="565"/>
      <c r="U58" s="565"/>
      <c r="V58" s="565"/>
      <c r="W58" s="565"/>
      <c r="X58" s="565"/>
      <c r="Y58" s="565"/>
      <c r="Z58" s="565"/>
      <c r="AA58" s="565"/>
      <c r="AB58" s="565"/>
      <c r="AC58" s="565"/>
      <c r="AD58" s="565"/>
      <c r="AE58" s="565"/>
      <c r="AF58" s="565"/>
      <c r="AG58" s="565"/>
      <c r="AH58" s="565"/>
      <c r="AI58" s="565"/>
      <c r="AJ58" s="565"/>
      <c r="AK58" s="565"/>
      <c r="AL58" s="565"/>
      <c r="AM58" s="565"/>
      <c r="AN58" s="565"/>
      <c r="AO58" s="565"/>
      <c r="AP58" s="565"/>
      <c r="AQ58" s="565"/>
      <c r="AR58" s="565"/>
      <c r="AS58" s="565"/>
      <c r="AT58" s="565"/>
      <c r="AU58" s="565">
        <f>SUM(L58:AS58)</f>
        <v>45396</v>
      </c>
    </row>
    <row r="59" spans="1:47" ht="18">
      <c r="A59" s="1" t="s">
        <v>226</v>
      </c>
      <c r="B59" s="91" t="s">
        <v>231</v>
      </c>
      <c r="C59" s="363"/>
      <c r="D59" s="364"/>
      <c r="E59" s="564"/>
      <c r="F59" s="365">
        <f t="shared" si="1"/>
        <v>0</v>
      </c>
      <c r="G59" s="365"/>
      <c r="H59" s="365"/>
      <c r="I59" s="564"/>
      <c r="J59" s="686"/>
      <c r="K59" s="686"/>
      <c r="L59" s="565"/>
      <c r="M59" s="565"/>
      <c r="N59" s="565"/>
      <c r="O59" s="565"/>
      <c r="P59" s="565"/>
      <c r="Q59" s="565"/>
      <c r="R59" s="565"/>
      <c r="S59" s="565"/>
      <c r="T59" s="565"/>
      <c r="U59" s="565"/>
      <c r="V59" s="565"/>
      <c r="W59" s="565"/>
      <c r="X59" s="565"/>
      <c r="Y59" s="565"/>
      <c r="Z59" s="565"/>
      <c r="AA59" s="565"/>
      <c r="AB59" s="565"/>
      <c r="AC59" s="565"/>
      <c r="AD59" s="565"/>
      <c r="AE59" s="565"/>
      <c r="AF59" s="565"/>
      <c r="AG59" s="565"/>
      <c r="AH59" s="565"/>
      <c r="AI59" s="565"/>
      <c r="AJ59" s="565"/>
      <c r="AK59" s="565"/>
      <c r="AL59" s="565"/>
      <c r="AM59" s="565"/>
      <c r="AN59" s="565"/>
      <c r="AO59" s="565"/>
      <c r="AP59" s="565"/>
      <c r="AQ59" s="565"/>
      <c r="AR59" s="565"/>
      <c r="AS59" s="565"/>
      <c r="AT59" s="565"/>
      <c r="AU59" s="565">
        <f>SUM(L59:AS59)</f>
        <v>0</v>
      </c>
    </row>
    <row r="60" spans="1:47" ht="18">
      <c r="A60" s="1" t="s">
        <v>227</v>
      </c>
      <c r="B60" s="83" t="s">
        <v>232</v>
      </c>
      <c r="C60" s="363"/>
      <c r="D60" s="364"/>
      <c r="E60" s="564"/>
      <c r="F60" s="365">
        <f t="shared" si="1"/>
        <v>600000</v>
      </c>
      <c r="G60" s="365">
        <v>600000</v>
      </c>
      <c r="H60" s="365">
        <v>11890</v>
      </c>
      <c r="I60" s="564"/>
      <c r="J60" s="686"/>
      <c r="K60" s="686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565"/>
      <c r="AE60" s="565"/>
      <c r="AF60" s="565"/>
      <c r="AG60" s="565"/>
      <c r="AH60" s="565"/>
      <c r="AI60" s="565"/>
      <c r="AJ60" s="565"/>
      <c r="AK60" s="565"/>
      <c r="AL60" s="565"/>
      <c r="AM60" s="565"/>
      <c r="AN60" s="565"/>
      <c r="AO60" s="565"/>
      <c r="AP60" s="565"/>
      <c r="AQ60" s="565"/>
      <c r="AR60" s="565"/>
      <c r="AS60" s="782">
        <v>600000</v>
      </c>
      <c r="AT60" s="565"/>
      <c r="AU60" s="565">
        <f>SUM(L60:AS60)</f>
        <v>600000</v>
      </c>
    </row>
    <row r="61" spans="1:47" ht="18">
      <c r="A61" s="8" t="s">
        <v>233</v>
      </c>
      <c r="B61" s="143" t="s">
        <v>234</v>
      </c>
      <c r="C61" s="375">
        <f>SUM(C56:C60)</f>
        <v>0</v>
      </c>
      <c r="D61" s="577">
        <f>SUM(D56:D60)</f>
        <v>0</v>
      </c>
      <c r="E61" s="577">
        <f>SUM(E56:E60)</f>
        <v>0</v>
      </c>
      <c r="F61" s="807">
        <f t="shared" si="1"/>
        <v>14955452</v>
      </c>
      <c r="G61" s="807">
        <f>G56+G57+G58+G59+G60</f>
        <v>14956475</v>
      </c>
      <c r="H61" s="807">
        <f>H56+H57+H58+H59+H60</f>
        <v>4108517</v>
      </c>
      <c r="I61" s="577"/>
      <c r="J61" s="686"/>
      <c r="K61" s="686"/>
      <c r="L61" s="577">
        <f t="shared" ref="L61:AU61" si="15">SUM(L56:L60)</f>
        <v>351000</v>
      </c>
      <c r="M61" s="577">
        <f t="shared" si="15"/>
        <v>864000</v>
      </c>
      <c r="N61" s="577">
        <f t="shared" si="15"/>
        <v>97200</v>
      </c>
      <c r="O61" s="577">
        <f t="shared" si="15"/>
        <v>94500</v>
      </c>
      <c r="P61" s="577">
        <f t="shared" si="15"/>
        <v>2245547</v>
      </c>
      <c r="Q61" s="577">
        <f t="shared" si="15"/>
        <v>213803</v>
      </c>
      <c r="R61" s="577">
        <f t="shared" si="15"/>
        <v>13500</v>
      </c>
      <c r="S61" s="577">
        <f t="shared" si="15"/>
        <v>1358268</v>
      </c>
      <c r="T61" s="577">
        <f t="shared" si="15"/>
        <v>49000</v>
      </c>
      <c r="U61" s="577">
        <f t="shared" si="15"/>
        <v>0</v>
      </c>
      <c r="V61" s="577">
        <f>SUM(V56:V60)</f>
        <v>43200</v>
      </c>
      <c r="W61" s="577">
        <f>SUM(W56:W60)</f>
        <v>170640</v>
      </c>
      <c r="X61" s="577">
        <f>SUM(X56:X60)</f>
        <v>0</v>
      </c>
      <c r="Y61" s="577">
        <f t="shared" si="15"/>
        <v>54000</v>
      </c>
      <c r="Z61" s="577">
        <f t="shared" si="15"/>
        <v>14500</v>
      </c>
      <c r="AA61" s="577">
        <f t="shared" si="15"/>
        <v>1097685</v>
      </c>
      <c r="AB61" s="577">
        <f t="shared" si="15"/>
        <v>0</v>
      </c>
      <c r="AC61" s="577">
        <f t="shared" si="15"/>
        <v>1570000</v>
      </c>
      <c r="AD61" s="577">
        <f t="shared" si="15"/>
        <v>650000</v>
      </c>
      <c r="AE61" s="577"/>
      <c r="AF61" s="577"/>
      <c r="AG61" s="577">
        <f t="shared" si="15"/>
        <v>29700</v>
      </c>
      <c r="AH61" s="577">
        <f t="shared" si="15"/>
        <v>0</v>
      </c>
      <c r="AI61" s="577">
        <f t="shared" si="15"/>
        <v>0</v>
      </c>
      <c r="AJ61" s="577">
        <f t="shared" si="15"/>
        <v>945000</v>
      </c>
      <c r="AK61" s="577">
        <f t="shared" si="15"/>
        <v>640203</v>
      </c>
      <c r="AL61" s="577">
        <f t="shared" si="15"/>
        <v>108000</v>
      </c>
      <c r="AM61" s="577">
        <f t="shared" si="15"/>
        <v>0</v>
      </c>
      <c r="AN61" s="577">
        <f t="shared" si="15"/>
        <v>909900</v>
      </c>
      <c r="AO61" s="577"/>
      <c r="AP61" s="577"/>
      <c r="AQ61" s="577">
        <f t="shared" si="15"/>
        <v>0</v>
      </c>
      <c r="AR61" s="577">
        <f t="shared" si="15"/>
        <v>823639</v>
      </c>
      <c r="AS61" s="577">
        <f>SUM(AS56:AS60)</f>
        <v>2612167</v>
      </c>
      <c r="AT61" s="577"/>
      <c r="AU61" s="577">
        <f t="shared" si="15"/>
        <v>14955452</v>
      </c>
    </row>
    <row r="62" spans="1:47" s="610" customFormat="1" ht="18">
      <c r="A62" s="157" t="s">
        <v>235</v>
      </c>
      <c r="B62" s="155" t="s">
        <v>236</v>
      </c>
      <c r="C62" s="571">
        <f>SUM(C40,C43,C51,C55,C61)</f>
        <v>0</v>
      </c>
      <c r="D62" s="572">
        <f>SUM(D40,D43,D51,D55,D61)</f>
        <v>0</v>
      </c>
      <c r="E62" s="370">
        <f>SUM(E40,E43,E51,E55,E61)</f>
        <v>0</v>
      </c>
      <c r="F62" s="369">
        <f>SUM(F40,F43,F51,F55,F61)</f>
        <v>68832372</v>
      </c>
      <c r="G62" s="369">
        <f>G40+G43+G51+G55+G61</f>
        <v>69460372</v>
      </c>
      <c r="H62" s="369">
        <f>H40+H43+H51+H55+H61</f>
        <v>23973453</v>
      </c>
      <c r="I62" s="578"/>
      <c r="J62" s="690"/>
      <c r="K62" s="690"/>
      <c r="L62" s="578">
        <f t="shared" ref="L62:AU62" si="16">SUM(L40,L43,L51,L55,L61)</f>
        <v>1651000</v>
      </c>
      <c r="M62" s="578">
        <f t="shared" si="16"/>
        <v>4064000</v>
      </c>
      <c r="N62" s="578">
        <f t="shared" si="16"/>
        <v>457200</v>
      </c>
      <c r="O62" s="578">
        <f t="shared" si="16"/>
        <v>444500</v>
      </c>
      <c r="P62" s="578">
        <f t="shared" si="16"/>
        <v>10562390</v>
      </c>
      <c r="Q62" s="578">
        <f t="shared" si="16"/>
        <v>1765388</v>
      </c>
      <c r="R62" s="578">
        <f t="shared" si="16"/>
        <v>63500</v>
      </c>
      <c r="S62" s="578">
        <f t="shared" si="16"/>
        <v>6388890</v>
      </c>
      <c r="T62" s="578">
        <f t="shared" si="16"/>
        <v>1354000</v>
      </c>
      <c r="U62" s="578">
        <f t="shared" si="16"/>
        <v>0</v>
      </c>
      <c r="V62" s="578">
        <f>SUM(V40,V43,V51,V55,V61)</f>
        <v>203200</v>
      </c>
      <c r="W62" s="578">
        <f>SUM(W40,W43,W51,W55,W61)</f>
        <v>802640</v>
      </c>
      <c r="X62" s="578">
        <f>SUM(X40,X43,X51,X55,X61)</f>
        <v>0</v>
      </c>
      <c r="Y62" s="578">
        <f t="shared" si="16"/>
        <v>254000</v>
      </c>
      <c r="Z62" s="578">
        <f t="shared" si="16"/>
        <v>84500</v>
      </c>
      <c r="AA62" s="578">
        <f t="shared" si="16"/>
        <v>5163185</v>
      </c>
      <c r="AB62" s="578">
        <f t="shared" si="16"/>
        <v>0</v>
      </c>
      <c r="AC62" s="578">
        <f t="shared" si="16"/>
        <v>3344370</v>
      </c>
      <c r="AD62" s="578">
        <f t="shared" si="16"/>
        <v>5250000</v>
      </c>
      <c r="AE62" s="578"/>
      <c r="AF62" s="578"/>
      <c r="AG62" s="578">
        <f t="shared" si="16"/>
        <v>139700</v>
      </c>
      <c r="AH62" s="578">
        <f t="shared" si="16"/>
        <v>0</v>
      </c>
      <c r="AI62" s="578">
        <f t="shared" si="16"/>
        <v>0</v>
      </c>
      <c r="AJ62" s="578">
        <f t="shared" si="16"/>
        <v>4448600</v>
      </c>
      <c r="AK62" s="578">
        <f t="shared" si="16"/>
        <v>3129103</v>
      </c>
      <c r="AL62" s="578">
        <f t="shared" si="16"/>
        <v>558000</v>
      </c>
      <c r="AM62" s="578">
        <f t="shared" si="16"/>
        <v>50000</v>
      </c>
      <c r="AN62" s="578">
        <f t="shared" si="16"/>
        <v>4279900</v>
      </c>
      <c r="AO62" s="578"/>
      <c r="AP62" s="578"/>
      <c r="AQ62" s="578">
        <f t="shared" si="16"/>
        <v>30000</v>
      </c>
      <c r="AR62" s="578">
        <f t="shared" si="16"/>
        <v>3860039</v>
      </c>
      <c r="AS62" s="578">
        <f t="shared" si="16"/>
        <v>10484267</v>
      </c>
      <c r="AT62" s="578"/>
      <c r="AU62" s="608">
        <f t="shared" si="16"/>
        <v>68832372</v>
      </c>
    </row>
    <row r="63" spans="1:47" s="611" customFormat="1" ht="18">
      <c r="A63" s="182" t="s">
        <v>267</v>
      </c>
      <c r="B63" s="155" t="s">
        <v>309</v>
      </c>
      <c r="C63" s="228" t="e">
        <f>SUM(Szoc.jutt.!C38,-#REF!)</f>
        <v>#REF!</v>
      </c>
      <c r="D63" s="228" t="e">
        <f>SUM(Szoc.jutt.!D38,-#REF!)</f>
        <v>#REF!</v>
      </c>
      <c r="E63" s="228" t="e">
        <f>SUM(Szoc.jutt.!E38,-#REF!)</f>
        <v>#REF!</v>
      </c>
      <c r="F63" s="229">
        <f>SUM(Szoc.jutt.!F38)</f>
        <v>4736800</v>
      </c>
      <c r="G63" s="229">
        <v>4736800</v>
      </c>
      <c r="H63" s="229">
        <v>1822720</v>
      </c>
      <c r="I63" s="144"/>
      <c r="J63" s="691"/>
      <c r="K63" s="691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>
        <v>4336800</v>
      </c>
      <c r="W63" s="144"/>
      <c r="X63" s="144">
        <v>400000</v>
      </c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606"/>
      <c r="AU63" s="144">
        <f>SUM(L63:AT63)</f>
        <v>4736800</v>
      </c>
    </row>
    <row r="64" spans="1:47" s="600" customFormat="1" ht="18">
      <c r="A64" s="602" t="s">
        <v>607</v>
      </c>
      <c r="B64" s="603" t="s">
        <v>269</v>
      </c>
      <c r="C64" s="242"/>
      <c r="D64" s="242"/>
      <c r="E64" s="242"/>
      <c r="F64" s="604">
        <f>SUM(Pénze.átadás!F4)</f>
        <v>10555551</v>
      </c>
      <c r="G64" s="604">
        <v>10555551</v>
      </c>
      <c r="H64" s="604">
        <v>5488886</v>
      </c>
      <c r="I64" s="160"/>
      <c r="J64" s="692"/>
      <c r="K64" s="692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605"/>
      <c r="AR64" s="160"/>
      <c r="AS64" s="160"/>
      <c r="AT64" s="788">
        <v>10555551</v>
      </c>
      <c r="AU64" s="160">
        <f>SUM(L64:AT64)</f>
        <v>10555551</v>
      </c>
    </row>
    <row r="65" spans="1:48" s="559" customFormat="1" ht="18">
      <c r="A65" s="579" t="s">
        <v>270</v>
      </c>
      <c r="B65" s="580" t="s">
        <v>306</v>
      </c>
      <c r="C65" s="242">
        <f>SUM(Pénze.átadás!C15)</f>
        <v>0</v>
      </c>
      <c r="D65" s="581">
        <f>SUM(Pénze.átadás!D15)</f>
        <v>0</v>
      </c>
      <c r="E65" s="160">
        <f>SUM(Pénze.átadás!E15)</f>
        <v>0</v>
      </c>
      <c r="F65" s="468">
        <f>SUM(Pénze.átadás!F15)</f>
        <v>15567267</v>
      </c>
      <c r="G65" s="468">
        <v>15577267</v>
      </c>
      <c r="H65" s="468">
        <v>8243031</v>
      </c>
      <c r="I65" s="75"/>
      <c r="J65" s="693"/>
      <c r="K65" s="693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82">
        <v>3000000</v>
      </c>
      <c r="AN65" s="70"/>
      <c r="AO65" s="70"/>
      <c r="AP65" s="70"/>
      <c r="AQ65" s="70"/>
      <c r="AR65" s="70"/>
      <c r="AS65" s="782">
        <v>12567267</v>
      </c>
      <c r="AT65" s="70"/>
      <c r="AU65" s="160">
        <f t="shared" ref="AU65:AU75" si="17">SUM(L65:AS65)</f>
        <v>15567267</v>
      </c>
    </row>
    <row r="66" spans="1:48" s="559" customFormat="1" ht="29.25">
      <c r="A66" s="178" t="s">
        <v>739</v>
      </c>
      <c r="B66" s="812" t="s">
        <v>740</v>
      </c>
      <c r="C66" s="242">
        <f>SUM(Pénze.átadás!C18)</f>
        <v>0</v>
      </c>
      <c r="D66" s="581">
        <f>SUM(Pénze.átadás!D18)</f>
        <v>0</v>
      </c>
      <c r="E66" s="160">
        <f>SUM(Pénze.átadás!E18)</f>
        <v>0</v>
      </c>
      <c r="F66" s="468">
        <f>SUM(Pénze.átadás!F18)</f>
        <v>0</v>
      </c>
      <c r="G66" s="468">
        <v>75072</v>
      </c>
      <c r="H66" s="468">
        <v>75072</v>
      </c>
      <c r="I66" s="75"/>
      <c r="J66" s="693"/>
      <c r="K66" s="693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160">
        <f t="shared" si="17"/>
        <v>0</v>
      </c>
    </row>
    <row r="67" spans="1:48" s="559" customFormat="1" ht="18">
      <c r="A67" s="579" t="s">
        <v>274</v>
      </c>
      <c r="B67" s="580" t="s">
        <v>308</v>
      </c>
      <c r="C67" s="242">
        <f>SUM(Pénze.átadás!C51)</f>
        <v>0</v>
      </c>
      <c r="D67" s="581">
        <f>SUM(Pénze.átadás!D51)</f>
        <v>0</v>
      </c>
      <c r="E67" s="160">
        <f>SUM(Pénze.átadás!E51)</f>
        <v>0</v>
      </c>
      <c r="F67" s="468">
        <f>SUM(Pénze.átadás!F51)</f>
        <v>13569268</v>
      </c>
      <c r="G67" s="468">
        <v>13664518</v>
      </c>
      <c r="H67" s="468">
        <v>8338035</v>
      </c>
      <c r="I67" s="75"/>
      <c r="J67" s="693"/>
      <c r="K67" s="693"/>
      <c r="L67" s="782">
        <v>250000</v>
      </c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82">
        <v>6641125</v>
      </c>
      <c r="AC67" s="70"/>
      <c r="AD67" s="70"/>
      <c r="AE67" s="782">
        <v>4423143</v>
      </c>
      <c r="AF67" s="782">
        <v>105000</v>
      </c>
      <c r="AG67" s="70"/>
      <c r="AH67" s="782">
        <v>2150000</v>
      </c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160">
        <f t="shared" si="17"/>
        <v>13569268</v>
      </c>
    </row>
    <row r="68" spans="1:48" s="559" customFormat="1" ht="18">
      <c r="A68" s="579" t="s">
        <v>276</v>
      </c>
      <c r="B68" s="580" t="s">
        <v>277</v>
      </c>
      <c r="C68" s="242">
        <f>SUM(Pénze.átadás!C59)</f>
        <v>0</v>
      </c>
      <c r="D68" s="581">
        <f>SUM(Pénze.átadás!D59)</f>
        <v>0</v>
      </c>
      <c r="E68" s="160">
        <f>SUM(Pénze.átadás!E59)</f>
        <v>0</v>
      </c>
      <c r="F68" s="468">
        <f>SUM(Pénze.átadás!F59)</f>
        <v>99231341</v>
      </c>
      <c r="G68" s="468">
        <v>85626378</v>
      </c>
      <c r="H68" s="468"/>
      <c r="I68" s="75"/>
      <c r="J68" s="693"/>
      <c r="K68" s="693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82">
        <v>99231341</v>
      </c>
      <c r="AP68" s="70"/>
      <c r="AQ68" s="70"/>
      <c r="AR68" s="70"/>
      <c r="AS68" s="70"/>
      <c r="AT68" s="70"/>
      <c r="AU68" s="160">
        <f t="shared" si="17"/>
        <v>99231341</v>
      </c>
    </row>
    <row r="69" spans="1:48" s="610" customFormat="1" ht="18">
      <c r="A69" s="582" t="s">
        <v>278</v>
      </c>
      <c r="B69" s="583" t="s">
        <v>279</v>
      </c>
      <c r="C69" s="144">
        <f>SUM(C65:C68)</f>
        <v>0</v>
      </c>
      <c r="D69" s="144">
        <f>SUM(D65:D68)</f>
        <v>0</v>
      </c>
      <c r="E69" s="144">
        <f>SUM(E65:E68)</f>
        <v>0</v>
      </c>
      <c r="F69" s="81">
        <f>SUM(F64:F68)</f>
        <v>138923427</v>
      </c>
      <c r="G69" s="81">
        <f>G64+G65+G66+G67+G68</f>
        <v>125498786</v>
      </c>
      <c r="H69" s="81">
        <f>H64+H65+H66+H67+H68</f>
        <v>22145024</v>
      </c>
      <c r="I69" s="245"/>
      <c r="J69" s="694"/>
      <c r="K69" s="694"/>
      <c r="L69" s="245">
        <f t="shared" ref="L69:AS69" si="18">SUM(L65:L68)</f>
        <v>250000</v>
      </c>
      <c r="M69" s="245">
        <f t="shared" ref="M69:T69" si="19">SUM(M65:M68)</f>
        <v>0</v>
      </c>
      <c r="N69" s="245">
        <f t="shared" si="19"/>
        <v>0</v>
      </c>
      <c r="O69" s="245">
        <f t="shared" si="19"/>
        <v>0</v>
      </c>
      <c r="P69" s="245">
        <f t="shared" si="19"/>
        <v>0</v>
      </c>
      <c r="Q69" s="245">
        <f t="shared" si="19"/>
        <v>0</v>
      </c>
      <c r="R69" s="245">
        <f t="shared" si="19"/>
        <v>0</v>
      </c>
      <c r="S69" s="245">
        <f t="shared" si="19"/>
        <v>0</v>
      </c>
      <c r="T69" s="245">
        <f t="shared" si="19"/>
        <v>0</v>
      </c>
      <c r="U69" s="245">
        <f t="shared" si="18"/>
        <v>0</v>
      </c>
      <c r="V69" s="245">
        <f>SUM(V65:V68)</f>
        <v>0</v>
      </c>
      <c r="W69" s="245">
        <f>SUM(W65:W68)</f>
        <v>0</v>
      </c>
      <c r="X69" s="245">
        <f>SUM(X65:X68)</f>
        <v>0</v>
      </c>
      <c r="Y69" s="245">
        <f t="shared" si="18"/>
        <v>0</v>
      </c>
      <c r="Z69" s="245">
        <f t="shared" si="18"/>
        <v>0</v>
      </c>
      <c r="AA69" s="245">
        <f t="shared" si="18"/>
        <v>0</v>
      </c>
      <c r="AB69" s="245">
        <f t="shared" si="18"/>
        <v>6641125</v>
      </c>
      <c r="AC69" s="245">
        <f t="shared" si="18"/>
        <v>0</v>
      </c>
      <c r="AD69" s="245">
        <f t="shared" si="18"/>
        <v>0</v>
      </c>
      <c r="AE69" s="245">
        <f>SUM(AE65:AE68)</f>
        <v>4423143</v>
      </c>
      <c r="AF69" s="245">
        <f>SUM(AF65:AF68)</f>
        <v>105000</v>
      </c>
      <c r="AG69" s="245">
        <f>SUM(AG65:AG68)</f>
        <v>0</v>
      </c>
      <c r="AH69" s="245">
        <f t="shared" si="18"/>
        <v>2150000</v>
      </c>
      <c r="AI69" s="245">
        <f t="shared" si="18"/>
        <v>0</v>
      </c>
      <c r="AJ69" s="245">
        <f t="shared" si="18"/>
        <v>0</v>
      </c>
      <c r="AK69" s="245">
        <f t="shared" si="18"/>
        <v>0</v>
      </c>
      <c r="AL69" s="245">
        <f t="shared" si="18"/>
        <v>0</v>
      </c>
      <c r="AM69" s="245">
        <f t="shared" si="18"/>
        <v>3000000</v>
      </c>
      <c r="AN69" s="245">
        <f t="shared" si="18"/>
        <v>0</v>
      </c>
      <c r="AO69" s="245">
        <f t="shared" si="18"/>
        <v>99231341</v>
      </c>
      <c r="AP69" s="245">
        <f>SUM(AP65:AP68)</f>
        <v>0</v>
      </c>
      <c r="AQ69" s="245">
        <f>SUM(AQ64:AQ68)</f>
        <v>0</v>
      </c>
      <c r="AR69" s="245">
        <f t="shared" si="18"/>
        <v>0</v>
      </c>
      <c r="AS69" s="783">
        <f t="shared" si="18"/>
        <v>12567267</v>
      </c>
      <c r="AT69" s="245">
        <f>SUM(AT64:AT68)</f>
        <v>10555551</v>
      </c>
      <c r="AU69" s="245">
        <f>SUM(L69:AT69)</f>
        <v>138923427</v>
      </c>
    </row>
    <row r="70" spans="1:48" s="610" customFormat="1" ht="18">
      <c r="A70" s="157" t="s">
        <v>249</v>
      </c>
      <c r="B70" s="155" t="s">
        <v>310</v>
      </c>
      <c r="C70" s="228" t="e">
        <f>SUM('Ber.-felú.'!C49,-#REF!)</f>
        <v>#REF!</v>
      </c>
      <c r="D70" s="228" t="e">
        <f>SUM('Ber.-felú.'!D49,-#REF!)</f>
        <v>#REF!</v>
      </c>
      <c r="E70" s="228" t="e">
        <f>SUM('Ber.-felú.'!E49,-#REF!)</f>
        <v>#REF!</v>
      </c>
      <c r="F70" s="229">
        <f>SUM('Ber.-felú.'!F49)</f>
        <v>29415961</v>
      </c>
      <c r="G70" s="229">
        <v>42475162</v>
      </c>
      <c r="H70" s="229">
        <v>6697830</v>
      </c>
      <c r="I70" s="245"/>
      <c r="J70" s="694"/>
      <c r="K70" s="694"/>
      <c r="L70" s="245"/>
      <c r="M70" s="245"/>
      <c r="N70" s="245"/>
      <c r="O70" s="245"/>
      <c r="P70" s="245"/>
      <c r="Q70" s="783">
        <v>28615861</v>
      </c>
      <c r="R70" s="245"/>
      <c r="S70" s="245"/>
      <c r="T70" s="245">
        <v>165100</v>
      </c>
      <c r="U70" s="245">
        <f>SUM('Ber.-felú.'!S49)</f>
        <v>0</v>
      </c>
      <c r="V70" s="245">
        <f>SUM('Ber.-felú.'!T49)</f>
        <v>0</v>
      </c>
      <c r="W70" s="245">
        <f>SUM('Ber.-felú.'!U49)</f>
        <v>0</v>
      </c>
      <c r="X70" s="245">
        <f>SUM('Ber.-felú.'!V49)</f>
        <v>0</v>
      </c>
      <c r="Y70" s="245">
        <f>SUM('Ber.-felú.'!W49)</f>
        <v>0</v>
      </c>
      <c r="Z70" s="245">
        <f>SUM('Ber.-felú.'!X49)</f>
        <v>0</v>
      </c>
      <c r="AA70" s="245">
        <v>635000</v>
      </c>
      <c r="AB70" s="245">
        <f>SUM('Ber.-felú.'!Z49)</f>
        <v>0</v>
      </c>
      <c r="AC70" s="245"/>
      <c r="AD70" s="245"/>
      <c r="AE70" s="245"/>
      <c r="AF70" s="245"/>
      <c r="AG70" s="245"/>
      <c r="AH70" s="245"/>
      <c r="AI70" s="245"/>
      <c r="AJ70" s="245"/>
      <c r="AK70" s="245"/>
      <c r="AL70" s="245"/>
      <c r="AM70" s="245"/>
      <c r="AN70" s="245"/>
      <c r="AO70" s="245"/>
      <c r="AP70" s="245"/>
      <c r="AQ70" s="245"/>
      <c r="AR70" s="245"/>
      <c r="AS70" s="245"/>
      <c r="AT70" s="245"/>
      <c r="AU70" s="245">
        <f t="shared" si="17"/>
        <v>29415961</v>
      </c>
    </row>
    <row r="71" spans="1:48" s="610" customFormat="1" ht="18">
      <c r="A71" s="157" t="s">
        <v>255</v>
      </c>
      <c r="B71" s="155" t="s">
        <v>311</v>
      </c>
      <c r="C71" s="228">
        <f>SUM('Ber.-felú.'!C71)</f>
        <v>0</v>
      </c>
      <c r="D71" s="228">
        <f>SUM('Ber.-felú.'!D71)</f>
        <v>0</v>
      </c>
      <c r="E71" s="228">
        <f>SUM('Ber.-felú.'!E71)</f>
        <v>0</v>
      </c>
      <c r="F71" s="229">
        <f>SUM('Ber.-felú.'!F71)</f>
        <v>72211298</v>
      </c>
      <c r="G71" s="229">
        <v>72465298</v>
      </c>
      <c r="H71" s="229">
        <v>13297111</v>
      </c>
      <c r="I71" s="245"/>
      <c r="J71" s="694"/>
      <c r="K71" s="694"/>
      <c r="L71" s="245"/>
      <c r="M71" s="783">
        <v>27259631</v>
      </c>
      <c r="N71" s="245"/>
      <c r="O71" s="245"/>
      <c r="P71" s="245"/>
      <c r="Q71" s="783">
        <v>44951667</v>
      </c>
      <c r="R71" s="245"/>
      <c r="S71" s="245"/>
      <c r="T71" s="245"/>
      <c r="U71" s="245">
        <f>SUM('Ber.-felú.'!S71)</f>
        <v>0</v>
      </c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>
        <f t="shared" si="17"/>
        <v>72211298</v>
      </c>
      <c r="AV71" s="609"/>
    </row>
    <row r="72" spans="1:48" ht="18">
      <c r="A72" s="5" t="s">
        <v>257</v>
      </c>
      <c r="B72" s="142" t="s">
        <v>313</v>
      </c>
      <c r="C72" s="67">
        <f>SUM('Ber.-felú.'!C72)</f>
        <v>0</v>
      </c>
      <c r="D72" s="67">
        <f>SUM('Ber.-felú.'!D72)</f>
        <v>0</v>
      </c>
      <c r="E72" s="67">
        <f>SUM('Ber.-felú.'!E72)</f>
        <v>0</v>
      </c>
      <c r="F72" s="469">
        <f>SUM('Ber.-felú.'!F72)</f>
        <v>0</v>
      </c>
      <c r="G72" s="469"/>
      <c r="H72" s="469"/>
      <c r="I72" s="227"/>
      <c r="J72" s="695"/>
      <c r="K72" s="69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565"/>
      <c r="AA72" s="565"/>
      <c r="AB72" s="565"/>
      <c r="AC72" s="565"/>
      <c r="AD72" s="565"/>
      <c r="AE72" s="565"/>
      <c r="AF72" s="565"/>
      <c r="AG72" s="565"/>
      <c r="AH72" s="565"/>
      <c r="AI72" s="565"/>
      <c r="AJ72" s="565"/>
      <c r="AK72" s="565"/>
      <c r="AL72" s="565"/>
      <c r="AM72" s="565"/>
      <c r="AN72" s="565"/>
      <c r="AO72" s="565"/>
      <c r="AP72" s="565"/>
      <c r="AQ72" s="565"/>
      <c r="AR72" s="565"/>
      <c r="AS72" s="565"/>
      <c r="AT72" s="565"/>
      <c r="AU72" s="565">
        <f t="shared" si="17"/>
        <v>0</v>
      </c>
    </row>
    <row r="73" spans="1:48" ht="18">
      <c r="A73" s="5" t="s">
        <v>258</v>
      </c>
      <c r="B73" s="142" t="s">
        <v>314</v>
      </c>
      <c r="C73" s="67">
        <f>SUM('Ber.-felú.'!C73)</f>
        <v>0</v>
      </c>
      <c r="D73" s="67">
        <f>SUM('Ber.-felú.'!D73)</f>
        <v>0</v>
      </c>
      <c r="E73" s="67">
        <f>SUM('Ber.-felú.'!E73)</f>
        <v>0</v>
      </c>
      <c r="F73" s="469">
        <f>SUM('Ber.-felú.'!F73)</f>
        <v>0</v>
      </c>
      <c r="G73" s="469"/>
      <c r="H73" s="469"/>
      <c r="I73" s="227"/>
      <c r="J73" s="695"/>
      <c r="K73" s="69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5"/>
      <c r="AC73" s="565"/>
      <c r="AD73" s="565"/>
      <c r="AE73" s="565"/>
      <c r="AF73" s="565"/>
      <c r="AG73" s="565"/>
      <c r="AH73" s="565"/>
      <c r="AI73" s="565"/>
      <c r="AJ73" s="565"/>
      <c r="AK73" s="565"/>
      <c r="AL73" s="565"/>
      <c r="AM73" s="565"/>
      <c r="AN73" s="565"/>
      <c r="AO73" s="565"/>
      <c r="AP73" s="565"/>
      <c r="AQ73" s="565"/>
      <c r="AR73" s="565"/>
      <c r="AS73" s="565"/>
      <c r="AT73" s="565"/>
      <c r="AU73" s="565">
        <f t="shared" si="17"/>
        <v>0</v>
      </c>
    </row>
    <row r="74" spans="1:48" ht="18">
      <c r="A74" s="5" t="s">
        <v>259</v>
      </c>
      <c r="B74" s="142" t="s">
        <v>315</v>
      </c>
      <c r="C74" s="67">
        <f>SUM('Ber.-felú.'!C77)</f>
        <v>0</v>
      </c>
      <c r="D74" s="67">
        <f>SUM('Ber.-felú.'!D77)</f>
        <v>0</v>
      </c>
      <c r="E74" s="67">
        <f>SUM('Ber.-felú.'!E77)</f>
        <v>0</v>
      </c>
      <c r="F74" s="469">
        <f>AU74</f>
        <v>0</v>
      </c>
      <c r="G74" s="469"/>
      <c r="H74" s="469"/>
      <c r="I74" s="227"/>
      <c r="J74" s="695"/>
      <c r="K74" s="69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565"/>
      <c r="AE74" s="565"/>
      <c r="AF74" s="565"/>
      <c r="AG74" s="565"/>
      <c r="AH74" s="565"/>
      <c r="AI74" s="565"/>
      <c r="AJ74" s="565"/>
      <c r="AK74" s="565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>
        <f t="shared" si="17"/>
        <v>0</v>
      </c>
    </row>
    <row r="75" spans="1:48" s="610" customFormat="1" ht="18">
      <c r="A75" s="157" t="s">
        <v>261</v>
      </c>
      <c r="B75" s="155" t="s">
        <v>312</v>
      </c>
      <c r="C75" s="228">
        <f>SUM(C72:C74)</f>
        <v>0</v>
      </c>
      <c r="D75" s="228">
        <f>SUM(D72:D74)</f>
        <v>0</v>
      </c>
      <c r="E75" s="228">
        <f>SUM(E72:E74)</f>
        <v>0</v>
      </c>
      <c r="F75" s="229">
        <f>SUM(F72:F74)</f>
        <v>0</v>
      </c>
      <c r="G75" s="229"/>
      <c r="H75" s="229"/>
      <c r="I75" s="245"/>
      <c r="J75" s="694"/>
      <c r="K75" s="694"/>
      <c r="L75" s="245">
        <f t="shared" ref="L75:AT75" si="20">SUM(L72:L74)</f>
        <v>0</v>
      </c>
      <c r="M75" s="245">
        <f t="shared" si="20"/>
        <v>0</v>
      </c>
      <c r="N75" s="245">
        <f t="shared" si="20"/>
        <v>0</v>
      </c>
      <c r="O75" s="245">
        <f t="shared" si="20"/>
        <v>0</v>
      </c>
      <c r="P75" s="245">
        <f t="shared" si="20"/>
        <v>0</v>
      </c>
      <c r="Q75" s="245">
        <f t="shared" si="20"/>
        <v>0</v>
      </c>
      <c r="R75" s="245">
        <f t="shared" si="20"/>
        <v>0</v>
      </c>
      <c r="S75" s="245">
        <f t="shared" si="20"/>
        <v>0</v>
      </c>
      <c r="T75" s="245">
        <f t="shared" si="20"/>
        <v>0</v>
      </c>
      <c r="U75" s="245">
        <f t="shared" si="20"/>
        <v>0</v>
      </c>
      <c r="V75" s="245">
        <f>SUM(V72:V74)</f>
        <v>0</v>
      </c>
      <c r="W75" s="245">
        <f>SUM(W72:W74)</f>
        <v>0</v>
      </c>
      <c r="X75" s="245">
        <f>SUM(X72:X74)</f>
        <v>0</v>
      </c>
      <c r="Y75" s="245">
        <f t="shared" si="20"/>
        <v>0</v>
      </c>
      <c r="Z75" s="245">
        <f t="shared" si="20"/>
        <v>0</v>
      </c>
      <c r="AA75" s="245">
        <f t="shared" si="20"/>
        <v>0</v>
      </c>
      <c r="AB75" s="245">
        <f t="shared" si="20"/>
        <v>0</v>
      </c>
      <c r="AC75" s="245">
        <f t="shared" si="20"/>
        <v>0</v>
      </c>
      <c r="AD75" s="245">
        <f t="shared" si="20"/>
        <v>0</v>
      </c>
      <c r="AE75" s="245">
        <f>SUM(AE72:AE74)</f>
        <v>0</v>
      </c>
      <c r="AF75" s="245">
        <f>SUM(AF72:AF74)</f>
        <v>0</v>
      </c>
      <c r="AG75" s="245">
        <f t="shared" si="20"/>
        <v>0</v>
      </c>
      <c r="AH75" s="245">
        <f t="shared" si="20"/>
        <v>0</v>
      </c>
      <c r="AI75" s="245">
        <f t="shared" si="20"/>
        <v>0</v>
      </c>
      <c r="AJ75" s="245">
        <f t="shared" si="20"/>
        <v>0</v>
      </c>
      <c r="AK75" s="245">
        <f t="shared" si="20"/>
        <v>0</v>
      </c>
      <c r="AL75" s="245">
        <f t="shared" si="20"/>
        <v>0</v>
      </c>
      <c r="AM75" s="245">
        <f t="shared" si="20"/>
        <v>0</v>
      </c>
      <c r="AN75" s="245">
        <f t="shared" si="20"/>
        <v>0</v>
      </c>
      <c r="AO75" s="245"/>
      <c r="AP75" s="245"/>
      <c r="AQ75" s="245">
        <f t="shared" si="20"/>
        <v>0</v>
      </c>
      <c r="AR75" s="245">
        <f t="shared" si="20"/>
        <v>0</v>
      </c>
      <c r="AS75" s="245">
        <f t="shared" si="20"/>
        <v>0</v>
      </c>
      <c r="AT75" s="245">
        <f t="shared" si="20"/>
        <v>0</v>
      </c>
      <c r="AU75" s="245">
        <f t="shared" si="17"/>
        <v>0</v>
      </c>
    </row>
    <row r="76" spans="1:48" ht="18">
      <c r="A76" s="157"/>
      <c r="B76" s="155" t="s">
        <v>316</v>
      </c>
      <c r="C76" s="228" t="e">
        <f>SUM(C23,C28,C62,C63,C69,C70,C71,C75)</f>
        <v>#REF!</v>
      </c>
      <c r="D76" s="456" t="e">
        <f>SUM(D23,D28,D62,D63,D69,D70,D71,D75)</f>
        <v>#REF!</v>
      </c>
      <c r="E76" s="228" t="e">
        <f>SUM(E23,E28,E62,E63,E69,E70,E71,E75)</f>
        <v>#REF!</v>
      </c>
      <c r="F76" s="229">
        <f>SUM(F23,F28,F62,F63,F69,F70,F71,F75)</f>
        <v>357999164</v>
      </c>
      <c r="G76" s="229">
        <f t="shared" ref="G76:H76" si="21">SUM(G23,G28,G62,G63,G69,G70,G71,G75)</f>
        <v>358835407</v>
      </c>
      <c r="H76" s="229">
        <f t="shared" si="21"/>
        <v>89150901</v>
      </c>
      <c r="I76" s="456"/>
      <c r="J76" s="696"/>
      <c r="K76" s="696"/>
      <c r="L76" s="221">
        <f t="shared" ref="L76:AT76" si="22">SUM(L23,L28,L62,L63,L69,L70,L71,L75)</f>
        <v>1901000</v>
      </c>
      <c r="M76" s="221">
        <f t="shared" si="22"/>
        <v>31323631</v>
      </c>
      <c r="N76" s="221">
        <f t="shared" si="22"/>
        <v>457200</v>
      </c>
      <c r="O76" s="221">
        <f t="shared" si="22"/>
        <v>474375</v>
      </c>
      <c r="P76" s="221">
        <f t="shared" si="22"/>
        <v>10562390</v>
      </c>
      <c r="Q76" s="221">
        <f t="shared" si="22"/>
        <v>75332916</v>
      </c>
      <c r="R76" s="221">
        <f t="shared" si="22"/>
        <v>63500</v>
      </c>
      <c r="S76" s="221">
        <f t="shared" si="22"/>
        <v>13236159</v>
      </c>
      <c r="T76" s="221">
        <f t="shared" si="22"/>
        <v>1580100</v>
      </c>
      <c r="U76" s="221">
        <f t="shared" si="22"/>
        <v>117600</v>
      </c>
      <c r="V76" s="221">
        <f t="shared" si="22"/>
        <v>4540000</v>
      </c>
      <c r="W76" s="221">
        <f t="shared" si="22"/>
        <v>802640</v>
      </c>
      <c r="X76" s="221">
        <f t="shared" si="22"/>
        <v>400000</v>
      </c>
      <c r="Y76" s="221">
        <f t="shared" si="22"/>
        <v>254000</v>
      </c>
      <c r="Z76" s="221">
        <f t="shared" si="22"/>
        <v>1233700</v>
      </c>
      <c r="AA76" s="221">
        <f t="shared" si="22"/>
        <v>10596037</v>
      </c>
      <c r="AB76" s="221">
        <f t="shared" si="22"/>
        <v>6641125</v>
      </c>
      <c r="AC76" s="221">
        <f t="shared" si="22"/>
        <v>6115135</v>
      </c>
      <c r="AD76" s="221">
        <f t="shared" si="22"/>
        <v>5250000</v>
      </c>
      <c r="AE76" s="221">
        <f>SUM(AE23,AE28,AE62,AE63,AE69,AE70,AE71,AE75)</f>
        <v>4423143</v>
      </c>
      <c r="AF76" s="221">
        <f>SUM(AF23,AF28,AF62,AF63,AF69,AF70,AF71,AF75)</f>
        <v>105000</v>
      </c>
      <c r="AG76" s="221">
        <f t="shared" si="22"/>
        <v>885715</v>
      </c>
      <c r="AH76" s="221">
        <f t="shared" si="22"/>
        <v>2150000</v>
      </c>
      <c r="AI76" s="221">
        <f t="shared" si="22"/>
        <v>300000</v>
      </c>
      <c r="AJ76" s="221">
        <f t="shared" si="22"/>
        <v>4448600</v>
      </c>
      <c r="AK76" s="221">
        <f t="shared" si="22"/>
        <v>3129103</v>
      </c>
      <c r="AL76" s="221">
        <f t="shared" si="22"/>
        <v>558000</v>
      </c>
      <c r="AM76" s="221">
        <f t="shared" si="22"/>
        <v>3050000</v>
      </c>
      <c r="AN76" s="221">
        <f t="shared" si="22"/>
        <v>4638400</v>
      </c>
      <c r="AO76" s="221">
        <f t="shared" si="22"/>
        <v>99231341</v>
      </c>
      <c r="AP76" s="221">
        <f t="shared" si="22"/>
        <v>0</v>
      </c>
      <c r="AQ76" s="221">
        <f t="shared" si="22"/>
        <v>149500</v>
      </c>
      <c r="AR76" s="221">
        <f t="shared" si="22"/>
        <v>18240311</v>
      </c>
      <c r="AS76" s="221">
        <f t="shared" si="22"/>
        <v>35252992</v>
      </c>
      <c r="AT76" s="221">
        <f t="shared" si="22"/>
        <v>10555551</v>
      </c>
      <c r="AU76" s="221">
        <f>SUM(AU23+AU28+AU62+AU63+AU69+AU70+AU71+AU75)</f>
        <v>357999164</v>
      </c>
      <c r="AV76" s="609"/>
    </row>
    <row r="77" spans="1:48" ht="18">
      <c r="A77" s="5" t="s">
        <v>655</v>
      </c>
      <c r="B77" s="183" t="s">
        <v>656</v>
      </c>
      <c r="C77" s="67"/>
      <c r="D77" s="13"/>
      <c r="E77" s="13"/>
      <c r="F77" s="604">
        <f>AU77</f>
        <v>1309508</v>
      </c>
      <c r="G77" s="604">
        <v>1309508</v>
      </c>
      <c r="H77" s="604">
        <v>644300</v>
      </c>
      <c r="I77" s="241"/>
      <c r="J77" s="697"/>
      <c r="K77" s="697"/>
      <c r="L77" s="565"/>
      <c r="M77" s="565"/>
      <c r="N77" s="565"/>
      <c r="O77" s="565"/>
      <c r="P77" s="565"/>
      <c r="Q77" s="782">
        <v>1309508</v>
      </c>
      <c r="R77" s="565"/>
      <c r="S77" s="565"/>
      <c r="T77" s="565"/>
      <c r="U77" s="565"/>
      <c r="V77" s="565"/>
      <c r="W77" s="565"/>
      <c r="X77" s="565"/>
      <c r="Y77" s="565"/>
      <c r="Z77" s="565"/>
      <c r="AA77" s="565"/>
      <c r="AB77" s="565"/>
      <c r="AC77" s="565"/>
      <c r="AD77" s="565"/>
      <c r="AE77" s="565"/>
      <c r="AF77" s="565"/>
      <c r="AG77" s="565"/>
      <c r="AH77" s="565"/>
      <c r="AI77" s="565"/>
      <c r="AJ77" s="565"/>
      <c r="AK77" s="565"/>
      <c r="AL77" s="565"/>
      <c r="AM77" s="565"/>
      <c r="AN77" s="565"/>
      <c r="AO77" s="565"/>
      <c r="AP77" s="565"/>
      <c r="AQ77" s="565"/>
      <c r="AR77" s="565"/>
      <c r="AS77" s="565"/>
      <c r="AT77" s="565"/>
      <c r="AU77" s="565">
        <f>SUM(L77:AT77)</f>
        <v>1309508</v>
      </c>
    </row>
    <row r="78" spans="1:48" s="559" customFormat="1" ht="18">
      <c r="A78" s="5" t="s">
        <v>305</v>
      </c>
      <c r="B78" s="183" t="s">
        <v>79</v>
      </c>
      <c r="C78" s="241" t="e">
        <f>SUM(#REF!,Óvoda!C127,#REF!)</f>
        <v>#REF!</v>
      </c>
      <c r="D78" s="584" t="e">
        <f>SUM(#REF!,Óvoda!D127,#REF!)</f>
        <v>#REF!</v>
      </c>
      <c r="E78" s="75" t="e">
        <f>SUM(#REF!,Óvoda!E127,#REF!)</f>
        <v>#REF!</v>
      </c>
      <c r="F78" s="604">
        <f>SUM(Óvoda!F127)</f>
        <v>62937550</v>
      </c>
      <c r="G78" s="604">
        <v>62940179</v>
      </c>
      <c r="H78" s="604">
        <v>28558663</v>
      </c>
      <c r="I78" s="67"/>
      <c r="J78" s="698"/>
      <c r="K78" s="698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82">
        <v>62937550</v>
      </c>
      <c r="AQ78" s="70"/>
      <c r="AR78" s="70"/>
      <c r="AS78" s="70"/>
      <c r="AT78" s="70"/>
      <c r="AU78" s="70">
        <f>SUM(L78:AT78)</f>
        <v>62937550</v>
      </c>
    </row>
    <row r="79" spans="1:48" ht="18">
      <c r="A79" s="612" t="s">
        <v>660</v>
      </c>
      <c r="B79" s="613" t="s">
        <v>661</v>
      </c>
      <c r="C79" s="614"/>
      <c r="D79" s="615"/>
      <c r="E79" s="615"/>
      <c r="F79" s="813">
        <f>AU79</f>
        <v>1578635</v>
      </c>
      <c r="G79" s="813">
        <v>1578635</v>
      </c>
      <c r="H79" s="813">
        <v>1578635</v>
      </c>
      <c r="I79" s="710"/>
      <c r="J79" s="697"/>
      <c r="K79" s="697"/>
      <c r="L79" s="617"/>
      <c r="M79" s="617"/>
      <c r="N79" s="617"/>
      <c r="O79" s="617"/>
      <c r="P79" s="617"/>
      <c r="Q79" s="617"/>
      <c r="R79" s="617"/>
      <c r="S79" s="617"/>
      <c r="T79" s="617"/>
      <c r="U79" s="617"/>
      <c r="V79" s="617"/>
      <c r="W79" s="617"/>
      <c r="X79" s="617"/>
      <c r="Y79" s="617"/>
      <c r="Z79" s="617"/>
      <c r="AA79" s="617"/>
      <c r="AB79" s="617"/>
      <c r="AC79" s="617"/>
      <c r="AD79" s="617"/>
      <c r="AE79" s="617"/>
      <c r="AF79" s="617"/>
      <c r="AG79" s="617"/>
      <c r="AH79" s="617"/>
      <c r="AI79" s="617"/>
      <c r="AJ79" s="617"/>
      <c r="AK79" s="617"/>
      <c r="AL79" s="617"/>
      <c r="AM79" s="617"/>
      <c r="AN79" s="617"/>
      <c r="AO79" s="617"/>
      <c r="AP79" s="617"/>
      <c r="AQ79" s="617"/>
      <c r="AR79" s="617"/>
      <c r="AS79" s="617"/>
      <c r="AT79" s="789">
        <v>1578635</v>
      </c>
      <c r="AU79" s="70">
        <f>SUM(L79:AT79)</f>
        <v>1578635</v>
      </c>
    </row>
    <row r="80" spans="1:48" s="619" customFormat="1" ht="18">
      <c r="A80" s="185"/>
      <c r="B80" s="583" t="s">
        <v>384</v>
      </c>
      <c r="C80" s="456" t="e">
        <f>SUM(C76:C79)</f>
        <v>#REF!</v>
      </c>
      <c r="D80" s="228" t="e">
        <f>SUM(D76:D79)</f>
        <v>#REF!</v>
      </c>
      <c r="E80" s="456" t="e">
        <f>SUM(E76:E79)</f>
        <v>#REF!</v>
      </c>
      <c r="F80" s="229">
        <f>SUM(F76:F79)</f>
        <v>423824857</v>
      </c>
      <c r="G80" s="229">
        <f t="shared" ref="G80:H80" si="23">SUM(G76:G79)</f>
        <v>424663729</v>
      </c>
      <c r="H80" s="229">
        <f t="shared" si="23"/>
        <v>119932499</v>
      </c>
      <c r="I80" s="245"/>
      <c r="J80" s="697"/>
      <c r="K80" s="697"/>
      <c r="L80" s="144">
        <f t="shared" ref="L80:AT80" si="24">SUM(L76:L79)</f>
        <v>1901000</v>
      </c>
      <c r="M80" s="144">
        <f t="shared" si="24"/>
        <v>31323631</v>
      </c>
      <c r="N80" s="144">
        <f t="shared" si="24"/>
        <v>457200</v>
      </c>
      <c r="O80" s="144">
        <f t="shared" si="24"/>
        <v>474375</v>
      </c>
      <c r="P80" s="144">
        <f t="shared" si="24"/>
        <v>10562390</v>
      </c>
      <c r="Q80" s="144">
        <f t="shared" si="24"/>
        <v>76642424</v>
      </c>
      <c r="R80" s="144">
        <f t="shared" si="24"/>
        <v>63500</v>
      </c>
      <c r="S80" s="144">
        <f t="shared" si="24"/>
        <v>13236159</v>
      </c>
      <c r="T80" s="144">
        <f t="shared" si="24"/>
        <v>1580100</v>
      </c>
      <c r="U80" s="144">
        <f t="shared" si="24"/>
        <v>117600</v>
      </c>
      <c r="V80" s="144">
        <f t="shared" si="24"/>
        <v>4540000</v>
      </c>
      <c r="W80" s="144">
        <f t="shared" si="24"/>
        <v>802640</v>
      </c>
      <c r="X80" s="144">
        <f t="shared" si="24"/>
        <v>400000</v>
      </c>
      <c r="Y80" s="144">
        <f t="shared" si="24"/>
        <v>254000</v>
      </c>
      <c r="Z80" s="144">
        <f t="shared" si="24"/>
        <v>1233700</v>
      </c>
      <c r="AA80" s="144">
        <f t="shared" si="24"/>
        <v>10596037</v>
      </c>
      <c r="AB80" s="144">
        <f t="shared" si="24"/>
        <v>6641125</v>
      </c>
      <c r="AC80" s="144">
        <f t="shared" si="24"/>
        <v>6115135</v>
      </c>
      <c r="AD80" s="144">
        <f t="shared" si="24"/>
        <v>5250000</v>
      </c>
      <c r="AE80" s="144">
        <f>SUM(AE76:AE79)</f>
        <v>4423143</v>
      </c>
      <c r="AF80" s="144">
        <f>SUM(AF76:AF79)</f>
        <v>105000</v>
      </c>
      <c r="AG80" s="144">
        <f t="shared" si="24"/>
        <v>885715</v>
      </c>
      <c r="AH80" s="144">
        <f t="shared" si="24"/>
        <v>2150000</v>
      </c>
      <c r="AI80" s="144">
        <f t="shared" si="24"/>
        <v>300000</v>
      </c>
      <c r="AJ80" s="144">
        <f t="shared" si="24"/>
        <v>4448600</v>
      </c>
      <c r="AK80" s="144">
        <f t="shared" si="24"/>
        <v>3129103</v>
      </c>
      <c r="AL80" s="144">
        <f t="shared" si="24"/>
        <v>558000</v>
      </c>
      <c r="AM80" s="144">
        <f t="shared" si="24"/>
        <v>3050000</v>
      </c>
      <c r="AN80" s="144">
        <f t="shared" si="24"/>
        <v>4638400</v>
      </c>
      <c r="AO80" s="144">
        <f t="shared" si="24"/>
        <v>99231341</v>
      </c>
      <c r="AP80" s="144">
        <f t="shared" si="24"/>
        <v>62937550</v>
      </c>
      <c r="AQ80" s="144">
        <f t="shared" si="24"/>
        <v>149500</v>
      </c>
      <c r="AR80" s="144">
        <f t="shared" si="24"/>
        <v>18240311</v>
      </c>
      <c r="AS80" s="144">
        <f t="shared" si="24"/>
        <v>35252992</v>
      </c>
      <c r="AT80" s="144">
        <f t="shared" si="24"/>
        <v>12134186</v>
      </c>
      <c r="AU80" s="144">
        <f>SUM(L80:AT80)</f>
        <v>423824857</v>
      </c>
      <c r="AV80" s="618"/>
    </row>
    <row r="81" spans="1:49" s="628" customFormat="1" ht="18">
      <c r="A81" s="625"/>
      <c r="B81" s="626"/>
      <c r="C81" s="461"/>
      <c r="D81" s="242"/>
      <c r="E81" s="461"/>
      <c r="F81" s="432"/>
      <c r="G81" s="432"/>
      <c r="H81" s="432"/>
      <c r="I81" s="241"/>
      <c r="J81" s="697"/>
      <c r="K81" s="697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627"/>
    </row>
    <row r="82" spans="1:49" s="628" customFormat="1" ht="18">
      <c r="A82" s="625"/>
      <c r="B82" s="626"/>
      <c r="C82" s="461"/>
      <c r="D82" s="242"/>
      <c r="E82" s="461"/>
      <c r="F82" s="432"/>
      <c r="G82" s="432"/>
      <c r="H82" s="432"/>
      <c r="I82" s="241"/>
      <c r="J82" s="697"/>
      <c r="K82" s="697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627"/>
    </row>
    <row r="83" spans="1:49" s="628" customFormat="1" ht="18">
      <c r="A83" s="625"/>
      <c r="B83" s="626"/>
      <c r="C83" s="461"/>
      <c r="D83" s="242"/>
      <c r="E83" s="461"/>
      <c r="F83" s="432"/>
      <c r="G83" s="432"/>
      <c r="H83" s="432"/>
      <c r="I83" s="241"/>
      <c r="J83" s="697"/>
      <c r="K83" s="697"/>
      <c r="L83" s="637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627"/>
    </row>
    <row r="84" spans="1:49" s="628" customFormat="1" ht="18.75" customHeight="1">
      <c r="A84" s="625"/>
      <c r="B84" s="626"/>
      <c r="C84" s="461"/>
      <c r="D84" s="242"/>
      <c r="E84" s="461"/>
      <c r="F84" s="432"/>
      <c r="G84" s="432"/>
      <c r="H84" s="432"/>
      <c r="I84" s="241"/>
      <c r="J84" s="697"/>
      <c r="K84" s="968" t="s">
        <v>663</v>
      </c>
      <c r="L84" s="949" t="s">
        <v>608</v>
      </c>
      <c r="M84" s="949" t="s">
        <v>560</v>
      </c>
      <c r="N84" s="949" t="s">
        <v>609</v>
      </c>
      <c r="O84" s="949" t="s">
        <v>570</v>
      </c>
      <c r="P84" s="949" t="s">
        <v>574</v>
      </c>
      <c r="Q84" s="949" t="s">
        <v>578</v>
      </c>
      <c r="R84" s="949" t="s">
        <v>662</v>
      </c>
      <c r="S84" s="949" t="s">
        <v>658</v>
      </c>
      <c r="T84" s="949" t="s">
        <v>610</v>
      </c>
      <c r="U84" s="949" t="s">
        <v>611</v>
      </c>
      <c r="V84" s="949" t="s">
        <v>612</v>
      </c>
      <c r="W84" s="949" t="s">
        <v>589</v>
      </c>
      <c r="X84" s="956" t="s">
        <v>613</v>
      </c>
      <c r="Y84" s="959" t="s">
        <v>681</v>
      </c>
      <c r="Z84" s="952" t="s">
        <v>696</v>
      </c>
      <c r="AA84" s="962" t="s">
        <v>730</v>
      </c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627"/>
    </row>
    <row r="85" spans="1:49" s="628" customFormat="1" ht="18">
      <c r="A85" s="625"/>
      <c r="B85" s="626"/>
      <c r="C85" s="461"/>
      <c r="D85" s="242"/>
      <c r="E85" s="461"/>
      <c r="F85" s="432"/>
      <c r="G85" s="432"/>
      <c r="H85" s="432"/>
      <c r="I85" s="241"/>
      <c r="J85" s="697"/>
      <c r="K85" s="969"/>
      <c r="L85" s="966"/>
      <c r="M85" s="940"/>
      <c r="N85" s="940"/>
      <c r="O85" s="940"/>
      <c r="P85" s="940"/>
      <c r="Q85" s="940"/>
      <c r="R85" s="940"/>
      <c r="S85" s="940"/>
      <c r="T85" s="940"/>
      <c r="U85" s="940"/>
      <c r="V85" s="940"/>
      <c r="W85" s="940"/>
      <c r="X85" s="957"/>
      <c r="Y85" s="960"/>
      <c r="Z85" s="953"/>
      <c r="AA85" s="963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627"/>
    </row>
    <row r="86" spans="1:49" s="628" customFormat="1" ht="18">
      <c r="A86" s="625"/>
      <c r="B86" s="626"/>
      <c r="C86" s="461"/>
      <c r="D86" s="242"/>
      <c r="E86" s="461"/>
      <c r="F86" s="432"/>
      <c r="G86" s="432"/>
      <c r="H86" s="432"/>
      <c r="I86" s="241"/>
      <c r="J86" s="697"/>
      <c r="K86" s="969"/>
      <c r="L86" s="966"/>
      <c r="M86" s="940"/>
      <c r="N86" s="940"/>
      <c r="O86" s="940"/>
      <c r="P86" s="940"/>
      <c r="Q86" s="940"/>
      <c r="R86" s="940"/>
      <c r="S86" s="940"/>
      <c r="T86" s="940"/>
      <c r="U86" s="940"/>
      <c r="V86" s="940"/>
      <c r="W86" s="940"/>
      <c r="X86" s="957"/>
      <c r="Y86" s="960"/>
      <c r="Z86" s="953"/>
      <c r="AA86" s="963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627"/>
    </row>
    <row r="87" spans="1:49" s="628" customFormat="1" ht="18">
      <c r="A87" s="625"/>
      <c r="B87" s="626"/>
      <c r="C87" s="461"/>
      <c r="D87" s="242"/>
      <c r="E87" s="461"/>
      <c r="F87" s="432"/>
      <c r="G87" s="432"/>
      <c r="H87" s="432"/>
      <c r="I87" s="241"/>
      <c r="J87" s="697"/>
      <c r="K87" s="970"/>
      <c r="L87" s="967"/>
      <c r="M87" s="941"/>
      <c r="N87" s="941"/>
      <c r="O87" s="941"/>
      <c r="P87" s="941"/>
      <c r="Q87" s="941"/>
      <c r="R87" s="941"/>
      <c r="S87" s="941"/>
      <c r="T87" s="941"/>
      <c r="U87" s="941"/>
      <c r="V87" s="941"/>
      <c r="W87" s="941"/>
      <c r="X87" s="958"/>
      <c r="Y87" s="961"/>
      <c r="Z87" s="954"/>
      <c r="AA87" s="964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627"/>
    </row>
    <row r="88" spans="1:49" s="566" customFormat="1" ht="18">
      <c r="A88" s="629"/>
      <c r="C88" s="160"/>
      <c r="D88" s="160"/>
      <c r="E88" s="160"/>
      <c r="F88" s="13"/>
      <c r="G88" s="13"/>
      <c r="H88" s="13"/>
      <c r="I88" s="241"/>
      <c r="J88" s="697"/>
      <c r="K88" s="241"/>
      <c r="L88" s="636"/>
      <c r="V88" s="784"/>
      <c r="X88" s="566">
        <f>SUM(L88:W88)</f>
        <v>0</v>
      </c>
      <c r="AB88" s="771"/>
    </row>
    <row r="89" spans="1:49" s="566" customFormat="1" ht="18">
      <c r="A89" s="10" t="s">
        <v>399</v>
      </c>
      <c r="B89" s="586" t="s">
        <v>405</v>
      </c>
      <c r="C89" s="241"/>
      <c r="D89" s="459"/>
      <c r="E89" s="75"/>
      <c r="F89" s="468">
        <f>SUM(Állami!H13)</f>
        <v>0</v>
      </c>
      <c r="G89" s="468">
        <v>27206</v>
      </c>
      <c r="H89" s="468">
        <v>27206</v>
      </c>
      <c r="I89" s="75"/>
      <c r="J89" s="693"/>
      <c r="K89" s="75"/>
      <c r="L89" s="633"/>
      <c r="M89" s="633"/>
      <c r="N89" s="633"/>
      <c r="O89" s="633"/>
      <c r="P89" s="633"/>
      <c r="Q89" s="633"/>
      <c r="R89" s="633"/>
      <c r="S89" s="633"/>
      <c r="T89" s="633"/>
      <c r="U89" s="633"/>
      <c r="V89" s="633"/>
      <c r="W89" s="633"/>
      <c r="X89" s="566">
        <f t="shared" ref="X89:X94" si="25">SUM(L89:W89)</f>
        <v>0</v>
      </c>
      <c r="Y89" s="633"/>
      <c r="Z89" s="633"/>
      <c r="AB89" s="772"/>
      <c r="AC89" s="633"/>
      <c r="AD89" s="633"/>
      <c r="AE89" s="633"/>
      <c r="AF89" s="633"/>
      <c r="AG89" s="633"/>
      <c r="AH89" s="633"/>
      <c r="AI89" s="633"/>
      <c r="AJ89" s="633"/>
      <c r="AK89" s="633"/>
      <c r="AL89" s="633"/>
      <c r="AM89" s="633"/>
      <c r="AN89" s="633"/>
      <c r="AO89" s="633"/>
      <c r="AP89" s="633"/>
      <c r="AQ89" s="633"/>
      <c r="AR89" s="633"/>
      <c r="AS89" s="633"/>
      <c r="AT89" s="633"/>
      <c r="AU89" s="633"/>
      <c r="AV89" s="632"/>
      <c r="AW89" s="632"/>
    </row>
    <row r="90" spans="1:49" ht="18">
      <c r="A90" s="620" t="s">
        <v>400</v>
      </c>
      <c r="B90" s="631" t="s">
        <v>406</v>
      </c>
      <c r="C90" s="621"/>
      <c r="D90" s="622"/>
      <c r="E90" s="623"/>
      <c r="F90" s="624">
        <f>SUM(Állami!H23)</f>
        <v>40800400</v>
      </c>
      <c r="G90" s="624">
        <v>41064400</v>
      </c>
      <c r="H90" s="624">
        <v>21198822</v>
      </c>
      <c r="I90" s="623"/>
      <c r="J90" s="693"/>
      <c r="K90" s="75"/>
      <c r="L90" s="555"/>
      <c r="M90" s="555"/>
      <c r="N90" s="555"/>
      <c r="O90" s="555"/>
      <c r="P90" s="555"/>
      <c r="Q90" s="555"/>
      <c r="R90" s="555"/>
      <c r="S90" s="555"/>
      <c r="T90" s="555"/>
      <c r="U90" s="555"/>
      <c r="V90" s="790">
        <v>40800400</v>
      </c>
      <c r="W90" s="555"/>
      <c r="X90" s="566">
        <f t="shared" si="25"/>
        <v>40800400</v>
      </c>
      <c r="Y90" s="555"/>
      <c r="Z90" s="780"/>
      <c r="AA90" s="780"/>
      <c r="AB90" s="630"/>
      <c r="AC90" s="630"/>
      <c r="AD90" s="630"/>
      <c r="AE90" s="630"/>
      <c r="AF90" s="630"/>
      <c r="AG90" s="630"/>
      <c r="AH90" s="630"/>
      <c r="AI90" s="630"/>
      <c r="AJ90" s="630"/>
      <c r="AK90" s="630"/>
      <c r="AL90" s="630"/>
      <c r="AM90" s="630"/>
      <c r="AN90" s="630"/>
      <c r="AO90" s="630"/>
      <c r="AP90" s="630"/>
      <c r="AQ90" s="630"/>
      <c r="AR90" s="630"/>
      <c r="AS90" s="630"/>
      <c r="AT90" s="630"/>
      <c r="AU90" s="955"/>
      <c r="AV90" s="587"/>
      <c r="AW90" s="587"/>
    </row>
    <row r="91" spans="1:49" ht="18">
      <c r="A91" s="10" t="s">
        <v>401</v>
      </c>
      <c r="B91" s="588" t="s">
        <v>407</v>
      </c>
      <c r="C91" s="241"/>
      <c r="D91" s="459"/>
      <c r="E91" s="75"/>
      <c r="F91" s="624">
        <f>SUM(Állami!H26+Állami!H29)</f>
        <v>11719318</v>
      </c>
      <c r="G91" s="624">
        <v>11719318</v>
      </c>
      <c r="H91" s="624">
        <v>6094043</v>
      </c>
      <c r="I91" s="75"/>
      <c r="J91" s="693"/>
      <c r="K91" s="75"/>
      <c r="L91" s="555"/>
      <c r="M91" s="555"/>
      <c r="N91" s="555"/>
      <c r="O91" s="555"/>
      <c r="P91" s="555"/>
      <c r="Q91" s="555"/>
      <c r="R91" s="555"/>
      <c r="S91" s="555"/>
      <c r="T91" s="555"/>
      <c r="U91" s="555"/>
      <c r="V91" s="790">
        <v>11719318</v>
      </c>
      <c r="W91" s="555"/>
      <c r="X91" s="566">
        <f t="shared" si="25"/>
        <v>11719318</v>
      </c>
      <c r="Y91" s="555"/>
      <c r="Z91" s="780"/>
      <c r="AA91" s="780"/>
      <c r="AB91" s="630"/>
      <c r="AC91" s="630"/>
      <c r="AD91" s="630"/>
      <c r="AE91" s="630"/>
      <c r="AF91" s="630"/>
      <c r="AG91" s="630"/>
      <c r="AH91" s="630"/>
      <c r="AI91" s="630"/>
      <c r="AJ91" s="630"/>
      <c r="AK91" s="630"/>
      <c r="AL91" s="630"/>
      <c r="AM91" s="630"/>
      <c r="AN91" s="630"/>
      <c r="AO91" s="630"/>
      <c r="AP91" s="630"/>
      <c r="AQ91" s="630"/>
      <c r="AR91" s="630"/>
      <c r="AS91" s="630"/>
      <c r="AT91" s="630"/>
      <c r="AU91" s="955"/>
      <c r="AV91" s="589"/>
      <c r="AW91" s="587"/>
    </row>
    <row r="92" spans="1:49" ht="18">
      <c r="A92" s="10" t="s">
        <v>402</v>
      </c>
      <c r="B92" s="588" t="s">
        <v>408</v>
      </c>
      <c r="C92" s="241"/>
      <c r="D92" s="459"/>
      <c r="E92" s="75"/>
      <c r="F92" s="624">
        <f>SUM(Állami!H32)</f>
        <v>2341350</v>
      </c>
      <c r="G92" s="624">
        <v>2529858</v>
      </c>
      <c r="H92" s="624">
        <v>1406010</v>
      </c>
      <c r="I92" s="75"/>
      <c r="J92" s="693"/>
      <c r="K92" s="75"/>
      <c r="L92" s="555"/>
      <c r="M92" s="555"/>
      <c r="N92" s="555"/>
      <c r="O92" s="555"/>
      <c r="P92" s="555"/>
      <c r="Q92" s="555"/>
      <c r="R92" s="555"/>
      <c r="S92" s="555"/>
      <c r="T92" s="555"/>
      <c r="U92" s="555"/>
      <c r="V92" s="790">
        <v>2341350</v>
      </c>
      <c r="W92" s="555"/>
      <c r="X92" s="566">
        <f t="shared" si="25"/>
        <v>2341350</v>
      </c>
      <c r="Y92" s="555"/>
      <c r="Z92" s="780"/>
      <c r="AA92" s="780"/>
      <c r="AB92" s="630"/>
      <c r="AC92" s="630"/>
      <c r="AD92" s="630"/>
      <c r="AE92" s="630"/>
      <c r="AF92" s="630"/>
      <c r="AG92" s="630"/>
      <c r="AH92" s="630"/>
      <c r="AI92" s="630"/>
      <c r="AJ92" s="630"/>
      <c r="AK92" s="630"/>
      <c r="AL92" s="630"/>
      <c r="AM92" s="630"/>
      <c r="AN92" s="630"/>
      <c r="AO92" s="630"/>
      <c r="AP92" s="630"/>
      <c r="AQ92" s="630"/>
      <c r="AR92" s="630"/>
      <c r="AS92" s="630"/>
      <c r="AT92" s="630"/>
      <c r="AU92" s="955"/>
      <c r="AV92" s="587"/>
      <c r="AW92" s="587"/>
    </row>
    <row r="93" spans="1:49" ht="18">
      <c r="A93" s="10" t="s">
        <v>403</v>
      </c>
      <c r="B93" s="588" t="s">
        <v>497</v>
      </c>
      <c r="C93" s="241"/>
      <c r="D93" s="459"/>
      <c r="E93" s="75"/>
      <c r="F93" s="468"/>
      <c r="G93" s="468">
        <v>359158</v>
      </c>
      <c r="H93" s="468">
        <v>359158</v>
      </c>
      <c r="I93" s="75"/>
      <c r="J93" s="699"/>
      <c r="K93" s="635"/>
      <c r="L93" s="635"/>
      <c r="M93" s="635"/>
      <c r="N93" s="635"/>
      <c r="O93" s="635"/>
      <c r="P93" s="635"/>
      <c r="Q93" s="635"/>
      <c r="R93" s="635"/>
      <c r="S93" s="635"/>
      <c r="T93" s="635"/>
      <c r="U93" s="635"/>
      <c r="V93" s="635"/>
      <c r="W93" s="635"/>
      <c r="X93" s="566">
        <f t="shared" si="25"/>
        <v>0</v>
      </c>
      <c r="Y93" s="635"/>
      <c r="Z93" s="635"/>
      <c r="AA93" s="635"/>
      <c r="AB93" s="559"/>
      <c r="AC93" s="559"/>
      <c r="AD93" s="559"/>
      <c r="AE93" s="559"/>
      <c r="AF93" s="559"/>
      <c r="AG93" s="559"/>
      <c r="AH93" s="559"/>
      <c r="AI93" s="559"/>
      <c r="AJ93" s="559"/>
      <c r="AK93" s="559"/>
      <c r="AL93" s="559"/>
      <c r="AM93" s="559"/>
      <c r="AN93" s="559"/>
      <c r="AO93" s="559"/>
      <c r="AP93" s="559"/>
      <c r="AQ93" s="559"/>
      <c r="AR93" s="559"/>
      <c r="AS93" s="559"/>
      <c r="AT93" s="559"/>
      <c r="AU93" s="453"/>
      <c r="AV93" s="587"/>
      <c r="AW93" s="587"/>
    </row>
    <row r="94" spans="1:49" ht="18">
      <c r="A94" s="10" t="s">
        <v>404</v>
      </c>
      <c r="B94" s="588" t="s">
        <v>498</v>
      </c>
      <c r="C94" s="241"/>
      <c r="D94" s="459"/>
      <c r="E94" s="75"/>
      <c r="F94" s="468">
        <f>SUM(Állami!H33)</f>
        <v>0</v>
      </c>
      <c r="G94" s="468"/>
      <c r="H94" s="468"/>
      <c r="I94" s="75"/>
      <c r="J94" s="693"/>
      <c r="K94" s="75"/>
      <c r="L94" s="638"/>
      <c r="M94" s="635"/>
      <c r="N94" s="635"/>
      <c r="O94" s="635"/>
      <c r="P94" s="635"/>
      <c r="Q94" s="635"/>
      <c r="R94" s="635"/>
      <c r="S94" s="635"/>
      <c r="T94" s="635"/>
      <c r="U94" s="635"/>
      <c r="V94" s="635"/>
      <c r="W94" s="635"/>
      <c r="X94" s="566">
        <f t="shared" si="25"/>
        <v>0</v>
      </c>
      <c r="Y94" s="635"/>
      <c r="Z94" s="635"/>
      <c r="AA94" s="635"/>
      <c r="AB94" s="559"/>
      <c r="AC94" s="559"/>
      <c r="AD94" s="559"/>
      <c r="AE94" s="559"/>
      <c r="AF94" s="559"/>
      <c r="AG94" s="559"/>
      <c r="AH94" s="559"/>
      <c r="AI94" s="559"/>
      <c r="AJ94" s="559"/>
      <c r="AK94" s="559"/>
      <c r="AL94" s="559"/>
      <c r="AM94" s="559"/>
      <c r="AN94" s="559"/>
      <c r="AO94" s="559"/>
      <c r="AP94" s="559"/>
      <c r="AQ94" s="559"/>
      <c r="AR94" s="559"/>
      <c r="AS94" s="559"/>
      <c r="AT94" s="559"/>
      <c r="AU94" s="453"/>
      <c r="AV94" s="587"/>
      <c r="AW94" s="587"/>
    </row>
    <row r="95" spans="1:49" s="610" customFormat="1" ht="18">
      <c r="A95" s="151" t="s">
        <v>329</v>
      </c>
      <c r="B95" s="153" t="s">
        <v>322</v>
      </c>
      <c r="C95" s="462">
        <f>SUM(C89:C94)</f>
        <v>0</v>
      </c>
      <c r="D95" s="76">
        <f>SUM(D89:D94)</f>
        <v>0</v>
      </c>
      <c r="E95" s="462">
        <f>SUM(E89:E94)</f>
        <v>0</v>
      </c>
      <c r="F95" s="676">
        <f>SUM(F89:F94)</f>
        <v>54861068</v>
      </c>
      <c r="G95" s="676">
        <f t="shared" ref="G95:H95" si="26">SUM(G89:G94)</f>
        <v>55699940</v>
      </c>
      <c r="H95" s="676">
        <f t="shared" si="26"/>
        <v>29085239</v>
      </c>
      <c r="I95" s="245"/>
      <c r="J95" s="694"/>
      <c r="K95" s="245"/>
      <c r="L95" s="642">
        <f t="shared" ref="L95:W95" si="27">SUM(L89:L94)</f>
        <v>0</v>
      </c>
      <c r="M95" s="642">
        <f t="shared" si="27"/>
        <v>0</v>
      </c>
      <c r="N95" s="642">
        <f t="shared" si="27"/>
        <v>0</v>
      </c>
      <c r="O95" s="642">
        <f t="shared" si="27"/>
        <v>0</v>
      </c>
      <c r="P95" s="642">
        <f t="shared" si="27"/>
        <v>0</v>
      </c>
      <c r="Q95" s="642">
        <f t="shared" si="27"/>
        <v>0</v>
      </c>
      <c r="R95" s="642">
        <f t="shared" si="27"/>
        <v>0</v>
      </c>
      <c r="S95" s="642">
        <f t="shared" si="27"/>
        <v>0</v>
      </c>
      <c r="T95" s="642">
        <f t="shared" si="27"/>
        <v>0</v>
      </c>
      <c r="U95" s="642">
        <f t="shared" si="27"/>
        <v>0</v>
      </c>
      <c r="V95" s="642">
        <f>V88+V89+V90+V91+V92+V94+V93</f>
        <v>54861068</v>
      </c>
      <c r="W95" s="642">
        <f t="shared" si="27"/>
        <v>0</v>
      </c>
      <c r="X95" s="642">
        <f>SUM(X88:X94)</f>
        <v>54861068</v>
      </c>
      <c r="Y95" s="642"/>
      <c r="Z95" s="642"/>
      <c r="AA95" s="642"/>
      <c r="AB95" s="423"/>
      <c r="AC95" s="423"/>
      <c r="AD95" s="423"/>
      <c r="AE95" s="423"/>
      <c r="AF95" s="423"/>
      <c r="AG95" s="423"/>
      <c r="AH95" s="423"/>
      <c r="AI95" s="423"/>
      <c r="AJ95" s="423"/>
      <c r="AK95" s="423"/>
      <c r="AL95" s="423"/>
      <c r="AM95" s="423"/>
      <c r="AN95" s="423"/>
      <c r="AO95" s="423"/>
      <c r="AP95" s="423"/>
      <c r="AQ95" s="423"/>
      <c r="AR95" s="423"/>
      <c r="AS95" s="423"/>
      <c r="AT95" s="423"/>
      <c r="AU95" s="423"/>
      <c r="AV95" s="644"/>
      <c r="AW95" s="644"/>
    </row>
    <row r="96" spans="1:49" ht="18">
      <c r="A96" s="1"/>
      <c r="B96" s="83" t="s">
        <v>504</v>
      </c>
      <c r="C96" s="242"/>
      <c r="D96" s="581"/>
      <c r="E96" s="160"/>
      <c r="F96" s="468">
        <f>X96</f>
        <v>0</v>
      </c>
      <c r="G96" s="468"/>
      <c r="H96" s="468"/>
      <c r="I96" s="75"/>
      <c r="J96" s="693"/>
      <c r="K96" s="75"/>
      <c r="L96" s="635"/>
      <c r="M96" s="635"/>
      <c r="N96" s="635"/>
      <c r="O96" s="635"/>
      <c r="P96" s="635"/>
      <c r="Q96" s="635"/>
      <c r="R96" s="635"/>
      <c r="S96" s="635"/>
      <c r="T96" s="635"/>
      <c r="U96" s="635"/>
      <c r="V96" s="635"/>
      <c r="W96" s="635"/>
      <c r="X96" s="635">
        <f>SUM(L96:W96)</f>
        <v>0</v>
      </c>
      <c r="Y96" s="635"/>
      <c r="Z96" s="635"/>
      <c r="AA96" s="635"/>
      <c r="AB96" s="559"/>
      <c r="AC96" s="559"/>
      <c r="AD96" s="559"/>
      <c r="AE96" s="559"/>
      <c r="AF96" s="559"/>
      <c r="AG96" s="559"/>
      <c r="AH96" s="559"/>
      <c r="AI96" s="559"/>
      <c r="AJ96" s="559"/>
      <c r="AK96" s="559"/>
      <c r="AL96" s="559"/>
      <c r="AM96" s="559"/>
      <c r="AN96" s="559"/>
      <c r="AO96" s="559"/>
      <c r="AP96" s="559"/>
      <c r="AQ96" s="559"/>
      <c r="AR96" s="559"/>
      <c r="AS96" s="559"/>
      <c r="AT96" s="559"/>
      <c r="AU96" s="453"/>
      <c r="AV96" s="587"/>
      <c r="AW96" s="587"/>
    </row>
    <row r="97" spans="1:49" ht="18">
      <c r="A97" s="1"/>
      <c r="B97" s="83" t="s">
        <v>496</v>
      </c>
      <c r="C97" s="242"/>
      <c r="D97" s="581"/>
      <c r="E97" s="160"/>
      <c r="F97" s="468">
        <f t="shared" ref="F97:F140" si="28">X97</f>
        <v>0</v>
      </c>
      <c r="G97" s="468"/>
      <c r="H97" s="468"/>
      <c r="I97" s="75"/>
      <c r="J97" s="693"/>
      <c r="K97" s="75"/>
      <c r="L97" s="638"/>
      <c r="M97" s="635"/>
      <c r="N97" s="635"/>
      <c r="O97" s="635"/>
      <c r="P97" s="635"/>
      <c r="Q97" s="635"/>
      <c r="R97" s="635"/>
      <c r="S97" s="635"/>
      <c r="T97" s="635"/>
      <c r="U97" s="635"/>
      <c r="V97" s="635"/>
      <c r="W97" s="635"/>
      <c r="X97" s="635">
        <f>SUM(L97:W97)</f>
        <v>0</v>
      </c>
      <c r="Y97" s="635"/>
      <c r="Z97" s="635"/>
      <c r="AA97" s="635"/>
      <c r="AB97" s="559"/>
      <c r="AC97" s="559"/>
      <c r="AD97" s="559"/>
      <c r="AE97" s="559"/>
      <c r="AF97" s="559"/>
      <c r="AG97" s="559"/>
      <c r="AH97" s="559"/>
      <c r="AI97" s="559"/>
      <c r="AJ97" s="559"/>
      <c r="AK97" s="559"/>
      <c r="AL97" s="559"/>
      <c r="AM97" s="559"/>
      <c r="AN97" s="559"/>
      <c r="AO97" s="559"/>
      <c r="AP97" s="559"/>
      <c r="AQ97" s="559"/>
      <c r="AR97" s="559"/>
      <c r="AS97" s="559"/>
      <c r="AT97" s="559"/>
      <c r="AU97" s="453"/>
      <c r="AV97" s="587"/>
      <c r="AW97" s="587"/>
    </row>
    <row r="98" spans="1:49" ht="18">
      <c r="A98" s="1"/>
      <c r="B98" s="83" t="s">
        <v>326</v>
      </c>
      <c r="C98" s="242"/>
      <c r="D98" s="581"/>
      <c r="E98" s="160"/>
      <c r="F98" s="468">
        <f t="shared" si="28"/>
        <v>117600</v>
      </c>
      <c r="G98" s="468"/>
      <c r="H98" s="468"/>
      <c r="I98" s="75"/>
      <c r="J98" s="693"/>
      <c r="K98" s="75"/>
      <c r="L98" s="635"/>
      <c r="M98" s="635"/>
      <c r="N98" s="635"/>
      <c r="O98" s="784">
        <v>117600</v>
      </c>
      <c r="P98" s="635"/>
      <c r="Q98" s="635"/>
      <c r="R98" s="635"/>
      <c r="S98" s="635"/>
      <c r="T98" s="635"/>
      <c r="U98" s="635"/>
      <c r="V98" s="635"/>
      <c r="W98" s="635"/>
      <c r="X98" s="635">
        <f>SUM(L98:W98)</f>
        <v>117600</v>
      </c>
      <c r="Y98" s="635"/>
      <c r="Z98" s="635"/>
      <c r="AA98" s="633"/>
      <c r="AB98" s="559"/>
      <c r="AC98" s="559"/>
      <c r="AD98" s="559"/>
      <c r="AE98" s="559"/>
      <c r="AF98" s="559"/>
      <c r="AG98" s="559"/>
      <c r="AH98" s="559"/>
      <c r="AI98" s="559"/>
      <c r="AJ98" s="559"/>
      <c r="AK98" s="559"/>
      <c r="AL98" s="559"/>
      <c r="AM98" s="559"/>
      <c r="AN98" s="559"/>
      <c r="AO98" s="559"/>
      <c r="AP98" s="559"/>
      <c r="AQ98" s="559"/>
      <c r="AR98" s="559"/>
      <c r="AS98" s="559"/>
      <c r="AT98" s="559"/>
      <c r="AU98" s="453"/>
      <c r="AV98" s="587"/>
      <c r="AW98" s="587"/>
    </row>
    <row r="99" spans="1:49" ht="18">
      <c r="A99" s="1"/>
      <c r="B99" s="83" t="s">
        <v>596</v>
      </c>
      <c r="C99" s="242"/>
      <c r="D99" s="581"/>
      <c r="E99" s="160"/>
      <c r="F99" s="468">
        <f t="shared" si="28"/>
        <v>19000000</v>
      </c>
      <c r="G99" s="468"/>
      <c r="H99" s="468"/>
      <c r="I99" s="75"/>
      <c r="J99" s="693"/>
      <c r="K99" s="75"/>
      <c r="L99" s="639"/>
      <c r="M99" s="639"/>
      <c r="N99" s="639"/>
      <c r="O99" s="639"/>
      <c r="P99" s="639"/>
      <c r="Q99" s="639"/>
      <c r="R99" s="639"/>
      <c r="S99" s="639"/>
      <c r="T99" s="639"/>
      <c r="U99" s="639"/>
      <c r="V99" s="639"/>
      <c r="W99" s="791">
        <v>19000000</v>
      </c>
      <c r="X99" s="635">
        <f>SUM(L99:W99)</f>
        <v>19000000</v>
      </c>
      <c r="Y99" s="639"/>
      <c r="Z99" s="639"/>
      <c r="AA99" s="639"/>
      <c r="AB99" s="453"/>
      <c r="AC99" s="453"/>
      <c r="AD99" s="453"/>
      <c r="AE99" s="453"/>
      <c r="AF99" s="453"/>
      <c r="AG99" s="453"/>
      <c r="AH99" s="453"/>
      <c r="AI99" s="453"/>
      <c r="AJ99" s="453"/>
      <c r="AK99" s="453"/>
      <c r="AL99" s="453"/>
      <c r="AM99" s="453"/>
      <c r="AN99" s="453"/>
      <c r="AO99" s="453"/>
      <c r="AP99" s="453"/>
      <c r="AQ99" s="453"/>
      <c r="AR99" s="453"/>
      <c r="AS99" s="453"/>
      <c r="AT99" s="453"/>
      <c r="AU99" s="453"/>
      <c r="AV99" s="587"/>
      <c r="AW99" s="587"/>
    </row>
    <row r="100" spans="1:49" s="610" customFormat="1" ht="18">
      <c r="A100" s="151" t="s">
        <v>330</v>
      </c>
      <c r="B100" s="153" t="s">
        <v>323</v>
      </c>
      <c r="C100" s="456">
        <f>SUM(C96:C99)</f>
        <v>0</v>
      </c>
      <c r="D100" s="228">
        <f>SUM(D96:D99)</f>
        <v>0</v>
      </c>
      <c r="E100" s="456">
        <f>SUM(E96:E99)</f>
        <v>0</v>
      </c>
      <c r="F100" s="468">
        <f t="shared" si="28"/>
        <v>19117600</v>
      </c>
      <c r="G100" s="468">
        <v>19117600</v>
      </c>
      <c r="H100" s="468">
        <v>11746487</v>
      </c>
      <c r="I100" s="228"/>
      <c r="J100" s="700"/>
      <c r="K100" s="742"/>
      <c r="L100" s="641">
        <f t="shared" ref="L100:X100" si="29">SUM(L96:L99)</f>
        <v>0</v>
      </c>
      <c r="M100" s="641">
        <f t="shared" si="29"/>
        <v>0</v>
      </c>
      <c r="N100" s="641">
        <f t="shared" si="29"/>
        <v>0</v>
      </c>
      <c r="O100" s="641">
        <f t="shared" si="29"/>
        <v>117600</v>
      </c>
      <c r="P100" s="641">
        <f t="shared" si="29"/>
        <v>0</v>
      </c>
      <c r="Q100" s="641">
        <f t="shared" si="29"/>
        <v>0</v>
      </c>
      <c r="R100" s="641">
        <f t="shared" si="29"/>
        <v>0</v>
      </c>
      <c r="S100" s="641">
        <f t="shared" si="29"/>
        <v>0</v>
      </c>
      <c r="T100" s="641">
        <f t="shared" si="29"/>
        <v>0</v>
      </c>
      <c r="U100" s="641">
        <f t="shared" si="29"/>
        <v>0</v>
      </c>
      <c r="V100" s="641">
        <f t="shared" si="29"/>
        <v>0</v>
      </c>
      <c r="W100" s="641">
        <f t="shared" si="29"/>
        <v>19000000</v>
      </c>
      <c r="X100" s="649">
        <f t="shared" si="29"/>
        <v>19117600</v>
      </c>
      <c r="Y100" s="641"/>
      <c r="Z100" s="641"/>
      <c r="AA100" s="641"/>
      <c r="AU100" s="423"/>
      <c r="AV100" s="644"/>
      <c r="AW100" s="644"/>
    </row>
    <row r="101" spans="1:49" s="610" customFormat="1" ht="18">
      <c r="A101" s="157" t="s">
        <v>321</v>
      </c>
      <c r="B101" s="814" t="s">
        <v>327</v>
      </c>
      <c r="C101" s="815">
        <f>SUM(C95,C100)</f>
        <v>0</v>
      </c>
      <c r="D101" s="816">
        <f>SUM(D95,D100)</f>
        <v>0</v>
      </c>
      <c r="E101" s="815">
        <f>SUM(E95,E100)</f>
        <v>0</v>
      </c>
      <c r="F101" s="817">
        <f>SUM(F95+F100)</f>
        <v>73978668</v>
      </c>
      <c r="G101" s="817">
        <f>G95+G100</f>
        <v>74817540</v>
      </c>
      <c r="H101" s="817">
        <f>H95+H100</f>
        <v>40831726</v>
      </c>
      <c r="I101" s="221"/>
      <c r="J101" s="701"/>
      <c r="K101" s="225"/>
      <c r="L101" s="645">
        <f>SUM(L95+L100)</f>
        <v>0</v>
      </c>
      <c r="M101" s="645">
        <f t="shared" ref="M101:R101" si="30">SUM(M95+M100)</f>
        <v>0</v>
      </c>
      <c r="N101" s="645">
        <f t="shared" si="30"/>
        <v>0</v>
      </c>
      <c r="O101" s="645">
        <f t="shared" si="30"/>
        <v>117600</v>
      </c>
      <c r="P101" s="645">
        <f t="shared" si="30"/>
        <v>0</v>
      </c>
      <c r="Q101" s="645">
        <f t="shared" si="30"/>
        <v>0</v>
      </c>
      <c r="R101" s="645">
        <f t="shared" si="30"/>
        <v>0</v>
      </c>
      <c r="S101" s="645">
        <f t="shared" ref="S101:X101" si="31">SUM(S95+S100)</f>
        <v>0</v>
      </c>
      <c r="T101" s="645">
        <f t="shared" si="31"/>
        <v>0</v>
      </c>
      <c r="U101" s="645">
        <f t="shared" si="31"/>
        <v>0</v>
      </c>
      <c r="V101" s="645">
        <f t="shared" si="31"/>
        <v>54861068</v>
      </c>
      <c r="W101" s="645">
        <f t="shared" si="31"/>
        <v>19000000</v>
      </c>
      <c r="X101" s="650">
        <f t="shared" si="31"/>
        <v>73978668</v>
      </c>
      <c r="Y101" s="641"/>
      <c r="Z101" s="641"/>
      <c r="AA101" s="641"/>
      <c r="AU101" s="423"/>
      <c r="AV101" s="644"/>
      <c r="AW101" s="644"/>
    </row>
    <row r="102" spans="1:49" s="610" customFormat="1" ht="18">
      <c r="A102" s="151" t="s">
        <v>334</v>
      </c>
      <c r="B102" s="153" t="s">
        <v>328</v>
      </c>
      <c r="C102" s="144"/>
      <c r="D102" s="144"/>
      <c r="E102" s="144"/>
      <c r="F102" s="468">
        <f t="shared" si="28"/>
        <v>4104815</v>
      </c>
      <c r="G102" s="468">
        <v>4104815</v>
      </c>
      <c r="H102" s="468">
        <v>4104815</v>
      </c>
      <c r="I102" s="76"/>
      <c r="J102" s="702"/>
      <c r="K102" s="181"/>
      <c r="L102" s="643"/>
      <c r="M102" s="643"/>
      <c r="N102" s="643"/>
      <c r="O102" s="643"/>
      <c r="P102" s="643"/>
      <c r="Q102" s="643"/>
      <c r="R102" s="643"/>
      <c r="S102" s="643"/>
      <c r="T102" s="643"/>
      <c r="U102" s="643"/>
      <c r="V102" s="643">
        <v>4104815</v>
      </c>
      <c r="W102" s="643"/>
      <c r="X102" s="643">
        <f>SUM(L102:W102)</f>
        <v>4104815</v>
      </c>
      <c r="Y102" s="643"/>
      <c r="Z102" s="643"/>
      <c r="AA102" s="643"/>
      <c r="AB102" s="611"/>
      <c r="AC102" s="611"/>
      <c r="AD102" s="611"/>
      <c r="AE102" s="611"/>
      <c r="AF102" s="611"/>
      <c r="AG102" s="611"/>
      <c r="AH102" s="611"/>
      <c r="AI102" s="611"/>
      <c r="AJ102" s="611"/>
      <c r="AK102" s="611"/>
      <c r="AL102" s="611"/>
      <c r="AM102" s="611"/>
      <c r="AN102" s="611"/>
      <c r="AO102" s="611"/>
      <c r="AP102" s="611"/>
      <c r="AQ102" s="611"/>
      <c r="AR102" s="611"/>
      <c r="AS102" s="611"/>
      <c r="AT102" s="611"/>
      <c r="AU102" s="423"/>
      <c r="AV102" s="644"/>
      <c r="AW102" s="644"/>
    </row>
    <row r="103" spans="1:49" s="559" customFormat="1" ht="18">
      <c r="A103" s="1"/>
      <c r="B103" s="83"/>
      <c r="C103" s="242"/>
      <c r="D103" s="581"/>
      <c r="E103" s="160"/>
      <c r="F103" s="468"/>
      <c r="G103" s="468"/>
      <c r="H103" s="468"/>
      <c r="I103" s="75"/>
      <c r="J103" s="698"/>
      <c r="K103" s="67"/>
      <c r="L103" s="635"/>
      <c r="M103" s="638"/>
      <c r="N103" s="635"/>
      <c r="O103" s="635"/>
      <c r="P103" s="635"/>
      <c r="Q103" s="635"/>
      <c r="R103" s="635"/>
      <c r="S103" s="635"/>
      <c r="T103" s="635"/>
      <c r="U103" s="635"/>
      <c r="V103" s="635"/>
      <c r="W103" s="635"/>
      <c r="X103" s="643">
        <f>SUM(L103:W103)</f>
        <v>0</v>
      </c>
      <c r="Y103" s="635"/>
      <c r="Z103" s="635"/>
      <c r="AA103" s="635"/>
      <c r="AU103" s="453"/>
      <c r="AV103" s="590"/>
      <c r="AW103" s="71"/>
    </row>
    <row r="104" spans="1:49" ht="18" hidden="1">
      <c r="A104" s="1"/>
      <c r="B104" s="83"/>
      <c r="C104" s="242"/>
      <c r="D104" s="242"/>
      <c r="E104" s="242"/>
      <c r="F104" s="468">
        <f t="shared" si="28"/>
        <v>0</v>
      </c>
      <c r="G104" s="468"/>
      <c r="H104" s="468"/>
      <c r="I104" s="75"/>
      <c r="J104" s="698"/>
      <c r="K104" s="67"/>
      <c r="L104" s="10"/>
      <c r="M104" s="640"/>
      <c r="N104" s="635"/>
      <c r="O104" s="635"/>
      <c r="P104" s="635"/>
      <c r="Q104" s="635"/>
      <c r="R104" s="635"/>
      <c r="S104" s="635"/>
      <c r="T104" s="635"/>
      <c r="U104" s="635"/>
      <c r="V104" s="635"/>
      <c r="W104" s="635"/>
      <c r="X104" s="643">
        <f>SUM(L104:W104)</f>
        <v>0</v>
      </c>
      <c r="Y104" s="635"/>
      <c r="Z104" s="635"/>
      <c r="AA104" s="635"/>
      <c r="AB104" s="559"/>
      <c r="AC104" s="559"/>
      <c r="AD104" s="559"/>
      <c r="AE104" s="559"/>
      <c r="AF104" s="559"/>
      <c r="AG104" s="559"/>
      <c r="AH104" s="559"/>
      <c r="AI104" s="559"/>
      <c r="AJ104" s="559"/>
      <c r="AK104" s="559"/>
      <c r="AL104" s="559"/>
      <c r="AM104" s="559"/>
      <c r="AN104" s="559"/>
      <c r="AO104" s="559"/>
      <c r="AP104" s="559"/>
      <c r="AQ104" s="559"/>
      <c r="AR104" s="559"/>
      <c r="AS104" s="559"/>
      <c r="AT104" s="559"/>
      <c r="AU104" s="453"/>
    </row>
    <row r="105" spans="1:49" ht="18" hidden="1">
      <c r="A105" s="1"/>
      <c r="B105" s="83"/>
      <c r="C105" s="242"/>
      <c r="D105" s="242"/>
      <c r="E105" s="242"/>
      <c r="F105" s="468">
        <f t="shared" si="28"/>
        <v>0</v>
      </c>
      <c r="G105" s="468"/>
      <c r="H105" s="468"/>
      <c r="I105" s="75"/>
      <c r="J105" s="698"/>
      <c r="K105" s="67"/>
      <c r="L105" s="635"/>
      <c r="M105" s="635"/>
      <c r="N105" s="635"/>
      <c r="O105" s="635"/>
      <c r="P105" s="635"/>
      <c r="Q105" s="635"/>
      <c r="R105" s="635"/>
      <c r="S105" s="635"/>
      <c r="T105" s="635"/>
      <c r="U105" s="635"/>
      <c r="V105" s="635"/>
      <c r="W105" s="635"/>
      <c r="X105" s="643">
        <f>SUM(L105:W105)</f>
        <v>0</v>
      </c>
      <c r="Y105" s="635"/>
      <c r="Z105" s="635"/>
      <c r="AA105" s="635"/>
      <c r="AB105" s="559"/>
      <c r="AC105" s="559"/>
      <c r="AD105" s="559"/>
      <c r="AE105" s="559"/>
      <c r="AF105" s="559"/>
      <c r="AG105" s="559"/>
      <c r="AH105" s="559"/>
      <c r="AI105" s="559"/>
      <c r="AJ105" s="559"/>
      <c r="AK105" s="559"/>
      <c r="AL105" s="559"/>
      <c r="AM105" s="559"/>
      <c r="AN105" s="559"/>
      <c r="AO105" s="559"/>
      <c r="AP105" s="559"/>
      <c r="AQ105" s="559"/>
      <c r="AR105" s="559"/>
      <c r="AS105" s="559"/>
      <c r="AT105" s="559"/>
      <c r="AU105" s="453"/>
    </row>
    <row r="106" spans="1:49" s="610" customFormat="1" ht="18">
      <c r="A106" s="151" t="s">
        <v>332</v>
      </c>
      <c r="B106" s="153" t="s">
        <v>331</v>
      </c>
      <c r="C106" s="456">
        <f>SUM(C103:C105)</f>
        <v>0</v>
      </c>
      <c r="D106" s="228">
        <f>SUM(D103:D105)</f>
        <v>0</v>
      </c>
      <c r="E106" s="456">
        <f>SUM(E103:E105)</f>
        <v>0</v>
      </c>
      <c r="F106" s="468">
        <f>SUM(F103)</f>
        <v>0</v>
      </c>
      <c r="G106" s="468"/>
      <c r="H106" s="468">
        <v>3973739</v>
      </c>
      <c r="I106" s="228"/>
      <c r="J106" s="700"/>
      <c r="K106" s="742"/>
      <c r="L106" s="641">
        <f>SUM(L103:L105)</f>
        <v>0</v>
      </c>
      <c r="M106" s="641">
        <f>SUM(M103:M105)</f>
        <v>0</v>
      </c>
      <c r="N106" s="641"/>
      <c r="O106" s="641">
        <f t="shared" ref="O106:W106" si="32">SUM(O103:O105)</f>
        <v>0</v>
      </c>
      <c r="P106" s="641">
        <f t="shared" si="32"/>
        <v>0</v>
      </c>
      <c r="Q106" s="641">
        <f t="shared" si="32"/>
        <v>0</v>
      </c>
      <c r="R106" s="641">
        <f t="shared" si="32"/>
        <v>0</v>
      </c>
      <c r="S106" s="641">
        <f t="shared" si="32"/>
        <v>0</v>
      </c>
      <c r="T106" s="641">
        <f t="shared" si="32"/>
        <v>0</v>
      </c>
      <c r="U106" s="641">
        <f t="shared" si="32"/>
        <v>0</v>
      </c>
      <c r="V106" s="641">
        <f t="shared" si="32"/>
        <v>0</v>
      </c>
      <c r="W106" s="641">
        <f t="shared" si="32"/>
        <v>0</v>
      </c>
      <c r="X106" s="643">
        <f>SUM(L106:W106)</f>
        <v>0</v>
      </c>
      <c r="Y106" s="641"/>
      <c r="Z106" s="641"/>
      <c r="AA106" s="641"/>
      <c r="AU106" s="423"/>
    </row>
    <row r="107" spans="1:49" s="610" customFormat="1" ht="18">
      <c r="A107" s="157" t="s">
        <v>333</v>
      </c>
      <c r="B107" s="814" t="s">
        <v>335</v>
      </c>
      <c r="C107" s="818">
        <f>SUM(C102,C106)</f>
        <v>0</v>
      </c>
      <c r="D107" s="816">
        <f>SUM(D102,D106)</f>
        <v>0</v>
      </c>
      <c r="E107" s="818">
        <f>SUM(E102,E106)</f>
        <v>0</v>
      </c>
      <c r="F107" s="817">
        <f t="shared" si="28"/>
        <v>4104815</v>
      </c>
      <c r="G107" s="817">
        <f>G102</f>
        <v>4104815</v>
      </c>
      <c r="H107" s="817">
        <f>H102+H103+H106</f>
        <v>8078554</v>
      </c>
      <c r="I107" s="144"/>
      <c r="J107" s="703"/>
      <c r="K107" s="147"/>
      <c r="L107" s="643">
        <f>SUM(L102+L106)</f>
        <v>0</v>
      </c>
      <c r="M107" s="643">
        <f t="shared" ref="M107:S107" si="33">SUM(M102+M106)</f>
        <v>0</v>
      </c>
      <c r="N107" s="643">
        <f t="shared" si="33"/>
        <v>0</v>
      </c>
      <c r="O107" s="643">
        <f t="shared" si="33"/>
        <v>0</v>
      </c>
      <c r="P107" s="643">
        <f t="shared" si="33"/>
        <v>0</v>
      </c>
      <c r="Q107" s="643">
        <f t="shared" si="33"/>
        <v>0</v>
      </c>
      <c r="R107" s="643">
        <f t="shared" si="33"/>
        <v>0</v>
      </c>
      <c r="S107" s="643">
        <f t="shared" si="33"/>
        <v>0</v>
      </c>
      <c r="T107" s="643">
        <f>SUM(T102+T106)</f>
        <v>0</v>
      </c>
      <c r="U107" s="643">
        <f>SUM(U102+U106)</f>
        <v>0</v>
      </c>
      <c r="V107" s="643">
        <f>SUM(V102+V106)</f>
        <v>4104815</v>
      </c>
      <c r="W107" s="643">
        <f>SUM(W102+W106)</f>
        <v>0</v>
      </c>
      <c r="X107" s="643">
        <f>SUM(X102+X106)</f>
        <v>4104815</v>
      </c>
      <c r="Y107" s="643"/>
      <c r="Z107" s="643"/>
      <c r="AA107" s="643"/>
      <c r="AB107" s="611"/>
      <c r="AC107" s="611"/>
      <c r="AD107" s="611"/>
      <c r="AE107" s="611"/>
      <c r="AF107" s="611"/>
      <c r="AG107" s="611"/>
      <c r="AH107" s="611"/>
      <c r="AI107" s="611"/>
      <c r="AJ107" s="611"/>
      <c r="AK107" s="611"/>
      <c r="AL107" s="611"/>
      <c r="AM107" s="611"/>
      <c r="AN107" s="611"/>
      <c r="AO107" s="611"/>
      <c r="AP107" s="611"/>
      <c r="AQ107" s="611"/>
      <c r="AR107" s="611"/>
      <c r="AS107" s="611"/>
      <c r="AT107" s="611"/>
      <c r="AU107" s="423"/>
    </row>
    <row r="108" spans="1:49" ht="18">
      <c r="A108" s="1" t="s">
        <v>336</v>
      </c>
      <c r="B108" s="92" t="s">
        <v>337</v>
      </c>
      <c r="C108" s="160"/>
      <c r="D108" s="7"/>
      <c r="E108" s="242"/>
      <c r="F108" s="468">
        <f t="shared" si="28"/>
        <v>2000000</v>
      </c>
      <c r="G108" s="468">
        <v>2000000</v>
      </c>
      <c r="H108" s="468">
        <v>1114496</v>
      </c>
      <c r="I108" s="75"/>
      <c r="J108" s="693"/>
      <c r="K108" s="792">
        <v>2000000</v>
      </c>
      <c r="L108" s="635"/>
      <c r="M108" s="635"/>
      <c r="N108" s="635"/>
      <c r="O108" s="635"/>
      <c r="P108" s="635"/>
      <c r="Q108" s="635"/>
      <c r="R108" s="635"/>
      <c r="S108" s="635"/>
      <c r="T108" s="635"/>
      <c r="U108" s="635"/>
      <c r="V108" s="635"/>
      <c r="W108" s="635"/>
      <c r="X108" s="638">
        <f>SUM(K108:W108)</f>
        <v>2000000</v>
      </c>
      <c r="Y108" s="635"/>
      <c r="Z108" s="635"/>
      <c r="AA108" s="635"/>
      <c r="AB108" s="559"/>
      <c r="AC108" s="559"/>
      <c r="AD108" s="559"/>
      <c r="AE108" s="559"/>
      <c r="AF108" s="559"/>
      <c r="AG108" s="559"/>
      <c r="AH108" s="559"/>
      <c r="AI108" s="559"/>
      <c r="AJ108" s="559"/>
      <c r="AK108" s="559"/>
      <c r="AL108" s="559"/>
      <c r="AM108" s="559"/>
      <c r="AN108" s="559"/>
      <c r="AO108" s="559"/>
      <c r="AP108" s="559"/>
      <c r="AQ108" s="559"/>
      <c r="AR108" s="559"/>
      <c r="AS108" s="559"/>
      <c r="AT108" s="559"/>
      <c r="AU108" s="453"/>
    </row>
    <row r="109" spans="1:49" ht="18">
      <c r="A109" s="1" t="s">
        <v>338</v>
      </c>
      <c r="B109" s="92" t="s">
        <v>339</v>
      </c>
      <c r="C109" s="160"/>
      <c r="D109" s="7"/>
      <c r="E109" s="242"/>
      <c r="F109" s="468">
        <f t="shared" si="28"/>
        <v>7000000</v>
      </c>
      <c r="G109" s="468">
        <v>7000000</v>
      </c>
      <c r="H109" s="468">
        <v>3157314</v>
      </c>
      <c r="I109" s="75"/>
      <c r="J109" s="693"/>
      <c r="K109" s="792">
        <v>7000000</v>
      </c>
      <c r="L109" s="635"/>
      <c r="M109" s="635"/>
      <c r="N109" s="635"/>
      <c r="O109" s="635"/>
      <c r="P109" s="635"/>
      <c r="Q109" s="635"/>
      <c r="R109" s="635"/>
      <c r="S109" s="635"/>
      <c r="T109" s="635"/>
      <c r="U109" s="635"/>
      <c r="V109" s="635"/>
      <c r="W109" s="635"/>
      <c r="X109" s="638">
        <f t="shared" ref="X109:X114" si="34">SUM(K109:W109)</f>
        <v>7000000</v>
      </c>
      <c r="Y109" s="635"/>
      <c r="Z109" s="635"/>
      <c r="AA109" s="635"/>
      <c r="AB109" s="559"/>
      <c r="AC109" s="559"/>
      <c r="AD109" s="559"/>
      <c r="AE109" s="559"/>
      <c r="AF109" s="559"/>
      <c r="AG109" s="559"/>
      <c r="AH109" s="559"/>
      <c r="AI109" s="559"/>
      <c r="AJ109" s="559"/>
      <c r="AK109" s="559"/>
      <c r="AL109" s="559"/>
      <c r="AM109" s="559"/>
      <c r="AN109" s="559"/>
      <c r="AO109" s="559"/>
      <c r="AP109" s="559"/>
      <c r="AQ109" s="559"/>
      <c r="AR109" s="559"/>
      <c r="AS109" s="559"/>
      <c r="AT109" s="559"/>
      <c r="AU109" s="453"/>
    </row>
    <row r="110" spans="1:49" ht="18">
      <c r="A110" s="1" t="s">
        <v>340</v>
      </c>
      <c r="B110" s="83" t="s">
        <v>600</v>
      </c>
      <c r="C110" s="242"/>
      <c r="D110" s="581"/>
      <c r="E110" s="160"/>
      <c r="F110" s="468">
        <f t="shared" si="28"/>
        <v>140000000</v>
      </c>
      <c r="G110" s="468">
        <v>140000000</v>
      </c>
      <c r="H110" s="468">
        <v>65869231</v>
      </c>
      <c r="I110" s="75"/>
      <c r="J110" s="693"/>
      <c r="K110" s="792">
        <v>140000000</v>
      </c>
      <c r="L110" s="639"/>
      <c r="M110" s="639"/>
      <c r="N110" s="639"/>
      <c r="O110" s="639"/>
      <c r="P110" s="639"/>
      <c r="Q110" s="639"/>
      <c r="R110" s="639"/>
      <c r="S110" s="639"/>
      <c r="T110" s="639"/>
      <c r="U110" s="639"/>
      <c r="V110" s="647"/>
      <c r="W110" s="639"/>
      <c r="X110" s="638">
        <f t="shared" si="34"/>
        <v>140000000</v>
      </c>
      <c r="Y110" s="639"/>
      <c r="Z110" s="639"/>
      <c r="AA110" s="639"/>
      <c r="AB110" s="453"/>
      <c r="AC110" s="453"/>
      <c r="AD110" s="453"/>
      <c r="AE110" s="453"/>
      <c r="AF110" s="453"/>
      <c r="AG110" s="453"/>
      <c r="AH110" s="453"/>
      <c r="AI110" s="453"/>
      <c r="AJ110" s="453"/>
      <c r="AK110" s="453"/>
      <c r="AL110" s="453"/>
      <c r="AM110" s="453"/>
      <c r="AN110" s="453"/>
      <c r="AO110" s="453"/>
      <c r="AP110" s="453"/>
      <c r="AQ110" s="453"/>
      <c r="AR110" s="453"/>
      <c r="AS110" s="453"/>
      <c r="AT110" s="453"/>
      <c r="AU110" s="453"/>
      <c r="AV110" s="453"/>
    </row>
    <row r="111" spans="1:49" ht="18">
      <c r="A111" s="1"/>
      <c r="B111" s="554" t="s">
        <v>595</v>
      </c>
      <c r="C111" s="160"/>
      <c r="D111" s="7"/>
      <c r="E111" s="242"/>
      <c r="F111" s="468">
        <f t="shared" si="28"/>
        <v>4200000</v>
      </c>
      <c r="G111" s="468">
        <v>4200000</v>
      </c>
      <c r="H111" s="468">
        <v>2872961</v>
      </c>
      <c r="I111" s="75"/>
      <c r="J111" s="693"/>
      <c r="K111" s="792">
        <v>4200000</v>
      </c>
      <c r="L111" s="639"/>
      <c r="M111" s="639"/>
      <c r="N111" s="639"/>
      <c r="O111" s="639"/>
      <c r="P111" s="639"/>
      <c r="Q111" s="639"/>
      <c r="R111" s="639"/>
      <c r="S111" s="639"/>
      <c r="T111" s="639"/>
      <c r="U111" s="639"/>
      <c r="V111" s="648"/>
      <c r="W111" s="639"/>
      <c r="X111" s="638">
        <f t="shared" si="34"/>
        <v>4200000</v>
      </c>
      <c r="Y111" s="639"/>
      <c r="Z111" s="639"/>
      <c r="AA111" s="639"/>
      <c r="AB111" s="453"/>
      <c r="AC111" s="453"/>
      <c r="AD111" s="453"/>
      <c r="AE111" s="453"/>
      <c r="AF111" s="453"/>
      <c r="AG111" s="453"/>
      <c r="AH111" s="453"/>
      <c r="AI111" s="453"/>
      <c r="AJ111" s="453"/>
      <c r="AK111" s="453"/>
      <c r="AL111" s="453"/>
      <c r="AM111" s="453"/>
      <c r="AN111" s="453"/>
      <c r="AO111" s="453"/>
      <c r="AP111" s="453"/>
      <c r="AQ111" s="453"/>
      <c r="AR111" s="453"/>
      <c r="AS111" s="453"/>
      <c r="AT111" s="453"/>
      <c r="AU111" s="453"/>
      <c r="AV111" s="453"/>
    </row>
    <row r="112" spans="1:49" ht="18">
      <c r="A112" s="1"/>
      <c r="B112" s="554" t="s">
        <v>594</v>
      </c>
      <c r="C112" s="160"/>
      <c r="D112" s="7"/>
      <c r="E112" s="242"/>
      <c r="F112" s="468">
        <f t="shared" si="28"/>
        <v>1500000</v>
      </c>
      <c r="G112" s="468">
        <v>1500000</v>
      </c>
      <c r="H112" s="468">
        <v>741900</v>
      </c>
      <c r="I112" s="75"/>
      <c r="J112" s="693"/>
      <c r="K112" s="792">
        <v>1500000</v>
      </c>
      <c r="L112" s="639"/>
      <c r="M112" s="639"/>
      <c r="N112" s="639"/>
      <c r="O112" s="639"/>
      <c r="P112" s="639"/>
      <c r="Q112" s="639"/>
      <c r="R112" s="639"/>
      <c r="S112" s="639"/>
      <c r="T112" s="639"/>
      <c r="U112" s="639"/>
      <c r="V112" s="648"/>
      <c r="W112" s="639"/>
      <c r="X112" s="638">
        <f t="shared" si="34"/>
        <v>1500000</v>
      </c>
      <c r="Y112" s="639"/>
      <c r="Z112" s="639"/>
      <c r="AA112" s="639"/>
      <c r="AB112" s="453"/>
      <c r="AC112" s="453"/>
      <c r="AD112" s="453"/>
      <c r="AE112" s="453"/>
      <c r="AF112" s="453"/>
      <c r="AG112" s="453"/>
      <c r="AH112" s="453"/>
      <c r="AI112" s="453"/>
      <c r="AJ112" s="453"/>
      <c r="AK112" s="453"/>
      <c r="AL112" s="453"/>
      <c r="AM112" s="453"/>
      <c r="AN112" s="453"/>
      <c r="AO112" s="453"/>
      <c r="AP112" s="453"/>
      <c r="AQ112" s="453"/>
      <c r="AR112" s="453"/>
      <c r="AS112" s="453"/>
      <c r="AT112" s="453"/>
      <c r="AU112" s="453"/>
      <c r="AV112" s="453"/>
    </row>
    <row r="113" spans="1:48" ht="18">
      <c r="A113" s="1" t="s">
        <v>342</v>
      </c>
      <c r="B113" s="90" t="s">
        <v>344</v>
      </c>
      <c r="C113" s="160"/>
      <c r="D113" s="7"/>
      <c r="E113" s="242"/>
      <c r="F113" s="468">
        <f t="shared" si="28"/>
        <v>6000000</v>
      </c>
      <c r="G113" s="468">
        <v>6000000</v>
      </c>
      <c r="H113" s="468">
        <v>3735256</v>
      </c>
      <c r="I113" s="75"/>
      <c r="J113" s="693"/>
      <c r="K113" s="792">
        <v>6000000</v>
      </c>
      <c r="L113" s="635"/>
      <c r="M113" s="635"/>
      <c r="N113" s="635"/>
      <c r="O113" s="635"/>
      <c r="P113" s="635"/>
      <c r="Q113" s="635"/>
      <c r="R113" s="635"/>
      <c r="S113" s="635"/>
      <c r="T113" s="635"/>
      <c r="U113" s="635"/>
      <c r="V113" s="635"/>
      <c r="W113" s="635"/>
      <c r="X113" s="638">
        <f t="shared" si="34"/>
        <v>6000000</v>
      </c>
      <c r="Y113" s="635"/>
      <c r="Z113" s="635"/>
      <c r="AA113" s="635"/>
      <c r="AB113" s="559"/>
      <c r="AC113" s="559"/>
      <c r="AD113" s="559"/>
      <c r="AE113" s="559"/>
      <c r="AF113" s="559"/>
      <c r="AG113" s="559"/>
      <c r="AH113" s="559"/>
      <c r="AI113" s="559"/>
      <c r="AJ113" s="559"/>
      <c r="AK113" s="559"/>
      <c r="AL113" s="559"/>
      <c r="AM113" s="559"/>
      <c r="AN113" s="559"/>
      <c r="AO113" s="559"/>
      <c r="AP113" s="559"/>
      <c r="AQ113" s="559"/>
      <c r="AR113" s="559"/>
      <c r="AS113" s="559"/>
      <c r="AT113" s="559"/>
      <c r="AU113" s="453"/>
    </row>
    <row r="114" spans="1:48" ht="18">
      <c r="A114" s="1" t="s">
        <v>343</v>
      </c>
      <c r="B114" s="83" t="s">
        <v>601</v>
      </c>
      <c r="C114" s="242"/>
      <c r="D114" s="581"/>
      <c r="E114" s="160"/>
      <c r="F114" s="468">
        <f t="shared" si="28"/>
        <v>200000</v>
      </c>
      <c r="G114" s="468">
        <v>200000</v>
      </c>
      <c r="H114" s="468">
        <v>39600</v>
      </c>
      <c r="I114" s="75"/>
      <c r="J114" s="693"/>
      <c r="K114" s="792">
        <v>200000</v>
      </c>
      <c r="L114" s="635"/>
      <c r="M114" s="635"/>
      <c r="N114" s="635"/>
      <c r="O114" s="635"/>
      <c r="P114" s="635"/>
      <c r="Q114" s="635"/>
      <c r="R114" s="635"/>
      <c r="S114" s="635"/>
      <c r="T114" s="635"/>
      <c r="U114" s="635"/>
      <c r="V114" s="635"/>
      <c r="W114" s="635"/>
      <c r="X114" s="638">
        <f t="shared" si="34"/>
        <v>200000</v>
      </c>
      <c r="Y114" s="635"/>
      <c r="Z114" s="635"/>
      <c r="AA114" s="635"/>
      <c r="AB114" s="559"/>
      <c r="AC114" s="559"/>
      <c r="AD114" s="559"/>
      <c r="AE114" s="559"/>
      <c r="AF114" s="559"/>
      <c r="AG114" s="559"/>
      <c r="AH114" s="559"/>
      <c r="AI114" s="559"/>
      <c r="AJ114" s="559"/>
      <c r="AK114" s="559"/>
      <c r="AL114" s="559"/>
      <c r="AM114" s="559"/>
      <c r="AN114" s="559"/>
      <c r="AO114" s="559"/>
      <c r="AP114" s="559"/>
      <c r="AQ114" s="559"/>
      <c r="AR114" s="559"/>
      <c r="AS114" s="559"/>
      <c r="AT114" s="559"/>
      <c r="AU114" s="453"/>
    </row>
    <row r="115" spans="1:48" ht="18">
      <c r="A115" s="1"/>
      <c r="B115" s="91" t="s">
        <v>682</v>
      </c>
      <c r="C115" s="242"/>
      <c r="D115" s="242"/>
      <c r="E115" s="242"/>
      <c r="F115" s="468">
        <f t="shared" si="28"/>
        <v>15000</v>
      </c>
      <c r="G115" s="468">
        <v>15000</v>
      </c>
      <c r="H115" s="468">
        <v>195</v>
      </c>
      <c r="I115" s="75"/>
      <c r="J115" s="693"/>
      <c r="K115" s="743"/>
      <c r="L115" s="635"/>
      <c r="M115" s="635"/>
      <c r="N115" s="635"/>
      <c r="O115" s="635"/>
      <c r="P115" s="635"/>
      <c r="Q115" s="635"/>
      <c r="R115" s="635"/>
      <c r="S115" s="635"/>
      <c r="T115" s="635"/>
      <c r="U115" s="635"/>
      <c r="V115" s="635"/>
      <c r="W115" s="635"/>
      <c r="X115" s="638">
        <f>SUM(K115:W115)+Y115</f>
        <v>15000</v>
      </c>
      <c r="Y115" s="784">
        <v>15000</v>
      </c>
      <c r="Z115" s="635"/>
      <c r="AA115" s="635"/>
      <c r="AB115" s="559"/>
      <c r="AC115" s="559"/>
      <c r="AD115" s="559"/>
      <c r="AE115" s="559"/>
      <c r="AF115" s="559"/>
      <c r="AG115" s="559"/>
      <c r="AH115" s="559"/>
      <c r="AI115" s="559"/>
      <c r="AJ115" s="559"/>
      <c r="AK115" s="559"/>
      <c r="AL115" s="559"/>
      <c r="AM115" s="559"/>
      <c r="AN115" s="559"/>
      <c r="AO115" s="559"/>
      <c r="AP115" s="559"/>
      <c r="AQ115" s="559"/>
      <c r="AR115" s="559"/>
      <c r="AS115" s="559"/>
      <c r="AT115" s="559"/>
      <c r="AU115" s="453"/>
    </row>
    <row r="116" spans="1:48" s="610" customFormat="1" ht="18">
      <c r="A116" s="157" t="s">
        <v>347</v>
      </c>
      <c r="B116" s="155" t="s">
        <v>348</v>
      </c>
      <c r="C116" s="456">
        <f>SUM(C108:C115)</f>
        <v>0</v>
      </c>
      <c r="D116" s="221">
        <f>SUM(D108:D115)</f>
        <v>0</v>
      </c>
      <c r="E116" s="456">
        <f>SUM(E108:E115)</f>
        <v>0</v>
      </c>
      <c r="F116" s="745">
        <f t="shared" si="28"/>
        <v>160915000</v>
      </c>
      <c r="G116" s="745">
        <f>G108+G109+G110+G111+G112+G113+G114+G115</f>
        <v>160915000</v>
      </c>
      <c r="H116" s="745">
        <f>H108+H109+H110+H111+H112+H113+H114+H115</f>
        <v>77530953</v>
      </c>
      <c r="I116" s="245"/>
      <c r="J116" s="694"/>
      <c r="K116" s="245">
        <f>SUM(K108:K115)</f>
        <v>160900000</v>
      </c>
      <c r="L116" s="642">
        <f>SUM(L108:L115)</f>
        <v>0</v>
      </c>
      <c r="M116" s="642">
        <f t="shared" ref="M116:W116" si="35">SUM(M108:M115)</f>
        <v>0</v>
      </c>
      <c r="N116" s="642">
        <f t="shared" si="35"/>
        <v>0</v>
      </c>
      <c r="O116" s="642">
        <f t="shared" si="35"/>
        <v>0</v>
      </c>
      <c r="P116" s="642">
        <f t="shared" si="35"/>
        <v>0</v>
      </c>
      <c r="Q116" s="642">
        <f t="shared" si="35"/>
        <v>0</v>
      </c>
      <c r="R116" s="642">
        <f t="shared" si="35"/>
        <v>0</v>
      </c>
      <c r="S116" s="642">
        <f t="shared" si="35"/>
        <v>0</v>
      </c>
      <c r="T116" s="642">
        <f t="shared" si="35"/>
        <v>0</v>
      </c>
      <c r="U116" s="642">
        <f t="shared" si="35"/>
        <v>0</v>
      </c>
      <c r="V116" s="642">
        <f t="shared" si="35"/>
        <v>0</v>
      </c>
      <c r="W116" s="642">
        <f t="shared" si="35"/>
        <v>0</v>
      </c>
      <c r="X116" s="642">
        <f>SUM(X108:X115)</f>
        <v>160915000</v>
      </c>
      <c r="Y116" s="642"/>
      <c r="Z116" s="642"/>
      <c r="AA116" s="642"/>
      <c r="AB116" s="423"/>
      <c r="AC116" s="423"/>
      <c r="AD116" s="423"/>
      <c r="AE116" s="423"/>
      <c r="AF116" s="423"/>
      <c r="AG116" s="423"/>
      <c r="AH116" s="423"/>
      <c r="AI116" s="423"/>
      <c r="AJ116" s="423"/>
      <c r="AK116" s="423"/>
      <c r="AL116" s="423"/>
      <c r="AM116" s="423"/>
      <c r="AN116" s="423"/>
      <c r="AO116" s="423"/>
      <c r="AP116" s="423"/>
      <c r="AQ116" s="423"/>
      <c r="AR116" s="423"/>
      <c r="AS116" s="423"/>
      <c r="AT116" s="423"/>
      <c r="AU116" s="423"/>
      <c r="AV116" s="423"/>
    </row>
    <row r="117" spans="1:48" ht="18">
      <c r="A117" s="1" t="s">
        <v>351</v>
      </c>
      <c r="B117" s="91" t="s">
        <v>357</v>
      </c>
      <c r="C117" s="242"/>
      <c r="D117" s="581"/>
      <c r="E117" s="160"/>
      <c r="F117" s="468">
        <f t="shared" si="28"/>
        <v>0</v>
      </c>
      <c r="G117" s="468"/>
      <c r="H117" s="468"/>
      <c r="I117" s="75"/>
      <c r="J117" s="693"/>
      <c r="K117" s="75"/>
      <c r="L117" s="635"/>
      <c r="M117" s="635"/>
      <c r="N117" s="635"/>
      <c r="O117" s="635"/>
      <c r="P117" s="635"/>
      <c r="Q117" s="635"/>
      <c r="R117" s="635"/>
      <c r="S117" s="635"/>
      <c r="T117" s="635"/>
      <c r="U117" s="635"/>
      <c r="V117" s="635"/>
      <c r="W117" s="635"/>
      <c r="X117" s="635">
        <f>SUM(L117:W117)</f>
        <v>0</v>
      </c>
      <c r="Y117" s="635"/>
      <c r="Z117" s="635"/>
      <c r="AA117" s="635"/>
      <c r="AB117" s="559"/>
      <c r="AC117" s="559"/>
      <c r="AD117" s="559"/>
      <c r="AE117" s="559"/>
      <c r="AF117" s="559"/>
      <c r="AG117" s="559"/>
      <c r="AH117" s="559"/>
      <c r="AI117" s="559"/>
      <c r="AJ117" s="559"/>
      <c r="AK117" s="559"/>
      <c r="AL117" s="559"/>
      <c r="AM117" s="559"/>
      <c r="AN117" s="559"/>
      <c r="AO117" s="559"/>
      <c r="AP117" s="559"/>
      <c r="AQ117" s="559"/>
      <c r="AR117" s="559"/>
      <c r="AS117" s="559"/>
      <c r="AT117" s="559"/>
      <c r="AU117" s="453"/>
    </row>
    <row r="118" spans="1:48" ht="18">
      <c r="A118" s="1" t="s">
        <v>352</v>
      </c>
      <c r="B118" s="91" t="s">
        <v>599</v>
      </c>
      <c r="C118" s="242"/>
      <c r="D118" s="581"/>
      <c r="E118" s="160"/>
      <c r="F118" s="468">
        <f t="shared" si="28"/>
        <v>4808880</v>
      </c>
      <c r="G118" s="468">
        <v>4808880</v>
      </c>
      <c r="H118" s="468">
        <v>2412307</v>
      </c>
      <c r="I118" s="75"/>
      <c r="J118" s="693"/>
      <c r="K118" s="75"/>
      <c r="L118" s="635"/>
      <c r="M118" s="635"/>
      <c r="N118" s="784">
        <v>3743880</v>
      </c>
      <c r="O118" s="635"/>
      <c r="P118" s="784">
        <v>360000</v>
      </c>
      <c r="Q118" s="784">
        <v>300000</v>
      </c>
      <c r="R118" s="784">
        <v>25000</v>
      </c>
      <c r="S118" s="784">
        <v>380000</v>
      </c>
      <c r="T118" s="635"/>
      <c r="U118" s="635"/>
      <c r="V118" s="635"/>
      <c r="W118" s="635"/>
      <c r="X118" s="635">
        <f t="shared" ref="X118:X125" si="36">SUM(L118:W118)</f>
        <v>4808880</v>
      </c>
      <c r="Y118" s="635"/>
      <c r="Z118" s="635"/>
      <c r="AA118" s="635"/>
      <c r="AB118" s="559"/>
      <c r="AC118" s="559"/>
      <c r="AD118" s="559"/>
      <c r="AE118" s="559"/>
      <c r="AF118" s="559"/>
      <c r="AG118" s="559"/>
      <c r="AH118" s="559"/>
      <c r="AI118" s="559"/>
      <c r="AJ118" s="559"/>
      <c r="AK118" s="559"/>
      <c r="AL118" s="559"/>
      <c r="AM118" s="559"/>
      <c r="AN118" s="559"/>
      <c r="AO118" s="559"/>
      <c r="AP118" s="559"/>
      <c r="AQ118" s="559"/>
      <c r="AR118" s="559"/>
      <c r="AS118" s="559"/>
      <c r="AT118" s="559"/>
      <c r="AU118" s="453"/>
    </row>
    <row r="119" spans="1:48" ht="18">
      <c r="A119" s="1" t="s">
        <v>353</v>
      </c>
      <c r="B119" s="91" t="s">
        <v>209</v>
      </c>
      <c r="C119" s="242"/>
      <c r="D119" s="581"/>
      <c r="E119" s="160"/>
      <c r="F119" s="468">
        <f t="shared" si="28"/>
        <v>3530000</v>
      </c>
      <c r="G119" s="468">
        <v>3530000</v>
      </c>
      <c r="H119" s="468"/>
      <c r="I119" s="75"/>
      <c r="J119" s="693"/>
      <c r="K119" s="75"/>
      <c r="L119" s="635"/>
      <c r="M119" s="635"/>
      <c r="N119" s="635"/>
      <c r="O119" s="635"/>
      <c r="P119" s="635"/>
      <c r="Q119" s="635"/>
      <c r="R119" s="635"/>
      <c r="S119" s="635"/>
      <c r="T119" s="784">
        <v>2030000</v>
      </c>
      <c r="U119" s="784">
        <v>1500000</v>
      </c>
      <c r="V119" s="635"/>
      <c r="W119" s="635"/>
      <c r="X119" s="635">
        <f t="shared" si="36"/>
        <v>3530000</v>
      </c>
      <c r="Y119" s="635"/>
      <c r="Z119" s="635"/>
      <c r="AA119" s="635"/>
      <c r="AB119" s="559"/>
      <c r="AC119" s="559"/>
      <c r="AD119" s="559"/>
      <c r="AE119" s="559"/>
      <c r="AF119" s="559"/>
      <c r="AG119" s="559"/>
      <c r="AH119" s="559"/>
      <c r="AI119" s="559"/>
      <c r="AJ119" s="559"/>
      <c r="AK119" s="559"/>
      <c r="AL119" s="559"/>
      <c r="AM119" s="559"/>
      <c r="AN119" s="559"/>
      <c r="AO119" s="559"/>
      <c r="AP119" s="559"/>
      <c r="AQ119" s="559"/>
      <c r="AR119" s="559"/>
      <c r="AS119" s="559"/>
      <c r="AT119" s="559"/>
      <c r="AU119" s="453"/>
    </row>
    <row r="120" spans="1:48" ht="18">
      <c r="A120" s="1" t="s">
        <v>354</v>
      </c>
      <c r="B120" s="91" t="s">
        <v>358</v>
      </c>
      <c r="C120" s="242"/>
      <c r="D120" s="581"/>
      <c r="E120" s="160"/>
      <c r="F120" s="468">
        <f t="shared" si="28"/>
        <v>0</v>
      </c>
      <c r="G120" s="468"/>
      <c r="H120" s="468"/>
      <c r="I120" s="75"/>
      <c r="J120" s="693"/>
      <c r="K120" s="75"/>
      <c r="L120" s="635"/>
      <c r="M120" s="635"/>
      <c r="N120" s="635"/>
      <c r="O120" s="635"/>
      <c r="P120" s="635"/>
      <c r="Q120" s="635"/>
      <c r="R120" s="635"/>
      <c r="S120" s="635"/>
      <c r="T120" s="784"/>
      <c r="U120" s="784"/>
      <c r="V120" s="635"/>
      <c r="W120" s="635"/>
      <c r="X120" s="635">
        <f t="shared" si="36"/>
        <v>0</v>
      </c>
      <c r="Y120" s="635"/>
      <c r="Z120" s="635"/>
      <c r="AA120" s="635"/>
      <c r="AB120" s="559"/>
      <c r="AC120" s="559"/>
      <c r="AD120" s="559"/>
      <c r="AE120" s="559"/>
      <c r="AF120" s="559"/>
      <c r="AG120" s="559"/>
      <c r="AH120" s="559"/>
      <c r="AI120" s="559"/>
      <c r="AJ120" s="559"/>
      <c r="AK120" s="559"/>
      <c r="AL120" s="559"/>
      <c r="AM120" s="559"/>
      <c r="AN120" s="559"/>
      <c r="AO120" s="559"/>
      <c r="AP120" s="559"/>
      <c r="AQ120" s="559"/>
      <c r="AR120" s="559"/>
      <c r="AS120" s="559"/>
      <c r="AT120" s="559"/>
      <c r="AU120" s="453"/>
    </row>
    <row r="121" spans="1:48" ht="18">
      <c r="A121" s="1" t="s">
        <v>355</v>
      </c>
      <c r="B121" s="91" t="s">
        <v>359</v>
      </c>
      <c r="C121" s="242"/>
      <c r="D121" s="581"/>
      <c r="E121" s="160"/>
      <c r="F121" s="468">
        <f t="shared" si="28"/>
        <v>3719147</v>
      </c>
      <c r="G121" s="468">
        <v>3719147</v>
      </c>
      <c r="H121" s="468">
        <v>1937330</v>
      </c>
      <c r="I121" s="75"/>
      <c r="J121" s="693"/>
      <c r="K121" s="75"/>
      <c r="L121" s="635"/>
      <c r="M121" s="784">
        <v>3719147</v>
      </c>
      <c r="N121" s="635"/>
      <c r="O121" s="635"/>
      <c r="P121" s="635"/>
      <c r="Q121" s="635"/>
      <c r="R121" s="635"/>
      <c r="S121" s="635"/>
      <c r="T121" s="784"/>
      <c r="U121" s="784"/>
      <c r="V121" s="635"/>
      <c r="W121" s="635"/>
      <c r="X121" s="635">
        <f t="shared" si="36"/>
        <v>3719147</v>
      </c>
      <c r="Y121" s="635"/>
      <c r="Z121" s="635"/>
      <c r="AA121" s="635"/>
      <c r="AB121" s="559"/>
      <c r="AC121" s="559"/>
      <c r="AD121" s="559"/>
      <c r="AE121" s="559"/>
      <c r="AF121" s="559"/>
      <c r="AG121" s="559"/>
      <c r="AH121" s="559"/>
      <c r="AI121" s="559"/>
      <c r="AJ121" s="559"/>
      <c r="AK121" s="559"/>
      <c r="AL121" s="559"/>
      <c r="AM121" s="559"/>
      <c r="AN121" s="559"/>
      <c r="AO121" s="559"/>
      <c r="AP121" s="559"/>
      <c r="AQ121" s="559"/>
      <c r="AR121" s="559"/>
      <c r="AS121" s="559"/>
      <c r="AT121" s="559"/>
      <c r="AU121" s="453"/>
    </row>
    <row r="122" spans="1:48" ht="18">
      <c r="A122" s="1" t="s">
        <v>356</v>
      </c>
      <c r="B122" s="91" t="s">
        <v>411</v>
      </c>
      <c r="C122" s="242"/>
      <c r="D122" s="581"/>
      <c r="E122" s="160"/>
      <c r="F122" s="468">
        <f t="shared" si="28"/>
        <v>1972270</v>
      </c>
      <c r="G122" s="468">
        <v>1972270</v>
      </c>
      <c r="H122" s="468">
        <v>584292</v>
      </c>
      <c r="I122" s="75"/>
      <c r="J122" s="693"/>
      <c r="K122" s="75"/>
      <c r="L122" s="244"/>
      <c r="M122" s="785">
        <v>1004170</v>
      </c>
      <c r="N122" s="755"/>
      <c r="O122" s="566"/>
      <c r="P122" s="566"/>
      <c r="Q122" s="784">
        <v>15000</v>
      </c>
      <c r="R122" s="566"/>
      <c r="S122" s="566"/>
      <c r="T122" s="784">
        <v>548100</v>
      </c>
      <c r="U122" s="784">
        <v>405000</v>
      </c>
      <c r="V122" s="566"/>
      <c r="W122" s="566"/>
      <c r="X122" s="635">
        <f t="shared" si="36"/>
        <v>1972270</v>
      </c>
      <c r="Y122" s="566"/>
      <c r="Z122" s="566"/>
      <c r="AA122" s="566"/>
      <c r="AU122" s="453"/>
    </row>
    <row r="123" spans="1:48" ht="18">
      <c r="A123" s="1" t="s">
        <v>360</v>
      </c>
      <c r="B123" s="91" t="s">
        <v>741</v>
      </c>
      <c r="C123" s="242"/>
      <c r="D123" s="581"/>
      <c r="E123" s="160"/>
      <c r="F123" s="468">
        <f t="shared" si="28"/>
        <v>0</v>
      </c>
      <c r="G123" s="468"/>
      <c r="H123" s="468">
        <v>514000</v>
      </c>
      <c r="I123" s="75"/>
      <c r="J123" s="693"/>
      <c r="K123" s="75"/>
      <c r="L123" s="639"/>
      <c r="M123" s="786"/>
      <c r="N123" s="639"/>
      <c r="O123" s="639"/>
      <c r="P123" s="639"/>
      <c r="Q123" s="639"/>
      <c r="R123" s="639"/>
      <c r="S123" s="639"/>
      <c r="T123" s="639"/>
      <c r="U123" s="639"/>
      <c r="V123" s="639"/>
      <c r="W123" s="639"/>
      <c r="X123" s="635">
        <f t="shared" si="36"/>
        <v>0</v>
      </c>
      <c r="Y123" s="639"/>
      <c r="Z123" s="639"/>
      <c r="AA123" s="639"/>
      <c r="AB123" s="453"/>
      <c r="AC123" s="453"/>
      <c r="AD123" s="453"/>
      <c r="AE123" s="453"/>
      <c r="AF123" s="453"/>
      <c r="AG123" s="453"/>
      <c r="AH123" s="453"/>
      <c r="AI123" s="453"/>
      <c r="AJ123" s="453"/>
      <c r="AK123" s="453"/>
      <c r="AL123" s="453"/>
      <c r="AM123" s="453"/>
      <c r="AN123" s="453"/>
      <c r="AO123" s="453"/>
      <c r="AP123" s="453"/>
      <c r="AQ123" s="453"/>
      <c r="AR123" s="453"/>
      <c r="AS123" s="453"/>
      <c r="AT123" s="453"/>
      <c r="AU123" s="453"/>
      <c r="AV123" s="453"/>
    </row>
    <row r="124" spans="1:48" s="559" customFormat="1" ht="18">
      <c r="A124" s="1" t="s">
        <v>362</v>
      </c>
      <c r="B124" s="91" t="s">
        <v>363</v>
      </c>
      <c r="C124" s="242"/>
      <c r="D124" s="581"/>
      <c r="E124" s="160"/>
      <c r="F124" s="468">
        <f t="shared" si="28"/>
        <v>0</v>
      </c>
      <c r="G124" s="468"/>
      <c r="H124" s="468">
        <v>51</v>
      </c>
      <c r="I124" s="75"/>
      <c r="J124" s="693"/>
      <c r="K124" s="75"/>
      <c r="L124" s="635"/>
      <c r="M124" s="635"/>
      <c r="N124" s="635"/>
      <c r="O124" s="635"/>
      <c r="P124" s="635"/>
      <c r="Q124" s="635"/>
      <c r="R124" s="635"/>
      <c r="S124" s="635"/>
      <c r="T124" s="635"/>
      <c r="U124" s="635"/>
      <c r="V124" s="635"/>
      <c r="W124" s="635"/>
      <c r="X124" s="635">
        <f t="shared" si="36"/>
        <v>0</v>
      </c>
      <c r="Y124" s="635"/>
      <c r="Z124" s="635"/>
      <c r="AA124" s="635"/>
    </row>
    <row r="125" spans="1:48" s="559" customFormat="1" ht="18">
      <c r="A125" s="1" t="s">
        <v>364</v>
      </c>
      <c r="B125" s="91" t="s">
        <v>365</v>
      </c>
      <c r="C125" s="242"/>
      <c r="D125" s="581"/>
      <c r="E125" s="160"/>
      <c r="F125" s="468">
        <f t="shared" si="28"/>
        <v>11000</v>
      </c>
      <c r="G125" s="468">
        <v>11000</v>
      </c>
      <c r="H125" s="468">
        <v>22136</v>
      </c>
      <c r="I125" s="75"/>
      <c r="J125" s="693"/>
      <c r="K125" s="75"/>
      <c r="L125" s="635"/>
      <c r="M125" s="635"/>
      <c r="N125" s="784">
        <v>11000</v>
      </c>
      <c r="O125" s="635"/>
      <c r="P125" s="635"/>
      <c r="Q125" s="635"/>
      <c r="R125" s="635"/>
      <c r="S125" s="635"/>
      <c r="T125" s="635"/>
      <c r="U125" s="635"/>
      <c r="V125" s="635"/>
      <c r="W125" s="635"/>
      <c r="X125" s="635">
        <f t="shared" si="36"/>
        <v>11000</v>
      </c>
      <c r="Y125" s="635"/>
      <c r="Z125" s="635"/>
      <c r="AA125" s="635"/>
    </row>
    <row r="126" spans="1:48" s="610" customFormat="1" ht="18">
      <c r="A126" s="582" t="s">
        <v>349</v>
      </c>
      <c r="B126" s="583" t="s">
        <v>350</v>
      </c>
      <c r="C126" s="456">
        <f>SUM(C117:C125)</f>
        <v>0</v>
      </c>
      <c r="D126" s="228">
        <f>SUM(D117:D125)</f>
        <v>0</v>
      </c>
      <c r="E126" s="456">
        <f>SUM(E117:E125)</f>
        <v>0</v>
      </c>
      <c r="F126" s="745">
        <f>SUM(F118:F125)</f>
        <v>14041297</v>
      </c>
      <c r="G126" s="745">
        <f t="shared" ref="G126:H126" si="37">SUM(G118:G125)</f>
        <v>14041297</v>
      </c>
      <c r="H126" s="745">
        <f t="shared" si="37"/>
        <v>5470116</v>
      </c>
      <c r="I126" s="245"/>
      <c r="J126" s="694"/>
      <c r="K126" s="245"/>
      <c r="L126" s="645">
        <f>SUM(L122:L125)</f>
        <v>0</v>
      </c>
      <c r="M126" s="645">
        <f>SUM(M117:M125)</f>
        <v>4723317</v>
      </c>
      <c r="N126" s="645">
        <f t="shared" ref="N126:U126" si="38">SUM(N117:N125)</f>
        <v>3754880</v>
      </c>
      <c r="O126" s="645">
        <f t="shared" si="38"/>
        <v>0</v>
      </c>
      <c r="P126" s="645">
        <f t="shared" si="38"/>
        <v>360000</v>
      </c>
      <c r="Q126" s="645">
        <f t="shared" si="38"/>
        <v>315000</v>
      </c>
      <c r="R126" s="645">
        <f t="shared" si="38"/>
        <v>25000</v>
      </c>
      <c r="S126" s="645">
        <f t="shared" si="38"/>
        <v>380000</v>
      </c>
      <c r="T126" s="645">
        <f t="shared" si="38"/>
        <v>2578100</v>
      </c>
      <c r="U126" s="645">
        <f t="shared" si="38"/>
        <v>1905000</v>
      </c>
      <c r="V126" s="645">
        <f>SUM(V117:V125)</f>
        <v>0</v>
      </c>
      <c r="W126" s="645">
        <f>SUM(W117:W125)</f>
        <v>0</v>
      </c>
      <c r="X126" s="641">
        <f>SUM(X117:X125)</f>
        <v>14041297</v>
      </c>
      <c r="Y126" s="641"/>
      <c r="Z126" s="641"/>
      <c r="AA126" s="641"/>
    </row>
    <row r="127" spans="1:48" s="559" customFormat="1" ht="18">
      <c r="A127" s="1" t="s">
        <v>366</v>
      </c>
      <c r="B127" s="83" t="s">
        <v>368</v>
      </c>
      <c r="C127" s="460"/>
      <c r="D127" s="461"/>
      <c r="E127" s="460"/>
      <c r="F127" s="468">
        <f t="shared" si="28"/>
        <v>0</v>
      </c>
      <c r="G127" s="468"/>
      <c r="H127" s="468"/>
      <c r="I127" s="75"/>
      <c r="J127" s="693"/>
      <c r="K127" s="75"/>
      <c r="L127" s="635"/>
      <c r="M127" s="635"/>
      <c r="N127" s="752"/>
      <c r="O127" s="635"/>
      <c r="P127" s="635"/>
      <c r="Q127" s="635"/>
      <c r="R127" s="635"/>
      <c r="S127" s="635"/>
      <c r="T127" s="635"/>
      <c r="U127" s="635"/>
      <c r="V127" s="635"/>
      <c r="W127" s="635"/>
      <c r="X127" s="635">
        <f>SUM(L127:W127)</f>
        <v>0</v>
      </c>
      <c r="Y127" s="635"/>
      <c r="Z127" s="635"/>
      <c r="AA127" s="635"/>
    </row>
    <row r="128" spans="1:48" s="559" customFormat="1" ht="18">
      <c r="A128" s="1" t="s">
        <v>367</v>
      </c>
      <c r="B128" s="83" t="s">
        <v>369</v>
      </c>
      <c r="C128" s="461"/>
      <c r="D128" s="461"/>
      <c r="E128" s="460"/>
      <c r="F128" s="468">
        <f t="shared" si="28"/>
        <v>0</v>
      </c>
      <c r="G128" s="468"/>
      <c r="H128" s="468"/>
      <c r="I128" s="75"/>
      <c r="J128" s="693"/>
      <c r="K128" s="75"/>
      <c r="L128" s="635"/>
      <c r="M128" s="635"/>
      <c r="N128" s="635"/>
      <c r="O128" s="635"/>
      <c r="P128" s="635"/>
      <c r="Q128" s="635"/>
      <c r="R128" s="635"/>
      <c r="S128" s="635"/>
      <c r="T128" s="635"/>
      <c r="U128" s="635"/>
      <c r="V128" s="635"/>
      <c r="W128" s="635"/>
      <c r="X128" s="635">
        <f>SUM(L128:W128)</f>
        <v>0</v>
      </c>
      <c r="Y128" s="635"/>
      <c r="Z128" s="635"/>
      <c r="AA128" s="635"/>
    </row>
    <row r="129" spans="1:27" s="611" customFormat="1" ht="18">
      <c r="A129" s="582" t="s">
        <v>370</v>
      </c>
      <c r="B129" s="583" t="s">
        <v>371</v>
      </c>
      <c r="C129" s="456">
        <f>SUM(C127:C128)</f>
        <v>0</v>
      </c>
      <c r="D129" s="221">
        <f>SUM(D127:D128)</f>
        <v>0</v>
      </c>
      <c r="E129" s="456">
        <f>SUM(E127:E128)</f>
        <v>0</v>
      </c>
      <c r="F129" s="745">
        <f>SUM(F127:F128)</f>
        <v>0</v>
      </c>
      <c r="G129" s="745"/>
      <c r="H129" s="745"/>
      <c r="I129" s="456"/>
      <c r="J129" s="704"/>
      <c r="K129" s="456"/>
      <c r="L129" s="643">
        <f>SUM(L127:L128)</f>
        <v>0</v>
      </c>
      <c r="M129" s="643">
        <f t="shared" ref="M129:S129" si="39">SUM(M127:M128)</f>
        <v>0</v>
      </c>
      <c r="N129" s="643">
        <f t="shared" si="39"/>
        <v>0</v>
      </c>
      <c r="O129" s="643">
        <f t="shared" si="39"/>
        <v>0</v>
      </c>
      <c r="P129" s="643">
        <f t="shared" si="39"/>
        <v>0</v>
      </c>
      <c r="Q129" s="643">
        <f t="shared" si="39"/>
        <v>0</v>
      </c>
      <c r="R129" s="643">
        <f t="shared" si="39"/>
        <v>0</v>
      </c>
      <c r="S129" s="643">
        <f t="shared" si="39"/>
        <v>0</v>
      </c>
      <c r="T129" s="643">
        <f>SUM(T127:T128)</f>
        <v>0</v>
      </c>
      <c r="U129" s="643">
        <f>SUM(U127:U128)</f>
        <v>0</v>
      </c>
      <c r="V129" s="643">
        <f>SUM(V127:V128)</f>
        <v>0</v>
      </c>
      <c r="W129" s="643">
        <f>SUM(W127:W128)</f>
        <v>0</v>
      </c>
      <c r="X129" s="643">
        <f>SUM(X127:X128)</f>
        <v>0</v>
      </c>
      <c r="Y129" s="643"/>
      <c r="Z129" s="643"/>
      <c r="AA129" s="643"/>
    </row>
    <row r="130" spans="1:27" s="559" customFormat="1" ht="18">
      <c r="A130" s="1" t="s">
        <v>372</v>
      </c>
      <c r="B130" s="83" t="s">
        <v>373</v>
      </c>
      <c r="C130" s="460"/>
      <c r="D130" s="461"/>
      <c r="E130" s="460"/>
      <c r="F130" s="468">
        <f t="shared" si="28"/>
        <v>0</v>
      </c>
      <c r="G130" s="468"/>
      <c r="H130" s="468"/>
      <c r="I130" s="75"/>
      <c r="J130" s="693"/>
      <c r="K130" s="75"/>
      <c r="L130" s="635"/>
      <c r="M130" s="635"/>
      <c r="N130" s="635"/>
      <c r="O130" s="635"/>
      <c r="P130" s="635"/>
      <c r="Q130" s="635"/>
      <c r="R130" s="635"/>
      <c r="S130" s="635"/>
      <c r="T130" s="635"/>
      <c r="U130" s="635"/>
      <c r="V130" s="635"/>
      <c r="W130" s="635"/>
      <c r="X130" s="635">
        <f>SUM(L130:W130)</f>
        <v>0</v>
      </c>
      <c r="Y130" s="635"/>
      <c r="Z130" s="635"/>
      <c r="AA130" s="635"/>
    </row>
    <row r="131" spans="1:27" s="559" customFormat="1" ht="18">
      <c r="A131" s="1" t="s">
        <v>374</v>
      </c>
      <c r="B131" s="83" t="s">
        <v>375</v>
      </c>
      <c r="C131" s="461"/>
      <c r="D131" s="461"/>
      <c r="E131" s="460"/>
      <c r="F131" s="468">
        <f t="shared" si="28"/>
        <v>0</v>
      </c>
      <c r="G131" s="468"/>
      <c r="H131" s="468"/>
      <c r="I131" s="75"/>
      <c r="J131" s="693"/>
      <c r="K131" s="75"/>
      <c r="L131" s="635"/>
      <c r="M131" s="635"/>
      <c r="N131" s="635"/>
      <c r="O131" s="635"/>
      <c r="P131" s="635"/>
      <c r="Q131" s="635"/>
      <c r="R131" s="635"/>
      <c r="S131" s="635"/>
      <c r="T131" s="635"/>
      <c r="U131" s="635"/>
      <c r="V131" s="635"/>
      <c r="W131" s="635"/>
      <c r="X131" s="635">
        <f>SUM(L131:W131)</f>
        <v>0</v>
      </c>
      <c r="Y131" s="635"/>
      <c r="Z131" s="635"/>
      <c r="AA131" s="635"/>
    </row>
    <row r="132" spans="1:27" s="611" customFormat="1" ht="18">
      <c r="A132" s="582" t="s">
        <v>376</v>
      </c>
      <c r="B132" s="583" t="s">
        <v>379</v>
      </c>
      <c r="C132" s="456">
        <f>SUM(C130:C131)</f>
        <v>0</v>
      </c>
      <c r="D132" s="221">
        <f>SUM(D130:D131)</f>
        <v>0</v>
      </c>
      <c r="E132" s="456">
        <f>SUM(E130:E131)</f>
        <v>0</v>
      </c>
      <c r="F132" s="745">
        <f>SUM(F130:F131)</f>
        <v>0</v>
      </c>
      <c r="G132" s="745"/>
      <c r="H132" s="745"/>
      <c r="I132" s="456"/>
      <c r="J132" s="704"/>
      <c r="K132" s="456"/>
      <c r="L132" s="643">
        <f>SUM(L130:L131)</f>
        <v>0</v>
      </c>
      <c r="M132" s="643">
        <f t="shared" ref="M132:S132" si="40">SUM(M130:M131)</f>
        <v>0</v>
      </c>
      <c r="N132" s="643">
        <f t="shared" si="40"/>
        <v>0</v>
      </c>
      <c r="O132" s="643">
        <f t="shared" si="40"/>
        <v>0</v>
      </c>
      <c r="P132" s="643">
        <f t="shared" si="40"/>
        <v>0</v>
      </c>
      <c r="Q132" s="643">
        <f t="shared" si="40"/>
        <v>0</v>
      </c>
      <c r="R132" s="643">
        <f t="shared" si="40"/>
        <v>0</v>
      </c>
      <c r="S132" s="643">
        <f t="shared" si="40"/>
        <v>0</v>
      </c>
      <c r="T132" s="643">
        <f>SUM(T130:T131)</f>
        <v>0</v>
      </c>
      <c r="U132" s="643">
        <f>SUM(U130:U131)</f>
        <v>0</v>
      </c>
      <c r="V132" s="643">
        <f>SUM(V130:V131)</f>
        <v>0</v>
      </c>
      <c r="W132" s="643">
        <f>SUM(W130:W131)</f>
        <v>0</v>
      </c>
      <c r="X132" s="643">
        <f>SUM(X130:X131)</f>
        <v>0</v>
      </c>
      <c r="Y132" s="643"/>
      <c r="Z132" s="643"/>
      <c r="AA132" s="643"/>
    </row>
    <row r="133" spans="1:27" s="559" customFormat="1" ht="18">
      <c r="A133" s="1" t="s">
        <v>380</v>
      </c>
      <c r="B133" s="83" t="s">
        <v>381</v>
      </c>
      <c r="C133" s="460"/>
      <c r="D133" s="461"/>
      <c r="E133" s="460"/>
      <c r="F133" s="468">
        <f t="shared" si="28"/>
        <v>382500</v>
      </c>
      <c r="G133" s="468">
        <v>382500</v>
      </c>
      <c r="H133" s="468">
        <v>382500</v>
      </c>
      <c r="I133" s="75"/>
      <c r="J133" s="693"/>
      <c r="K133" s="75"/>
      <c r="L133" s="635"/>
      <c r="M133" s="635"/>
      <c r="N133" s="635"/>
      <c r="O133" s="635"/>
      <c r="P133" s="635"/>
      <c r="Q133" s="635"/>
      <c r="R133" s="635"/>
      <c r="S133" s="635"/>
      <c r="T133" s="635"/>
      <c r="U133" s="635"/>
      <c r="V133" s="635"/>
      <c r="W133" s="635"/>
      <c r="X133" s="635">
        <f>Z133</f>
        <v>382500</v>
      </c>
      <c r="Y133" s="635"/>
      <c r="Z133" s="784">
        <v>382500</v>
      </c>
      <c r="AA133" s="635"/>
    </row>
    <row r="134" spans="1:27" s="559" customFormat="1" ht="18">
      <c r="A134" s="1" t="s">
        <v>382</v>
      </c>
      <c r="B134" s="83" t="s">
        <v>383</v>
      </c>
      <c r="C134" s="460"/>
      <c r="D134" s="461"/>
      <c r="E134" s="460"/>
      <c r="F134" s="468">
        <f t="shared" si="28"/>
        <v>2886600</v>
      </c>
      <c r="G134" s="468">
        <v>2886600</v>
      </c>
      <c r="H134" s="468"/>
      <c r="I134" s="75"/>
      <c r="J134" s="693"/>
      <c r="K134" s="75"/>
      <c r="L134" s="781">
        <v>2886600</v>
      </c>
      <c r="M134" s="635"/>
      <c r="N134" s="635"/>
      <c r="O134" s="635"/>
      <c r="P134" s="635"/>
      <c r="Q134" s="635"/>
      <c r="R134" s="635"/>
      <c r="S134" s="635"/>
      <c r="T134" s="635"/>
      <c r="U134" s="635"/>
      <c r="V134" s="635"/>
      <c r="W134" s="635"/>
      <c r="X134" s="635">
        <f>SUM(L134:W134)</f>
        <v>2886600</v>
      </c>
      <c r="Y134" s="635"/>
      <c r="Z134" s="635"/>
      <c r="AA134" s="635"/>
    </row>
    <row r="135" spans="1:27" s="611" customFormat="1" ht="18">
      <c r="A135" s="582" t="s">
        <v>377</v>
      </c>
      <c r="B135" s="583" t="s">
        <v>378</v>
      </c>
      <c r="C135" s="456"/>
      <c r="D135" s="221"/>
      <c r="E135" s="456"/>
      <c r="F135" s="745">
        <f>SUM(F133:F134)</f>
        <v>3269100</v>
      </c>
      <c r="G135" s="745">
        <f t="shared" ref="G135:H135" si="41">SUM(G133:G134)</f>
        <v>3269100</v>
      </c>
      <c r="H135" s="745">
        <f t="shared" si="41"/>
        <v>382500</v>
      </c>
      <c r="I135" s="456"/>
      <c r="J135" s="704"/>
      <c r="K135" s="456"/>
      <c r="L135" s="643">
        <f>SUM(L133:L134)</f>
        <v>2886600</v>
      </c>
      <c r="M135" s="643">
        <f t="shared" ref="M135:W135" si="42">SUM(M133:M134)</f>
        <v>0</v>
      </c>
      <c r="N135" s="643">
        <f t="shared" si="42"/>
        <v>0</v>
      </c>
      <c r="O135" s="643">
        <f t="shared" si="42"/>
        <v>0</v>
      </c>
      <c r="P135" s="643">
        <f t="shared" si="42"/>
        <v>0</v>
      </c>
      <c r="Q135" s="643">
        <f t="shared" si="42"/>
        <v>0</v>
      </c>
      <c r="R135" s="643">
        <f t="shared" si="42"/>
        <v>0</v>
      </c>
      <c r="S135" s="643">
        <f t="shared" si="42"/>
        <v>0</v>
      </c>
      <c r="T135" s="643">
        <f t="shared" si="42"/>
        <v>0</v>
      </c>
      <c r="U135" s="643">
        <f t="shared" si="42"/>
        <v>0</v>
      </c>
      <c r="V135" s="643">
        <f t="shared" si="42"/>
        <v>0</v>
      </c>
      <c r="W135" s="643">
        <f t="shared" si="42"/>
        <v>0</v>
      </c>
      <c r="X135" s="643">
        <f>SUM(X133:X134)</f>
        <v>3269100</v>
      </c>
      <c r="Y135" s="643"/>
      <c r="Z135" s="643"/>
      <c r="AA135" s="643"/>
    </row>
    <row r="136" spans="1:27" s="611" customFormat="1" ht="18">
      <c r="A136" s="184"/>
      <c r="B136" s="155" t="s">
        <v>80</v>
      </c>
      <c r="C136" s="228">
        <f>SUM(C101,C107,C116,C126,C129,C132,C135)</f>
        <v>0</v>
      </c>
      <c r="D136" s="456">
        <f>SUM(D101,D107,D116,D126,D129,D132,D135)</f>
        <v>0</v>
      </c>
      <c r="E136" s="228">
        <f>SUM(E101,E107,E116,E126,E129,E132,E135)</f>
        <v>0</v>
      </c>
      <c r="F136" s="745">
        <f>SUM(F101,F107,F116,F129,F132,F135,F126)</f>
        <v>256308880</v>
      </c>
      <c r="G136" s="745">
        <f t="shared" ref="G136:H136" si="43">SUM(G101,G107,G116,G129,G132,G135,G126)</f>
        <v>257147752</v>
      </c>
      <c r="H136" s="745">
        <f t="shared" si="43"/>
        <v>132293849</v>
      </c>
      <c r="I136" s="144"/>
      <c r="J136" s="691"/>
      <c r="K136" s="144">
        <f>K101+K107+K116+K126+K129+K132+K135</f>
        <v>160900000</v>
      </c>
      <c r="L136" s="646">
        <f>SUM(L101,L107,L116,L126,L129,L135,L132)</f>
        <v>2886600</v>
      </c>
      <c r="M136" s="646">
        <f t="shared" ref="M136:S136" si="44">SUM(M101,M107,M116,M126,M129,M135,M132)</f>
        <v>4723317</v>
      </c>
      <c r="N136" s="646">
        <f t="shared" si="44"/>
        <v>3754880</v>
      </c>
      <c r="O136" s="646">
        <f t="shared" si="44"/>
        <v>117600</v>
      </c>
      <c r="P136" s="646">
        <f t="shared" si="44"/>
        <v>360000</v>
      </c>
      <c r="Q136" s="646">
        <f t="shared" si="44"/>
        <v>315000</v>
      </c>
      <c r="R136" s="646">
        <f t="shared" si="44"/>
        <v>25000</v>
      </c>
      <c r="S136" s="646">
        <f t="shared" si="44"/>
        <v>380000</v>
      </c>
      <c r="T136" s="646">
        <f>SUM(T101,T107,T116,T126,T129,T135,T132)</f>
        <v>2578100</v>
      </c>
      <c r="U136" s="646">
        <f>SUM(U101,U107,U116,U126,U129,U135)</f>
        <v>1905000</v>
      </c>
      <c r="V136" s="646">
        <f>SUM(V101,V107,V116,V126,V129,V135)</f>
        <v>58965883</v>
      </c>
      <c r="W136" s="646">
        <f>SUM(W101,W107,W116,W126,W129,W135)</f>
        <v>19000000</v>
      </c>
      <c r="X136" s="646">
        <f>SUM(X101+X107+X116+X126+X129+X132+X135)</f>
        <v>256308880</v>
      </c>
      <c r="Y136" s="643"/>
      <c r="Z136" s="643"/>
      <c r="AA136" s="643"/>
    </row>
    <row r="137" spans="1:27" ht="18">
      <c r="A137" s="585" t="s">
        <v>387</v>
      </c>
      <c r="B137" s="591" t="s">
        <v>386</v>
      </c>
      <c r="C137" s="584"/>
      <c r="D137" s="13"/>
      <c r="E137" s="13"/>
      <c r="F137" s="468">
        <f t="shared" si="28"/>
        <v>0</v>
      </c>
      <c r="G137" s="468"/>
      <c r="H137" s="468"/>
      <c r="I137" s="241"/>
      <c r="J137" s="697"/>
      <c r="K137" s="241"/>
      <c r="L137" s="566"/>
      <c r="M137" s="566"/>
      <c r="N137" s="566"/>
      <c r="O137" s="566"/>
      <c r="P137" s="566"/>
      <c r="Q137" s="566"/>
      <c r="R137" s="566"/>
      <c r="S137" s="566"/>
      <c r="T137" s="566"/>
      <c r="U137" s="566"/>
      <c r="V137" s="566"/>
      <c r="W137" s="566"/>
      <c r="X137" s="566"/>
      <c r="Y137" s="566"/>
      <c r="Z137" s="566"/>
      <c r="AA137" s="566"/>
    </row>
    <row r="138" spans="1:27" s="559" customFormat="1" ht="18">
      <c r="A138" s="5" t="s">
        <v>388</v>
      </c>
      <c r="B138" s="592" t="s">
        <v>389</v>
      </c>
      <c r="C138" s="460"/>
      <c r="D138" s="461"/>
      <c r="E138" s="242"/>
      <c r="F138" s="468">
        <f>X138</f>
        <v>167515977</v>
      </c>
      <c r="G138" s="468">
        <v>167515977</v>
      </c>
      <c r="H138" s="468">
        <v>192454093</v>
      </c>
      <c r="I138" s="75"/>
      <c r="J138" s="693"/>
      <c r="K138" s="75"/>
      <c r="L138" s="635"/>
      <c r="M138" s="635"/>
      <c r="N138" s="635"/>
      <c r="O138" s="635"/>
      <c r="P138" s="635"/>
      <c r="Q138" s="635"/>
      <c r="R138" s="635"/>
      <c r="S138" s="635"/>
      <c r="T138" s="635"/>
      <c r="U138" s="635"/>
      <c r="V138" s="635"/>
      <c r="W138" s="635"/>
      <c r="X138" s="635">
        <f>AA138</f>
        <v>167515977</v>
      </c>
      <c r="Y138" s="635"/>
      <c r="Z138" s="635"/>
      <c r="AA138" s="635">
        <v>167515977</v>
      </c>
    </row>
    <row r="139" spans="1:27" ht="18">
      <c r="A139" s="585" t="s">
        <v>390</v>
      </c>
      <c r="B139" s="591" t="s">
        <v>79</v>
      </c>
      <c r="C139" s="584"/>
      <c r="D139" s="13"/>
      <c r="E139" s="13"/>
      <c r="F139" s="468">
        <f t="shared" si="28"/>
        <v>0</v>
      </c>
      <c r="G139" s="468"/>
      <c r="H139" s="468"/>
      <c r="I139" s="241"/>
      <c r="J139" s="697"/>
      <c r="K139" s="241"/>
      <c r="L139" s="566"/>
      <c r="M139" s="566"/>
      <c r="N139" s="566"/>
      <c r="O139" s="566"/>
      <c r="P139" s="566"/>
      <c r="Q139" s="566"/>
      <c r="R139" s="566"/>
      <c r="S139" s="566"/>
      <c r="T139" s="566"/>
      <c r="U139" s="566"/>
      <c r="V139" s="566"/>
      <c r="W139" s="566"/>
      <c r="X139" s="566"/>
      <c r="Y139" s="566"/>
      <c r="Z139" s="566"/>
      <c r="AA139" s="566"/>
    </row>
    <row r="140" spans="1:27" ht="18">
      <c r="A140" s="5" t="s">
        <v>391</v>
      </c>
      <c r="B140" s="592" t="s">
        <v>392</v>
      </c>
      <c r="C140" s="227"/>
      <c r="D140" s="432"/>
      <c r="E140" s="432"/>
      <c r="F140" s="468">
        <f t="shared" si="28"/>
        <v>0</v>
      </c>
      <c r="G140" s="468"/>
      <c r="H140" s="468"/>
      <c r="I140" s="241"/>
      <c r="J140" s="697"/>
      <c r="K140" s="241"/>
      <c r="L140" s="566"/>
      <c r="M140" s="566"/>
      <c r="N140" s="566"/>
      <c r="O140" s="566"/>
      <c r="P140" s="566"/>
      <c r="Q140" s="566"/>
      <c r="R140" s="566"/>
      <c r="S140" s="566"/>
      <c r="T140" s="566"/>
      <c r="U140" s="566"/>
      <c r="V140" s="566"/>
      <c r="W140" s="566"/>
      <c r="X140" s="566"/>
      <c r="Y140" s="566"/>
      <c r="Z140" s="566"/>
      <c r="AA140" s="566"/>
    </row>
    <row r="141" spans="1:27" ht="18">
      <c r="A141" s="185"/>
      <c r="B141" s="583" t="s">
        <v>385</v>
      </c>
      <c r="C141" s="144">
        <f>SUM(C136:C140)</f>
        <v>0</v>
      </c>
      <c r="D141" s="144">
        <f>SUM(D136:D140)</f>
        <v>0</v>
      </c>
      <c r="E141" s="144">
        <f>SUM(E136:E140)</f>
        <v>0</v>
      </c>
      <c r="F141" s="468">
        <f>F136+F138</f>
        <v>423824857</v>
      </c>
      <c r="G141" s="468">
        <f t="shared" ref="G141:H141" si="45">G136+G138</f>
        <v>424663729</v>
      </c>
      <c r="H141" s="468">
        <f t="shared" si="45"/>
        <v>324747942</v>
      </c>
      <c r="I141" s="245"/>
      <c r="J141" s="697"/>
      <c r="K141" s="241"/>
      <c r="L141" s="566"/>
      <c r="M141" s="566"/>
      <c r="N141" s="566"/>
      <c r="O141" s="566"/>
      <c r="P141" s="566"/>
      <c r="Q141" s="566"/>
      <c r="R141" s="566"/>
      <c r="S141" s="566"/>
      <c r="T141" s="566"/>
      <c r="U141" s="566"/>
      <c r="V141" s="566"/>
      <c r="W141" s="566"/>
      <c r="X141" s="566"/>
      <c r="Y141" s="566"/>
      <c r="Z141" s="566"/>
      <c r="AA141" s="566"/>
    </row>
    <row r="142" spans="1:27" ht="15">
      <c r="C142" s="186"/>
      <c r="D142" s="186"/>
      <c r="E142" s="186"/>
      <c r="I142" s="711"/>
      <c r="J142" s="705"/>
      <c r="K142" s="705"/>
    </row>
    <row r="143" spans="1:27" ht="18">
      <c r="A143" s="312"/>
      <c r="B143" s="313" t="s">
        <v>135</v>
      </c>
      <c r="C143" s="593"/>
      <c r="D143" s="463"/>
      <c r="E143" s="593"/>
      <c r="F143" s="594">
        <v>9</v>
      </c>
      <c r="G143" s="594"/>
      <c r="H143" s="594"/>
      <c r="I143" s="712"/>
      <c r="J143" s="697"/>
      <c r="K143" s="697"/>
    </row>
    <row r="144" spans="1:27">
      <c r="A144" s="595"/>
      <c r="B144" s="131"/>
      <c r="C144" s="133"/>
      <c r="D144" s="596"/>
      <c r="E144" s="597" t="s">
        <v>499</v>
      </c>
      <c r="F144" s="598"/>
      <c r="G144" s="598"/>
      <c r="H144" s="598"/>
    </row>
    <row r="145" spans="1:8">
      <c r="A145" s="595"/>
      <c r="B145" s="131"/>
      <c r="C145" s="134"/>
      <c r="D145" s="599"/>
      <c r="E145" s="597"/>
      <c r="F145" s="598"/>
      <c r="G145" s="598"/>
      <c r="H145" s="598"/>
    </row>
    <row r="146" spans="1:8">
      <c r="A146" s="595"/>
      <c r="B146" s="131"/>
      <c r="C146" s="134"/>
      <c r="D146" s="131"/>
      <c r="E146" s="597"/>
      <c r="F146" s="598"/>
      <c r="G146" s="598"/>
      <c r="H146" s="598"/>
    </row>
    <row r="147" spans="1:8">
      <c r="A147" s="595"/>
      <c r="B147" s="131"/>
      <c r="C147" s="134"/>
      <c r="D147" s="131"/>
      <c r="E147" s="597"/>
      <c r="F147" s="598"/>
      <c r="G147" s="598"/>
      <c r="H147" s="598"/>
    </row>
    <row r="148" spans="1:8">
      <c r="A148" s="595"/>
      <c r="B148" s="131"/>
      <c r="C148" s="134"/>
      <c r="D148" s="131"/>
      <c r="E148" s="597"/>
      <c r="F148" s="598"/>
      <c r="G148" s="598"/>
      <c r="H148" s="598"/>
    </row>
    <row r="149" spans="1:8">
      <c r="A149" s="595"/>
      <c r="B149" s="131"/>
      <c r="C149" s="134"/>
      <c r="D149" s="131"/>
      <c r="E149" s="597"/>
      <c r="F149" s="598"/>
      <c r="G149" s="598"/>
      <c r="H149" s="598"/>
    </row>
    <row r="150" spans="1:8">
      <c r="A150" s="595"/>
      <c r="B150" s="131"/>
      <c r="C150" s="134"/>
      <c r="D150" s="131"/>
      <c r="E150" s="597"/>
      <c r="F150" s="598"/>
      <c r="G150" s="598"/>
      <c r="H150" s="598"/>
    </row>
    <row r="151" spans="1:8">
      <c r="A151" s="595"/>
      <c r="B151" s="131"/>
      <c r="C151" s="131"/>
      <c r="D151" s="131"/>
      <c r="E151" s="597"/>
      <c r="F151" s="598"/>
      <c r="G151" s="598"/>
      <c r="H151" s="598"/>
    </row>
    <row r="152" spans="1:8">
      <c r="A152" s="595"/>
      <c r="B152" s="131"/>
      <c r="C152" s="134"/>
      <c r="D152" s="599"/>
      <c r="E152" s="597"/>
      <c r="F152" s="598"/>
      <c r="G152" s="598"/>
      <c r="H152" s="598"/>
    </row>
    <row r="153" spans="1:8">
      <c r="A153" s="595"/>
      <c r="B153" s="131"/>
      <c r="C153" s="134"/>
      <c r="D153" s="599"/>
      <c r="E153" s="597"/>
      <c r="F153" s="598"/>
      <c r="G153" s="598"/>
      <c r="H153" s="598"/>
    </row>
    <row r="154" spans="1:8">
      <c r="A154" s="595"/>
      <c r="B154" s="131"/>
      <c r="C154" s="134"/>
      <c r="D154" s="599"/>
      <c r="E154" s="597"/>
      <c r="F154" s="598"/>
      <c r="G154" s="598"/>
      <c r="H154" s="598"/>
    </row>
    <row r="155" spans="1:8">
      <c r="A155" s="595"/>
      <c r="B155" s="131"/>
      <c r="C155" s="134"/>
      <c r="D155" s="599"/>
      <c r="E155" s="597"/>
      <c r="F155" s="598"/>
      <c r="G155" s="598"/>
      <c r="H155" s="598"/>
    </row>
    <row r="156" spans="1:8">
      <c r="A156" s="595"/>
      <c r="B156" s="131"/>
      <c r="C156" s="131"/>
      <c r="D156" s="131"/>
      <c r="E156" s="597"/>
      <c r="F156" s="598"/>
      <c r="G156" s="598"/>
      <c r="H156" s="598"/>
    </row>
    <row r="157" spans="1:8">
      <c r="A157" s="595"/>
      <c r="B157" s="131"/>
      <c r="C157" s="131"/>
      <c r="D157" s="131"/>
      <c r="E157" s="597"/>
      <c r="F157" s="598"/>
      <c r="G157" s="598"/>
      <c r="H157" s="598"/>
    </row>
    <row r="158" spans="1:8">
      <c r="A158" s="595"/>
      <c r="B158" s="131"/>
      <c r="C158" s="131"/>
      <c r="D158" s="131"/>
      <c r="E158" s="597"/>
      <c r="F158" s="598"/>
      <c r="G158" s="598"/>
      <c r="H158" s="598"/>
    </row>
    <row r="159" spans="1:8">
      <c r="A159" s="595"/>
      <c r="B159" s="131"/>
      <c r="C159" s="131"/>
      <c r="D159" s="131"/>
      <c r="E159" s="597"/>
      <c r="F159" s="598"/>
      <c r="G159" s="598"/>
      <c r="H159" s="598"/>
    </row>
    <row r="160" spans="1:8">
      <c r="A160" s="595"/>
      <c r="B160" s="965"/>
      <c r="C160" s="965"/>
      <c r="D160" s="965"/>
      <c r="E160" s="134"/>
      <c r="F160" s="597"/>
      <c r="G160" s="597"/>
      <c r="H160" s="597"/>
    </row>
    <row r="161" spans="1:12" s="559" customFormat="1">
      <c r="A161" s="595"/>
      <c r="B161" s="130"/>
      <c r="C161" s="132"/>
      <c r="D161" s="133"/>
      <c r="E161" s="597"/>
      <c r="F161" s="133"/>
      <c r="G161" s="133"/>
      <c r="H161" s="133"/>
      <c r="I161" s="714"/>
      <c r="J161" s="699"/>
      <c r="K161" s="699"/>
      <c r="L161" s="716"/>
    </row>
    <row r="162" spans="1:12">
      <c r="A162" s="600"/>
      <c r="B162" s="601"/>
      <c r="C162" s="133"/>
      <c r="D162" s="133"/>
      <c r="E162" s="133"/>
      <c r="F162" s="598"/>
      <c r="G162" s="598"/>
      <c r="H162" s="598"/>
    </row>
    <row r="163" spans="1:12">
      <c r="A163" s="595"/>
      <c r="B163" s="131"/>
      <c r="C163" s="133"/>
      <c r="D163" s="133"/>
      <c r="E163" s="597"/>
      <c r="F163" s="598"/>
      <c r="G163" s="598"/>
      <c r="H163" s="598"/>
    </row>
    <row r="164" spans="1:12">
      <c r="A164" s="595"/>
      <c r="B164" s="131"/>
      <c r="C164" s="133"/>
      <c r="D164" s="596"/>
      <c r="E164" s="597"/>
      <c r="F164" s="598"/>
      <c r="G164" s="598"/>
      <c r="H164" s="598"/>
    </row>
    <row r="165" spans="1:12">
      <c r="A165" s="595"/>
      <c r="B165" s="131"/>
      <c r="C165" s="133"/>
      <c r="D165" s="596"/>
      <c r="E165" s="597"/>
      <c r="F165" s="598"/>
      <c r="G165" s="598"/>
      <c r="H165" s="598"/>
    </row>
    <row r="166" spans="1:12">
      <c r="A166" s="595"/>
      <c r="B166" s="131"/>
      <c r="C166" s="133"/>
      <c r="D166" s="596"/>
      <c r="E166" s="597"/>
      <c r="F166" s="598"/>
      <c r="G166" s="598"/>
      <c r="H166" s="598"/>
    </row>
    <row r="167" spans="1:12">
      <c r="A167" s="595"/>
      <c r="B167" s="131"/>
      <c r="C167" s="133"/>
      <c r="D167" s="596"/>
      <c r="E167" s="597"/>
      <c r="F167" s="598"/>
      <c r="G167" s="598"/>
      <c r="H167" s="598"/>
    </row>
    <row r="168" spans="1:12">
      <c r="A168" s="595"/>
      <c r="B168" s="131"/>
      <c r="C168" s="134"/>
      <c r="D168" s="131"/>
      <c r="E168" s="597"/>
      <c r="F168" s="598"/>
      <c r="G168" s="598"/>
      <c r="H168" s="598"/>
    </row>
    <row r="169" spans="1:12">
      <c r="A169" s="595"/>
      <c r="B169" s="131"/>
      <c r="C169" s="131"/>
      <c r="D169" s="131"/>
      <c r="E169" s="597"/>
      <c r="F169" s="598"/>
      <c r="G169" s="598"/>
      <c r="H169" s="598"/>
    </row>
    <row r="170" spans="1:12">
      <c r="A170" s="595"/>
      <c r="B170" s="965"/>
      <c r="C170" s="965"/>
      <c r="D170" s="965"/>
      <c r="E170" s="134"/>
      <c r="F170" s="597"/>
      <c r="G170" s="597"/>
      <c r="H170" s="597"/>
    </row>
    <row r="171" spans="1:12" s="559" customFormat="1">
      <c r="A171" s="595"/>
      <c r="B171" s="130"/>
      <c r="C171" s="132"/>
      <c r="D171" s="133"/>
      <c r="E171" s="597"/>
      <c r="F171" s="133"/>
      <c r="G171" s="133"/>
      <c r="H171" s="133"/>
      <c r="I171" s="714"/>
      <c r="J171" s="699"/>
      <c r="K171" s="699"/>
      <c r="L171" s="716"/>
    </row>
    <row r="172" spans="1:12">
      <c r="A172" s="600"/>
      <c r="B172" s="601"/>
      <c r="C172" s="133"/>
      <c r="D172" s="133"/>
      <c r="E172" s="133"/>
      <c r="F172" s="598"/>
      <c r="G172" s="598"/>
      <c r="H172" s="598"/>
    </row>
    <row r="173" spans="1:12">
      <c r="A173" s="595"/>
      <c r="B173" s="131"/>
      <c r="C173" s="133"/>
      <c r="D173" s="596"/>
      <c r="E173" s="597"/>
      <c r="F173" s="598"/>
      <c r="G173" s="598"/>
      <c r="H173" s="598"/>
    </row>
    <row r="174" spans="1:12">
      <c r="A174" s="595"/>
      <c r="B174" s="131"/>
      <c r="C174" s="133"/>
      <c r="D174" s="596"/>
      <c r="E174" s="597"/>
      <c r="F174" s="598"/>
      <c r="G174" s="598"/>
      <c r="H174" s="598"/>
    </row>
    <row r="175" spans="1:12">
      <c r="A175" s="595"/>
      <c r="B175" s="131"/>
      <c r="C175" s="133"/>
      <c r="D175" s="596"/>
      <c r="E175" s="597"/>
      <c r="F175" s="598"/>
      <c r="G175" s="598"/>
      <c r="H175" s="598"/>
    </row>
    <row r="176" spans="1:12">
      <c r="A176" s="595"/>
      <c r="B176" s="131"/>
      <c r="C176" s="133"/>
      <c r="D176" s="596"/>
      <c r="E176" s="597"/>
      <c r="F176" s="598"/>
      <c r="G176" s="598"/>
      <c r="H176" s="598"/>
    </row>
    <row r="177" spans="1:12">
      <c r="A177" s="595"/>
      <c r="B177" s="131"/>
      <c r="C177" s="133"/>
      <c r="D177" s="596"/>
      <c r="E177" s="597"/>
      <c r="F177" s="598"/>
      <c r="G177" s="598"/>
      <c r="H177" s="598"/>
    </row>
    <row r="178" spans="1:12">
      <c r="A178" s="595"/>
      <c r="B178" s="131"/>
      <c r="C178" s="134"/>
      <c r="D178" s="131"/>
      <c r="E178" s="597"/>
      <c r="F178" s="598"/>
      <c r="G178" s="598"/>
      <c r="H178" s="598"/>
    </row>
    <row r="179" spans="1:12">
      <c r="A179" s="595"/>
      <c r="B179" s="131"/>
      <c r="C179" s="131"/>
      <c r="D179" s="131"/>
      <c r="E179" s="597"/>
      <c r="F179" s="598"/>
      <c r="G179" s="598"/>
      <c r="H179" s="598"/>
    </row>
    <row r="180" spans="1:12">
      <c r="A180" s="595"/>
      <c r="B180" s="965"/>
      <c r="C180" s="965"/>
      <c r="D180" s="965"/>
      <c r="E180" s="134"/>
      <c r="F180" s="597"/>
      <c r="G180" s="597"/>
      <c r="H180" s="597"/>
    </row>
    <row r="181" spans="1:12" s="559" customFormat="1">
      <c r="A181" s="595"/>
      <c r="B181" s="130"/>
      <c r="C181" s="132"/>
      <c r="D181" s="133"/>
      <c r="E181" s="597"/>
      <c r="F181" s="133"/>
      <c r="G181" s="133"/>
      <c r="H181" s="133"/>
      <c r="I181" s="714"/>
      <c r="J181" s="699"/>
      <c r="K181" s="699"/>
      <c r="L181" s="716"/>
    </row>
    <row r="182" spans="1:12">
      <c r="A182" s="600"/>
      <c r="B182" s="601"/>
      <c r="C182" s="133"/>
      <c r="D182" s="133"/>
      <c r="E182" s="133"/>
      <c r="F182" s="598"/>
      <c r="G182" s="598"/>
      <c r="H182" s="598"/>
    </row>
    <row r="183" spans="1:12">
      <c r="A183" s="595"/>
      <c r="B183" s="131"/>
      <c r="C183" s="133"/>
      <c r="D183" s="596"/>
      <c r="E183" s="597"/>
      <c r="F183" s="598"/>
      <c r="G183" s="598"/>
      <c r="H183" s="598"/>
    </row>
    <row r="184" spans="1:12">
      <c r="A184" s="595"/>
      <c r="B184" s="131"/>
      <c r="C184" s="133"/>
      <c r="D184" s="596"/>
      <c r="E184" s="597"/>
      <c r="F184" s="598"/>
      <c r="G184" s="598"/>
      <c r="H184" s="598"/>
    </row>
    <row r="185" spans="1:12">
      <c r="A185" s="595"/>
      <c r="B185" s="131"/>
      <c r="C185" s="133"/>
      <c r="D185" s="596"/>
      <c r="E185" s="597"/>
      <c r="F185" s="598"/>
      <c r="G185" s="598"/>
      <c r="H185" s="598"/>
    </row>
    <row r="186" spans="1:12">
      <c r="A186" s="595"/>
      <c r="B186" s="131"/>
      <c r="C186" s="133"/>
      <c r="D186" s="596"/>
      <c r="E186" s="597"/>
      <c r="F186" s="598"/>
      <c r="G186" s="598"/>
      <c r="H186" s="598"/>
    </row>
    <row r="187" spans="1:12">
      <c r="A187" s="595"/>
      <c r="B187" s="131"/>
      <c r="C187" s="133"/>
      <c r="D187" s="596"/>
      <c r="E187" s="597"/>
      <c r="F187" s="598"/>
      <c r="G187" s="598"/>
      <c r="H187" s="598"/>
    </row>
    <row r="188" spans="1:12">
      <c r="A188" s="595"/>
      <c r="B188" s="131"/>
      <c r="C188" s="134"/>
      <c r="D188" s="131"/>
      <c r="E188" s="597"/>
      <c r="F188" s="598"/>
      <c r="G188" s="598"/>
      <c r="H188" s="598"/>
    </row>
    <row r="189" spans="1:12">
      <c r="A189" s="595"/>
      <c r="B189" s="131"/>
      <c r="C189" s="131"/>
      <c r="D189" s="131"/>
      <c r="E189" s="597"/>
      <c r="F189" s="598"/>
      <c r="G189" s="598"/>
      <c r="H189" s="598"/>
    </row>
    <row r="190" spans="1:12">
      <c r="A190" s="595"/>
      <c r="B190" s="965"/>
      <c r="C190" s="965"/>
      <c r="D190" s="965"/>
      <c r="E190" s="134"/>
      <c r="F190" s="597"/>
      <c r="G190" s="597"/>
      <c r="H190" s="597"/>
    </row>
    <row r="191" spans="1:12" s="559" customFormat="1">
      <c r="A191" s="595"/>
      <c r="B191" s="130"/>
      <c r="C191" s="132"/>
      <c r="D191" s="133"/>
      <c r="E191" s="597"/>
      <c r="F191" s="133"/>
      <c r="G191" s="133"/>
      <c r="H191" s="133"/>
      <c r="I191" s="714"/>
      <c r="J191" s="699"/>
      <c r="K191" s="699"/>
      <c r="L191" s="716"/>
    </row>
    <row r="192" spans="1:12">
      <c r="A192" s="600"/>
      <c r="B192" s="601"/>
      <c r="C192" s="133"/>
      <c r="D192" s="133"/>
      <c r="E192" s="133"/>
      <c r="F192" s="598"/>
      <c r="G192" s="598"/>
      <c r="H192" s="598"/>
    </row>
    <row r="193" spans="1:8">
      <c r="A193" s="595"/>
      <c r="B193" s="131"/>
      <c r="C193" s="133"/>
      <c r="D193" s="596"/>
      <c r="E193" s="597"/>
      <c r="F193" s="598"/>
      <c r="G193" s="598"/>
      <c r="H193" s="598"/>
    </row>
    <row r="194" spans="1:8">
      <c r="A194" s="595"/>
      <c r="B194" s="131"/>
      <c r="C194" s="133"/>
      <c r="D194" s="596"/>
      <c r="E194" s="597"/>
      <c r="F194" s="598"/>
      <c r="G194" s="598"/>
      <c r="H194" s="598"/>
    </row>
    <row r="195" spans="1:8">
      <c r="A195" s="595"/>
      <c r="B195" s="131"/>
      <c r="C195" s="133"/>
      <c r="D195" s="596"/>
      <c r="E195" s="597"/>
      <c r="F195" s="598"/>
      <c r="G195" s="598"/>
      <c r="H195" s="598"/>
    </row>
    <row r="196" spans="1:8">
      <c r="A196" s="595"/>
      <c r="B196" s="131"/>
      <c r="C196" s="133"/>
      <c r="D196" s="596"/>
      <c r="E196" s="597"/>
      <c r="F196" s="598"/>
      <c r="G196" s="598"/>
      <c r="H196" s="598"/>
    </row>
    <row r="197" spans="1:8">
      <c r="A197" s="595"/>
      <c r="B197" s="131"/>
      <c r="C197" s="133"/>
      <c r="D197" s="596"/>
      <c r="E197" s="597"/>
      <c r="F197" s="598"/>
      <c r="G197" s="598"/>
      <c r="H197" s="598"/>
    </row>
    <row r="198" spans="1:8">
      <c r="A198" s="595"/>
      <c r="B198" s="131"/>
      <c r="C198" s="134"/>
      <c r="D198" s="131"/>
      <c r="E198" s="597"/>
      <c r="F198" s="598"/>
      <c r="G198" s="598"/>
      <c r="H198" s="598"/>
    </row>
    <row r="199" spans="1:8">
      <c r="A199" s="595"/>
      <c r="B199" s="131"/>
      <c r="C199" s="131"/>
      <c r="D199" s="131"/>
      <c r="E199" s="597"/>
      <c r="F199" s="598"/>
      <c r="G199" s="598"/>
      <c r="H199" s="598"/>
    </row>
    <row r="200" spans="1:8">
      <c r="A200" s="595"/>
      <c r="B200" s="965"/>
      <c r="C200" s="965"/>
      <c r="D200" s="965"/>
      <c r="E200" s="134"/>
      <c r="F200" s="597"/>
      <c r="G200" s="597"/>
      <c r="H200" s="597"/>
    </row>
    <row r="201" spans="1:8">
      <c r="A201" s="595"/>
      <c r="B201" s="595"/>
      <c r="C201" s="595"/>
      <c r="D201" s="595"/>
      <c r="E201" s="595"/>
      <c r="F201" s="595"/>
      <c r="G201" s="595"/>
      <c r="H201" s="595"/>
    </row>
    <row r="202" spans="1:8">
      <c r="A202" s="595"/>
      <c r="B202" s="595"/>
      <c r="C202" s="595"/>
      <c r="D202" s="595"/>
      <c r="E202" s="595"/>
      <c r="F202" s="595"/>
      <c r="G202" s="595"/>
      <c r="H202" s="595"/>
    </row>
    <row r="203" spans="1:8">
      <c r="A203" s="595"/>
      <c r="B203" s="595"/>
      <c r="C203" s="595"/>
      <c r="D203" s="595"/>
      <c r="E203" s="595"/>
      <c r="F203" s="595"/>
      <c r="G203" s="595"/>
      <c r="H203" s="595"/>
    </row>
    <row r="204" spans="1:8">
      <c r="A204" s="595"/>
      <c r="B204" s="595"/>
      <c r="C204" s="595"/>
      <c r="D204" s="595"/>
      <c r="E204" s="595"/>
      <c r="F204" s="595"/>
      <c r="G204" s="595"/>
      <c r="H204" s="595"/>
    </row>
    <row r="205" spans="1:8">
      <c r="A205" s="595"/>
      <c r="B205" s="595"/>
      <c r="C205" s="595"/>
      <c r="D205" s="595"/>
      <c r="E205" s="595"/>
      <c r="F205" s="595"/>
      <c r="G205" s="595"/>
      <c r="H205" s="595"/>
    </row>
    <row r="206" spans="1:8">
      <c r="A206" s="595"/>
      <c r="B206" s="595"/>
      <c r="C206" s="595"/>
      <c r="D206" s="595"/>
      <c r="E206" s="595"/>
      <c r="F206" s="595"/>
      <c r="G206" s="595"/>
      <c r="H206" s="595"/>
    </row>
    <row r="207" spans="1:8">
      <c r="A207" s="595"/>
      <c r="B207" s="595"/>
      <c r="C207" s="595"/>
      <c r="D207" s="595"/>
      <c r="E207" s="595"/>
      <c r="F207" s="595"/>
      <c r="G207" s="595"/>
      <c r="H207" s="595"/>
    </row>
    <row r="208" spans="1:8">
      <c r="A208" s="595"/>
      <c r="B208" s="595"/>
      <c r="C208" s="595"/>
      <c r="D208" s="595"/>
      <c r="E208" s="595"/>
      <c r="F208" s="595"/>
      <c r="G208" s="595"/>
      <c r="H208" s="595"/>
    </row>
    <row r="209" spans="1:8">
      <c r="A209" s="595"/>
      <c r="B209" s="595"/>
      <c r="C209" s="595"/>
      <c r="D209" s="595"/>
      <c r="E209" s="595"/>
      <c r="F209" s="595"/>
      <c r="G209" s="595"/>
      <c r="H209" s="595"/>
    </row>
    <row r="210" spans="1:8">
      <c r="A210" s="595"/>
      <c r="B210" s="595"/>
      <c r="C210" s="595"/>
      <c r="D210" s="595"/>
      <c r="E210" s="595"/>
      <c r="F210" s="595"/>
      <c r="G210" s="595"/>
      <c r="H210" s="595"/>
    </row>
    <row r="211" spans="1:8">
      <c r="A211" s="595"/>
      <c r="B211" s="595"/>
      <c r="C211" s="595"/>
      <c r="D211" s="595"/>
      <c r="E211" s="595"/>
      <c r="F211" s="595"/>
      <c r="G211" s="595"/>
      <c r="H211" s="595"/>
    </row>
  </sheetData>
  <mergeCells count="64">
    <mergeCell ref="L2:L4"/>
    <mergeCell ref="Q2:Q4"/>
    <mergeCell ref="N84:N87"/>
    <mergeCell ref="N2:N4"/>
    <mergeCell ref="P2:P4"/>
    <mergeCell ref="O2:O4"/>
    <mergeCell ref="B200:D200"/>
    <mergeCell ref="B170:D170"/>
    <mergeCell ref="B190:D190"/>
    <mergeCell ref="L84:L87"/>
    <mergeCell ref="K84:K87"/>
    <mergeCell ref="B180:D180"/>
    <mergeCell ref="B160:D160"/>
    <mergeCell ref="AU90:AU92"/>
    <mergeCell ref="S84:S87"/>
    <mergeCell ref="X84:X87"/>
    <mergeCell ref="W84:W87"/>
    <mergeCell ref="V84:V87"/>
    <mergeCell ref="Y84:Y87"/>
    <mergeCell ref="U84:U87"/>
    <mergeCell ref="T84:T87"/>
    <mergeCell ref="AA84:AA87"/>
    <mergeCell ref="R84:R87"/>
    <mergeCell ref="M84:M87"/>
    <mergeCell ref="O84:O87"/>
    <mergeCell ref="Q84:Q87"/>
    <mergeCell ref="Z2:Z4"/>
    <mergeCell ref="R2:R4"/>
    <mergeCell ref="V2:V4"/>
    <mergeCell ref="W2:W4"/>
    <mergeCell ref="T2:T4"/>
    <mergeCell ref="U2:U4"/>
    <mergeCell ref="Z84:Z87"/>
    <mergeCell ref="M2:M4"/>
    <mergeCell ref="P84:P87"/>
    <mergeCell ref="A1:A4"/>
    <mergeCell ref="C1:E2"/>
    <mergeCell ref="C3:D3"/>
    <mergeCell ref="E3:E4"/>
    <mergeCell ref="L1:AU1"/>
    <mergeCell ref="AT2:AT4"/>
    <mergeCell ref="S2:S4"/>
    <mergeCell ref="AU2:AU4"/>
    <mergeCell ref="AK2:AK4"/>
    <mergeCell ref="AR2:AR4"/>
    <mergeCell ref="AG2:AG4"/>
    <mergeCell ref="AN2:AN4"/>
    <mergeCell ref="AA2:AA4"/>
    <mergeCell ref="X2:X4"/>
    <mergeCell ref="Y2:Y4"/>
    <mergeCell ref="AC2:AC4"/>
    <mergeCell ref="AB2:AB4"/>
    <mergeCell ref="AI2:AI4"/>
    <mergeCell ref="AD2:AD4"/>
    <mergeCell ref="AS2:AS4"/>
    <mergeCell ref="AQ2:AQ4"/>
    <mergeCell ref="AM2:AM4"/>
    <mergeCell ref="AP2:AP4"/>
    <mergeCell ref="AO2:AO4"/>
    <mergeCell ref="AL2:AL4"/>
    <mergeCell ref="AH2:AH4"/>
    <mergeCell ref="AF2:AF4"/>
    <mergeCell ref="AE2:AE4"/>
    <mergeCell ref="AJ2:AJ4"/>
  </mergeCells>
  <phoneticPr fontId="2" type="noConversion"/>
  <pageMargins left="0.75" right="0.75" top="1" bottom="1" header="0.5" footer="0.5"/>
  <pageSetup paperSize="8" scale="60" orientation="portrait" r:id="rId1"/>
  <headerFooter alignWithMargins="0">
    <oddHeader>&amp;L&amp;"Times,Félkövér"&amp;14Levél Község    Önkormányzata&amp;C&amp;"Times,Félkövér"&amp;14Önkormányzat2018. évi &amp;R&amp;"Times,Normál"&amp;12 9. mellékletAdatok:  Ft-ban</oddHeader>
  </headerFooter>
  <rowBreaks count="1" manualBreakCount="1">
    <brk id="87" max="6" man="1"/>
  </rowBreaks>
  <colBreaks count="2" manualBreakCount="2">
    <brk id="9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Ei. felh.terv</vt:lpstr>
      <vt:lpstr>Élelm.</vt:lpstr>
      <vt:lpstr>Címrend</vt:lpstr>
      <vt:lpstr>Létszám</vt:lpstr>
      <vt:lpstr>gördülő</vt:lpstr>
      <vt:lpstr>stab.tv saját bevétel</vt:lpstr>
      <vt:lpstr>Állami!Nyomtatási_terület</vt:lpstr>
      <vt:lpstr>'Ber.-felú.'!Nyomtatási_terület</vt:lpstr>
      <vt:lpstr>Címrend!Nyomtatási_terület</vt:lpstr>
      <vt:lpstr>'Ei. felh.terv'!Nyomtatási_terület</vt:lpstr>
      <vt:lpstr>gördülő!Nyomtatási_terület</vt:lpstr>
      <vt:lpstr>'Kiadás ktgvszervenként'!Nyomtatási_terület</vt:lpstr>
      <vt:lpstr>Óvoda!Nyomtatási_terület</vt:lpstr>
      <vt:lpstr>Szoc.jutt.!Nyomtatási_terület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Marika</cp:lastModifiedBy>
  <cp:lastPrinted>2018-02-20T14:41:33Z</cp:lastPrinted>
  <dcterms:created xsi:type="dcterms:W3CDTF">1997-01-17T14:02:09Z</dcterms:created>
  <dcterms:modified xsi:type="dcterms:W3CDTF">2018-09-26T08:01:04Z</dcterms:modified>
</cp:coreProperties>
</file>