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5" windowWidth="22980" windowHeight="9495" firstSheet="14" activeTab="18"/>
  </bookViews>
  <sheets>
    <sheet name="1. melléklet Konszolidált" sheetId="1" r:id="rId1"/>
    <sheet name="2.1 melléklet Önkormányzat" sheetId="2" r:id="rId2"/>
    <sheet name="2.2 melléklet KÖH" sheetId="3" r:id="rId3"/>
    <sheet name="2.3 melléklet Óvoda" sheetId="4" r:id="rId4"/>
    <sheet name="3.1.melléklet" sheetId="5" r:id="rId5"/>
    <sheet name="3.2 melléklet" sheetId="6" r:id="rId6"/>
    <sheet name="3.3. melléklet" sheetId="7" r:id="rId7"/>
    <sheet name="3.4. melléklet" sheetId="8" r:id="rId8"/>
    <sheet name="4. melléklet" sheetId="9" r:id="rId9"/>
    <sheet name="5. melléklet" sheetId="10" r:id="rId10"/>
    <sheet name="6. melléklet" sheetId="11" r:id="rId11"/>
    <sheet name="7. melléklet" sheetId="12" r:id="rId12"/>
    <sheet name="8. melléklet" sheetId="13" r:id="rId13"/>
    <sheet name="9. melléklet" sheetId="14" r:id="rId14"/>
    <sheet name="10. melléklet" sheetId="15" r:id="rId15"/>
    <sheet name="11. melléklet" sheetId="16" r:id="rId16"/>
    <sheet name="12. melléklet" sheetId="17" r:id="rId17"/>
    <sheet name="13. melléklet" sheetId="18" r:id="rId18"/>
    <sheet name="13.1 melléklet " sheetId="24" r:id="rId19"/>
    <sheet name="14. melléklet" sheetId="19" r:id="rId20"/>
    <sheet name="14.1 melléklet " sheetId="25" r:id="rId21"/>
    <sheet name="15. melléklet" sheetId="20" r:id="rId22"/>
    <sheet name="16. melléklet" sheetId="21" r:id="rId23"/>
    <sheet name="18. mell" sheetId="23" r:id="rId24"/>
    <sheet name="17. melléklet" sheetId="22" r:id="rId25"/>
  </sheets>
  <externalReferences>
    <externalReference r:id="rId26"/>
  </externalReferences>
  <definedNames>
    <definedName name="_xlnm.Print_Titles" localSheetId="17">'13. melléklet'!$1:$5</definedName>
    <definedName name="_xlnm.Print_Titles" localSheetId="18">'13.1 melléklet '!$1:$5</definedName>
    <definedName name="_xlnm.Print_Titles" localSheetId="1">'2.1 melléklet Önkormányzat'!$1:$5</definedName>
  </definedNames>
  <calcPr calcId="145621"/>
</workbook>
</file>

<file path=xl/calcChain.xml><?xml version="1.0" encoding="utf-8"?>
<calcChain xmlns="http://schemas.openxmlformats.org/spreadsheetml/2006/main">
  <c r="D40" i="25" l="1"/>
  <c r="C40" i="25"/>
  <c r="D26" i="25"/>
  <c r="C26" i="25"/>
  <c r="D22" i="25"/>
  <c r="C22" i="25"/>
  <c r="D17" i="25"/>
  <c r="C17" i="25"/>
  <c r="D9" i="25"/>
  <c r="C9" i="25"/>
  <c r="C29" i="25" s="1"/>
  <c r="C41" i="25" s="1"/>
  <c r="D29" i="25" l="1"/>
  <c r="D41" i="25" s="1"/>
  <c r="C7" i="1"/>
  <c r="D161" i="24" l="1"/>
  <c r="C161" i="24"/>
  <c r="D155" i="24"/>
  <c r="C155" i="24"/>
  <c r="D154" i="24"/>
  <c r="C154" i="24"/>
  <c r="D146" i="24"/>
  <c r="C146" i="24"/>
  <c r="D126" i="24"/>
  <c r="C126" i="24"/>
  <c r="D106" i="24"/>
  <c r="C106" i="24"/>
  <c r="D43" i="24"/>
  <c r="D34" i="24"/>
  <c r="C43" i="24"/>
  <c r="C97" i="24" s="1"/>
  <c r="C42" i="24"/>
  <c r="C34" i="24"/>
  <c r="D97" i="24"/>
  <c r="D96" i="24"/>
  <c r="C96" i="24"/>
  <c r="C90" i="24"/>
  <c r="C91" i="24" s="1"/>
  <c r="D90" i="24"/>
  <c r="D91" i="24"/>
  <c r="D63" i="24"/>
  <c r="C63" i="24"/>
  <c r="D28" i="24"/>
  <c r="C28" i="24"/>
  <c r="D16" i="24"/>
  <c r="C16" i="24"/>
  <c r="D35" i="4" l="1"/>
  <c r="D33" i="4"/>
  <c r="D162" i="24" l="1"/>
  <c r="D49" i="24"/>
  <c r="C49" i="24"/>
  <c r="C162" i="24" l="1"/>
  <c r="I31" i="23"/>
  <c r="H29" i="23"/>
  <c r="G29" i="23"/>
  <c r="E29" i="23"/>
  <c r="D29" i="23"/>
  <c r="C29" i="23"/>
  <c r="I29" i="23" s="1"/>
  <c r="I28" i="23"/>
  <c r="I27" i="23"/>
  <c r="I26" i="23"/>
  <c r="I25" i="23"/>
  <c r="H24" i="23"/>
  <c r="G24" i="23"/>
  <c r="F24" i="23"/>
  <c r="F29" i="23" s="1"/>
  <c r="E24" i="23"/>
  <c r="D24" i="23"/>
  <c r="C24" i="23"/>
  <c r="I24" i="23" s="1"/>
  <c r="I23" i="23"/>
  <c r="I22" i="23"/>
  <c r="I21" i="23"/>
  <c r="H20" i="23"/>
  <c r="H30" i="23" s="1"/>
  <c r="F20" i="23"/>
  <c r="F30" i="23" s="1"/>
  <c r="E20" i="23"/>
  <c r="E30" i="23" s="1"/>
  <c r="D20" i="23"/>
  <c r="D30" i="23" s="1"/>
  <c r="H19" i="23"/>
  <c r="G19" i="23"/>
  <c r="F19" i="23"/>
  <c r="E19" i="23"/>
  <c r="D19" i="23"/>
  <c r="C19" i="23"/>
  <c r="I19" i="23" s="1"/>
  <c r="I18" i="23"/>
  <c r="I17" i="23"/>
  <c r="I16" i="23"/>
  <c r="I15" i="23"/>
  <c r="I14" i="23"/>
  <c r="H13" i="23"/>
  <c r="G13" i="23"/>
  <c r="G20" i="23" s="1"/>
  <c r="G30" i="23" s="1"/>
  <c r="F13" i="23"/>
  <c r="E13" i="23"/>
  <c r="D13" i="23"/>
  <c r="C13" i="23"/>
  <c r="C20" i="23" s="1"/>
  <c r="C30" i="23" s="1"/>
  <c r="I12" i="23"/>
  <c r="I11" i="23"/>
  <c r="I10" i="23"/>
  <c r="I9" i="23"/>
  <c r="I8" i="23"/>
  <c r="I7" i="23"/>
  <c r="I6" i="23"/>
  <c r="I30" i="23" l="1"/>
  <c r="I13" i="23"/>
  <c r="I20" i="23" s="1"/>
  <c r="D37" i="21" l="1"/>
  <c r="E37" i="21" s="1"/>
  <c r="C38" i="21"/>
  <c r="D42" i="21"/>
  <c r="D31" i="21"/>
  <c r="E31" i="21" s="1"/>
  <c r="E7" i="21"/>
  <c r="E8" i="21"/>
  <c r="E9" i="21"/>
  <c r="E12" i="21"/>
  <c r="E13" i="21"/>
  <c r="E14" i="21"/>
  <c r="E15" i="21"/>
  <c r="E16" i="21"/>
  <c r="E17" i="21"/>
  <c r="E18" i="21"/>
  <c r="E21" i="21"/>
  <c r="E22" i="21"/>
  <c r="E23" i="21"/>
  <c r="E24" i="21"/>
  <c r="E25" i="21"/>
  <c r="E26" i="21"/>
  <c r="E27" i="21"/>
  <c r="E28" i="21"/>
  <c r="E32" i="21"/>
  <c r="E34" i="21"/>
  <c r="E35" i="21"/>
  <c r="E38" i="21"/>
  <c r="E39" i="21"/>
  <c r="E40" i="21"/>
  <c r="E42" i="21"/>
  <c r="E43" i="21"/>
  <c r="E45" i="21"/>
  <c r="E47" i="21"/>
  <c r="E6" i="21"/>
  <c r="I6" i="11"/>
  <c r="C6" i="11"/>
  <c r="D6" i="11"/>
  <c r="F32" i="2"/>
  <c r="F39" i="2"/>
  <c r="F38" i="2"/>
  <c r="F36" i="2"/>
  <c r="E73" i="1"/>
  <c r="E81" i="1"/>
  <c r="E79" i="1" s="1"/>
  <c r="E72" i="1"/>
  <c r="E69" i="1"/>
  <c r="E68" i="1"/>
  <c r="E66" i="1"/>
  <c r="E64" i="1"/>
  <c r="E63" i="1"/>
  <c r="E61" i="1"/>
  <c r="E60" i="1"/>
  <c r="E59" i="1"/>
  <c r="E58" i="1" s="1"/>
  <c r="E28" i="1"/>
  <c r="E34" i="1"/>
  <c r="E30" i="1"/>
  <c r="E27" i="1" s="1"/>
  <c r="E26" i="1" s="1"/>
  <c r="E31" i="1"/>
  <c r="E48" i="1"/>
  <c r="E47" i="1" s="1"/>
  <c r="E45" i="1"/>
  <c r="E42" i="1" s="1"/>
  <c r="E41" i="1"/>
  <c r="E40" i="1"/>
  <c r="E25" i="1"/>
  <c r="E24" i="1"/>
  <c r="E21" i="1"/>
  <c r="E20" i="1"/>
  <c r="E19" i="1"/>
  <c r="E18" i="1"/>
  <c r="E15" i="1"/>
  <c r="E14" i="1"/>
  <c r="E12" i="1"/>
  <c r="E11" i="1"/>
  <c r="E10" i="1"/>
  <c r="E8" i="1" s="1"/>
  <c r="E67" i="1" l="1"/>
  <c r="E83" i="1" s="1"/>
  <c r="E13" i="1"/>
  <c r="E39" i="1"/>
  <c r="E17" i="1"/>
  <c r="D24" i="20"/>
  <c r="D29" i="20" s="1"/>
  <c r="E24" i="20"/>
  <c r="E29" i="20" s="1"/>
  <c r="F24" i="20"/>
  <c r="F29" i="20" s="1"/>
  <c r="C24" i="20"/>
  <c r="C29" i="20" s="1"/>
  <c r="D19" i="20"/>
  <c r="E19" i="20"/>
  <c r="F19" i="20"/>
  <c r="C19" i="20"/>
  <c r="D13" i="20"/>
  <c r="E13" i="20"/>
  <c r="F13" i="20"/>
  <c r="C13" i="20"/>
  <c r="C20" i="20" s="1"/>
  <c r="C30" i="20" s="1"/>
  <c r="D40" i="19"/>
  <c r="C40" i="19"/>
  <c r="D26" i="19"/>
  <c r="C26" i="19"/>
  <c r="D22" i="19"/>
  <c r="C22" i="19"/>
  <c r="D17" i="19"/>
  <c r="C17" i="19"/>
  <c r="C9" i="19"/>
  <c r="D9" i="19"/>
  <c r="D162" i="18"/>
  <c r="D106" i="18"/>
  <c r="D49" i="18"/>
  <c r="D97" i="18" s="1"/>
  <c r="C126" i="18"/>
  <c r="C155" i="18" s="1"/>
  <c r="C106" i="18"/>
  <c r="C49" i="18"/>
  <c r="C97" i="18" s="1"/>
  <c r="C10" i="17"/>
  <c r="C7" i="17"/>
  <c r="I31" i="11"/>
  <c r="E31" i="11"/>
  <c r="E9" i="11"/>
  <c r="I9" i="11"/>
  <c r="E20" i="11"/>
  <c r="I20" i="11"/>
  <c r="D20" i="10"/>
  <c r="D17" i="10"/>
  <c r="D21" i="9"/>
  <c r="D20" i="9"/>
  <c r="D17" i="9"/>
  <c r="D16" i="9"/>
  <c r="D15" i="9"/>
  <c r="D13" i="9"/>
  <c r="D14" i="9"/>
  <c r="D12" i="9"/>
  <c r="D11" i="9"/>
  <c r="D10" i="9"/>
  <c r="D9" i="9"/>
  <c r="D8" i="9"/>
  <c r="D6" i="9"/>
  <c r="H7" i="8"/>
  <c r="H6" i="8"/>
  <c r="H17" i="8" s="1"/>
  <c r="H5" i="8"/>
  <c r="D9" i="8"/>
  <c r="G17" i="8"/>
  <c r="H12" i="7"/>
  <c r="H10" i="7"/>
  <c r="H9" i="7"/>
  <c r="H7" i="7"/>
  <c r="H6" i="7"/>
  <c r="H5" i="7"/>
  <c r="D10" i="7"/>
  <c r="E37" i="4"/>
  <c r="F37" i="4"/>
  <c r="F25" i="4"/>
  <c r="F33" i="4"/>
  <c r="F15" i="4"/>
  <c r="F18" i="4"/>
  <c r="F7" i="4"/>
  <c r="F22" i="4" s="1"/>
  <c r="F7" i="3"/>
  <c r="F15" i="3"/>
  <c r="F18" i="3"/>
  <c r="F41" i="3"/>
  <c r="F25" i="3"/>
  <c r="F61" i="2"/>
  <c r="F66" i="2"/>
  <c r="F72" i="2"/>
  <c r="H14" i="7" s="1"/>
  <c r="F76" i="2"/>
  <c r="F52" i="2"/>
  <c r="F47" i="2"/>
  <c r="D12" i="7" s="1"/>
  <c r="F43" i="2"/>
  <c r="D14" i="7" s="1"/>
  <c r="F35" i="2"/>
  <c r="F23" i="2"/>
  <c r="D7" i="7" s="1"/>
  <c r="F19" i="2"/>
  <c r="D5" i="8" s="1"/>
  <c r="D17" i="8" s="1"/>
  <c r="H18" i="8" s="1"/>
  <c r="F14" i="2"/>
  <c r="D6" i="7" s="1"/>
  <c r="F7" i="2"/>
  <c r="E7" i="1" s="1"/>
  <c r="E6" i="1" s="1"/>
  <c r="E46" i="1" s="1"/>
  <c r="E52" i="1" s="1"/>
  <c r="H17" i="6"/>
  <c r="D17" i="6"/>
  <c r="H18" i="6" s="1"/>
  <c r="H21" i="5"/>
  <c r="D21" i="5"/>
  <c r="H22" i="5" s="1"/>
  <c r="H14" i="5"/>
  <c r="E19" i="16"/>
  <c r="D19" i="16"/>
  <c r="C19" i="16"/>
  <c r="D13" i="15"/>
  <c r="C13" i="15"/>
  <c r="B13" i="15"/>
  <c r="H11" i="14"/>
  <c r="G11" i="14"/>
  <c r="F11" i="14"/>
  <c r="E11" i="14"/>
  <c r="H6" i="14"/>
  <c r="H16" i="14" s="1"/>
  <c r="G6" i="14"/>
  <c r="G16" i="14" s="1"/>
  <c r="F6" i="14"/>
  <c r="F16" i="14" s="1"/>
  <c r="E6" i="14"/>
  <c r="E16" i="14" s="1"/>
  <c r="G7" i="13"/>
  <c r="F7" i="13"/>
  <c r="E7" i="13"/>
  <c r="D7" i="13"/>
  <c r="C7" i="13"/>
  <c r="B7" i="13"/>
  <c r="J17" i="12"/>
  <c r="I16" i="12"/>
  <c r="H16" i="12"/>
  <c r="G16" i="12"/>
  <c r="F16" i="12"/>
  <c r="J16" i="12" s="1"/>
  <c r="E16" i="12"/>
  <c r="D16" i="12"/>
  <c r="J15" i="12"/>
  <c r="I14" i="12"/>
  <c r="H14" i="12"/>
  <c r="G14" i="12"/>
  <c r="F14" i="12"/>
  <c r="E14" i="12"/>
  <c r="D14" i="12"/>
  <c r="J11" i="12"/>
  <c r="I9" i="12"/>
  <c r="H9" i="12"/>
  <c r="G9" i="12"/>
  <c r="F9" i="12"/>
  <c r="E9" i="12"/>
  <c r="D9" i="12"/>
  <c r="J8" i="12"/>
  <c r="J7" i="12"/>
  <c r="I6" i="12"/>
  <c r="I18" i="12" s="1"/>
  <c r="H6" i="12"/>
  <c r="H18" i="12" s="1"/>
  <c r="G6" i="12"/>
  <c r="G18" i="12" s="1"/>
  <c r="F6" i="12"/>
  <c r="E6" i="12"/>
  <c r="E18" i="12" s="1"/>
  <c r="D6" i="12"/>
  <c r="D18" i="12" s="1"/>
  <c r="H31" i="11"/>
  <c r="G31" i="11"/>
  <c r="D31" i="11"/>
  <c r="C31" i="11"/>
  <c r="H20" i="11"/>
  <c r="G20" i="11"/>
  <c r="D20" i="11"/>
  <c r="C20" i="11"/>
  <c r="H9" i="11"/>
  <c r="G9" i="11"/>
  <c r="D9" i="11"/>
  <c r="C9" i="11"/>
  <c r="B20" i="10"/>
  <c r="C17" i="10"/>
  <c r="C20" i="10" s="1"/>
  <c r="B30" i="9"/>
  <c r="C21" i="9"/>
  <c r="C20" i="9"/>
  <c r="C17" i="9"/>
  <c r="C16" i="9"/>
  <c r="C15" i="9"/>
  <c r="C14" i="9"/>
  <c r="C13" i="9"/>
  <c r="C12" i="9"/>
  <c r="C11" i="9"/>
  <c r="C10" i="9"/>
  <c r="C9" i="9"/>
  <c r="C8" i="9"/>
  <c r="C6" i="9"/>
  <c r="B17" i="8"/>
  <c r="C11" i="8"/>
  <c r="F9" i="8"/>
  <c r="C9" i="8"/>
  <c r="F7" i="8"/>
  <c r="C7" i="8"/>
  <c r="F5" i="8"/>
  <c r="C5" i="8"/>
  <c r="C14" i="7"/>
  <c r="F13" i="7"/>
  <c r="G12" i="7"/>
  <c r="G10" i="7"/>
  <c r="F10" i="7"/>
  <c r="C10" i="7"/>
  <c r="B10" i="7"/>
  <c r="G9" i="7"/>
  <c r="F9" i="7"/>
  <c r="C8" i="7"/>
  <c r="G7" i="7"/>
  <c r="F7" i="7"/>
  <c r="C7" i="7"/>
  <c r="B7" i="7"/>
  <c r="G6" i="7"/>
  <c r="F6" i="7"/>
  <c r="C6" i="7"/>
  <c r="B6" i="7"/>
  <c r="G5" i="7"/>
  <c r="F5" i="7"/>
  <c r="C5" i="7"/>
  <c r="B5" i="7"/>
  <c r="B17" i="6"/>
  <c r="C11" i="6"/>
  <c r="F9" i="6"/>
  <c r="C9" i="6"/>
  <c r="G7" i="6"/>
  <c r="F7" i="6"/>
  <c r="C7" i="6"/>
  <c r="G6" i="6"/>
  <c r="G5" i="6"/>
  <c r="G17" i="6" s="1"/>
  <c r="F5" i="6"/>
  <c r="C5" i="6"/>
  <c r="G17" i="5"/>
  <c r="F17" i="5"/>
  <c r="C14" i="5"/>
  <c r="G13" i="5"/>
  <c r="F13" i="5"/>
  <c r="G12" i="5"/>
  <c r="C12" i="5"/>
  <c r="B12" i="5"/>
  <c r="G10" i="5"/>
  <c r="F10" i="5"/>
  <c r="C10" i="5"/>
  <c r="B10" i="5"/>
  <c r="G9" i="5"/>
  <c r="F9" i="5"/>
  <c r="G7" i="5"/>
  <c r="F7" i="5"/>
  <c r="C7" i="5"/>
  <c r="B7" i="5"/>
  <c r="G6" i="5"/>
  <c r="F6" i="5"/>
  <c r="C6" i="5"/>
  <c r="B6" i="5"/>
  <c r="G5" i="5"/>
  <c r="F5" i="5"/>
  <c r="C5" i="5"/>
  <c r="C21" i="5" s="1"/>
  <c r="B5" i="5"/>
  <c r="D37" i="4"/>
  <c r="E33" i="4"/>
  <c r="E25" i="4"/>
  <c r="D25" i="4"/>
  <c r="D41" i="4" s="1"/>
  <c r="E18" i="4"/>
  <c r="D18" i="4"/>
  <c r="E15" i="4"/>
  <c r="D15" i="4"/>
  <c r="E7" i="4"/>
  <c r="D7" i="4"/>
  <c r="E25" i="3"/>
  <c r="E41" i="3" s="1"/>
  <c r="D25" i="3"/>
  <c r="D41" i="3" s="1"/>
  <c r="E18" i="3"/>
  <c r="E15" i="3"/>
  <c r="D15" i="3"/>
  <c r="E7" i="3"/>
  <c r="D7" i="3"/>
  <c r="E76" i="2"/>
  <c r="D76" i="2"/>
  <c r="E73" i="2"/>
  <c r="E72" i="2" s="1"/>
  <c r="D72" i="2"/>
  <c r="E66" i="2"/>
  <c r="D66" i="2"/>
  <c r="E61" i="2"/>
  <c r="D61" i="2"/>
  <c r="E52" i="2"/>
  <c r="D52" i="2"/>
  <c r="E47" i="2"/>
  <c r="D47" i="2"/>
  <c r="E43" i="2"/>
  <c r="D43" i="2"/>
  <c r="E35" i="2"/>
  <c r="D35" i="2"/>
  <c r="E32" i="2"/>
  <c r="D32" i="2"/>
  <c r="E23" i="2"/>
  <c r="D23" i="2"/>
  <c r="E19" i="2"/>
  <c r="D19" i="2"/>
  <c r="E14" i="2"/>
  <c r="D14" i="2"/>
  <c r="E7" i="2"/>
  <c r="D7" i="2"/>
  <c r="D81" i="1"/>
  <c r="D79" i="1" s="1"/>
  <c r="C79" i="1"/>
  <c r="D75" i="1"/>
  <c r="C75" i="1"/>
  <c r="D74" i="1"/>
  <c r="C74" i="1"/>
  <c r="D72" i="1"/>
  <c r="D69" i="1"/>
  <c r="C69" i="1"/>
  <c r="D68" i="1"/>
  <c r="C68" i="1"/>
  <c r="D67" i="1"/>
  <c r="D66" i="1"/>
  <c r="D64" i="1"/>
  <c r="C64" i="1"/>
  <c r="D63" i="1"/>
  <c r="C63" i="1"/>
  <c r="D61" i="1"/>
  <c r="C61" i="1"/>
  <c r="D60" i="1"/>
  <c r="C60" i="1"/>
  <c r="D59" i="1"/>
  <c r="C59" i="1"/>
  <c r="D48" i="1"/>
  <c r="D47" i="1" s="1"/>
  <c r="C48" i="1"/>
  <c r="C47" i="1" s="1"/>
  <c r="D42" i="1"/>
  <c r="C42" i="1"/>
  <c r="D41" i="1"/>
  <c r="D40" i="1"/>
  <c r="D39" i="1" s="1"/>
  <c r="D34" i="1"/>
  <c r="C34" i="1"/>
  <c r="D28" i="1"/>
  <c r="D27" i="1" s="1"/>
  <c r="C27" i="1"/>
  <c r="D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5" i="1"/>
  <c r="D14" i="1"/>
  <c r="C13" i="1"/>
  <c r="D12" i="1"/>
  <c r="C12" i="1"/>
  <c r="D11" i="1"/>
  <c r="C11" i="1"/>
  <c r="D10" i="1"/>
  <c r="C10" i="1"/>
  <c r="D7" i="1"/>
  <c r="B21" i="7" l="1"/>
  <c r="D17" i="1"/>
  <c r="C58" i="1"/>
  <c r="C67" i="1"/>
  <c r="C17" i="6"/>
  <c r="C21" i="7"/>
  <c r="C17" i="8"/>
  <c r="G18" i="8" s="1"/>
  <c r="C11" i="17"/>
  <c r="C19" i="17" s="1"/>
  <c r="C21" i="17" s="1"/>
  <c r="D22" i="5"/>
  <c r="G21" i="5"/>
  <c r="F17" i="6"/>
  <c r="B18" i="6" s="1"/>
  <c r="F21" i="7"/>
  <c r="B22" i="7" s="1"/>
  <c r="J14" i="12"/>
  <c r="D18" i="6"/>
  <c r="D21" i="7"/>
  <c r="F22" i="3"/>
  <c r="C29" i="19"/>
  <c r="C41" i="19" s="1"/>
  <c r="D20" i="20"/>
  <c r="D30" i="20" s="1"/>
  <c r="C26" i="1"/>
  <c r="D58" i="1"/>
  <c r="E41" i="4"/>
  <c r="B21" i="5"/>
  <c r="J6" i="12"/>
  <c r="J18" i="12" s="1"/>
  <c r="J9" i="12"/>
  <c r="D5" i="7"/>
  <c r="C17" i="1"/>
  <c r="D26" i="1"/>
  <c r="G22" i="5"/>
  <c r="F20" i="20"/>
  <c r="F30" i="20" s="1"/>
  <c r="C30" i="9"/>
  <c r="F41" i="4"/>
  <c r="H21" i="7"/>
  <c r="D29" i="19"/>
  <c r="D41" i="19" s="1"/>
  <c r="E20" i="20"/>
  <c r="E30" i="20" s="1"/>
  <c r="D22" i="7"/>
  <c r="H22" i="7"/>
  <c r="D18" i="8"/>
  <c r="D13" i="1"/>
  <c r="C8" i="1"/>
  <c r="C6" i="1" s="1"/>
  <c r="C46" i="1" s="1"/>
  <c r="C52" i="1" s="1"/>
  <c r="D73" i="1"/>
  <c r="D83" i="1" s="1"/>
  <c r="C73" i="1"/>
  <c r="D8" i="1"/>
  <c r="D6" i="1" s="1"/>
  <c r="C162" i="18"/>
  <c r="D30" i="9"/>
  <c r="C18" i="8"/>
  <c r="F17" i="8"/>
  <c r="B18" i="8" s="1"/>
  <c r="F79" i="2"/>
  <c r="D50" i="2"/>
  <c r="D79" i="2"/>
  <c r="F50" i="2"/>
  <c r="E79" i="2"/>
  <c r="F22" i="7"/>
  <c r="G21" i="7"/>
  <c r="C22" i="7" s="1"/>
  <c r="E22" i="4"/>
  <c r="D22" i="4"/>
  <c r="E50" i="2"/>
  <c r="F18" i="12"/>
  <c r="C18" i="6"/>
  <c r="F18" i="6"/>
  <c r="G18" i="6"/>
  <c r="F21" i="5"/>
  <c r="B22" i="5" s="1"/>
  <c r="C22" i="5"/>
  <c r="D22" i="3"/>
  <c r="E22" i="3"/>
  <c r="D46" i="1"/>
  <c r="D52" i="1" s="1"/>
  <c r="C83" i="1"/>
  <c r="F22" i="5" l="1"/>
  <c r="F18" i="8"/>
  <c r="G22" i="7"/>
</calcChain>
</file>

<file path=xl/sharedStrings.xml><?xml version="1.0" encoding="utf-8"?>
<sst xmlns="http://schemas.openxmlformats.org/spreadsheetml/2006/main" count="1717" uniqueCount="849">
  <si>
    <t>B E V É T E L E K</t>
  </si>
  <si>
    <t>Forintban !</t>
  </si>
  <si>
    <t>Bevételi jogcím</t>
  </si>
  <si>
    <t>2016. évi</t>
  </si>
  <si>
    <t>Eredeti 
előirányzat</t>
  </si>
  <si>
    <t>Módosított előirányzat</t>
  </si>
  <si>
    <t>1.</t>
  </si>
  <si>
    <t>I. Önkormányzat működési bevételei</t>
  </si>
  <si>
    <t>1.2.</t>
  </si>
  <si>
    <t>I/1. Intézményi működési bevételek</t>
  </si>
  <si>
    <t>1.3.</t>
  </si>
  <si>
    <t>I/2. Önkormányzat sajátos működési bevételei</t>
  </si>
  <si>
    <t>1.3.1.</t>
  </si>
  <si>
    <t>Illetékek</t>
  </si>
  <si>
    <t>1.3.2.</t>
  </si>
  <si>
    <t>Helyi adók</t>
  </si>
  <si>
    <t>1.3.3.</t>
  </si>
  <si>
    <t>Átengedett központi adók</t>
  </si>
  <si>
    <t>1.3.4.</t>
  </si>
  <si>
    <t>Bírságok, egyéb bevételek</t>
  </si>
  <si>
    <t>2.</t>
  </si>
  <si>
    <t>II. Felhalmozási és tőkejellegű bevételek</t>
  </si>
  <si>
    <t>2.1.</t>
  </si>
  <si>
    <t>Tárgyi eszközök, immateriális javak értékesítése</t>
  </si>
  <si>
    <t>2.2.</t>
  </si>
  <si>
    <t>Önkormányzatok sajátos felhalmozási és tőkebevételei</t>
  </si>
  <si>
    <t>2.3.</t>
  </si>
  <si>
    <t>Pénzügyi befektetések bevételei</t>
  </si>
  <si>
    <t>3.</t>
  </si>
  <si>
    <t>III. Támogatások, kiegészítések</t>
  </si>
  <si>
    <t>3.1.</t>
  </si>
  <si>
    <t>Általános működési támogatás</t>
  </si>
  <si>
    <t>3.2.</t>
  </si>
  <si>
    <t>Pedagógusok bértámogatása</t>
  </si>
  <si>
    <t>3.3.</t>
  </si>
  <si>
    <t>Óvodaműködtetési támogatás</t>
  </si>
  <si>
    <t>3.4.</t>
  </si>
  <si>
    <t>Gyermekétkeztetés támogatása</t>
  </si>
  <si>
    <t>3.5.</t>
  </si>
  <si>
    <t>Jövedelmpótló támogatások kiegészítése</t>
  </si>
  <si>
    <t>3.6.</t>
  </si>
  <si>
    <t>Lakott külterülettel kapcsolatos feladatok támogatása</t>
  </si>
  <si>
    <t>3.7.</t>
  </si>
  <si>
    <t>Közművelődés támogatása</t>
  </si>
  <si>
    <t>3.8.</t>
  </si>
  <si>
    <t>Egyéb központi támogatás</t>
  </si>
  <si>
    <t>4.</t>
  </si>
  <si>
    <t>IV. Támogatásértékű bevételek</t>
  </si>
  <si>
    <t>4.1.</t>
  </si>
  <si>
    <t xml:space="preserve">Működési célú </t>
  </si>
  <si>
    <t>4.1.1.</t>
  </si>
  <si>
    <t>Támogatásértékű bevétel központi költségvetési szervtől</t>
  </si>
  <si>
    <t>4.1.2.</t>
  </si>
  <si>
    <t>Támogatásértékű bevétel OEP-től</t>
  </si>
  <si>
    <t>4.1.3.</t>
  </si>
  <si>
    <t>Támogatásértékű bevétel elkülönített állami pénzalapoktól</t>
  </si>
  <si>
    <t>4.1.4.</t>
  </si>
  <si>
    <t>Támogatásértékű bevétel önkormányzati szervektől</t>
  </si>
  <si>
    <t>4.1.5.</t>
  </si>
  <si>
    <t>Támogatásértékű bevétel EU-tól</t>
  </si>
  <si>
    <t>4.1.6.</t>
  </si>
  <si>
    <t>Átvett pénzeszközök</t>
  </si>
  <si>
    <t>4.2.</t>
  </si>
  <si>
    <t>Felhalmozási célú</t>
  </si>
  <si>
    <t>4.2.1.</t>
  </si>
  <si>
    <t>4.2.2.</t>
  </si>
  <si>
    <t>4.2.3.</t>
  </si>
  <si>
    <t>4.2.4.</t>
  </si>
  <si>
    <t>5.</t>
  </si>
  <si>
    <t>V. Tám. kölcs. visszatér. igénybev., értékp. bev.</t>
  </si>
  <si>
    <t>5.1.</t>
  </si>
  <si>
    <t>Működési célú kölcsön visszatér., értékpapír bev.</t>
  </si>
  <si>
    <t>5.2.</t>
  </si>
  <si>
    <t>Felhalmozási célú kölcsön visszatér., értékpapír bev.</t>
  </si>
  <si>
    <t>6.</t>
  </si>
  <si>
    <t>VI. Finanszírozási bevételek</t>
  </si>
  <si>
    <t>6.1.</t>
  </si>
  <si>
    <t>Hitelek, kölcsönök bevételei</t>
  </si>
  <si>
    <t>6.2.</t>
  </si>
  <si>
    <t>Függő, átfutó bevételek</t>
  </si>
  <si>
    <t>Államháztartáson belüli megelőlegezések</t>
  </si>
  <si>
    <t>7.</t>
  </si>
  <si>
    <t>FOLYÓ BEVÉTELEK ÖSSZESEN</t>
  </si>
  <si>
    <t>8.</t>
  </si>
  <si>
    <t>Előző évi várható pénzmaradvány igénybevétele</t>
  </si>
  <si>
    <t>8.1.</t>
  </si>
  <si>
    <t>Működési célú pénzmaradvány igénybevétele</t>
  </si>
  <si>
    <t>8.2.</t>
  </si>
  <si>
    <t>Felhalmozási célú pénzmaradvány igénybevétele</t>
  </si>
  <si>
    <t>9.</t>
  </si>
  <si>
    <t>Előző évi vállalkozási eredmény igénybevétele</t>
  </si>
  <si>
    <t xml:space="preserve">10. </t>
  </si>
  <si>
    <t>Forráshiány</t>
  </si>
  <si>
    <t>11.</t>
  </si>
  <si>
    <t>BEVÉTELEK ÖSSZESEN</t>
  </si>
  <si>
    <t>K I A D Á S O K</t>
  </si>
  <si>
    <t>Kiadási jogcím</t>
  </si>
  <si>
    <t>I. Folyó (működési) kiadások</t>
  </si>
  <si>
    <t>1.1.</t>
  </si>
  <si>
    <t>Személyi  juttatások</t>
  </si>
  <si>
    <t>Munkaadókat terhelő járulékok</t>
  </si>
  <si>
    <t>Dologi  kiadások</t>
  </si>
  <si>
    <t>1.4.</t>
  </si>
  <si>
    <t>Egyéb folyó kiadások</t>
  </si>
  <si>
    <t>1.5.</t>
  </si>
  <si>
    <t>Működési célú pénzeszközátadás, támog. ért. kiadás</t>
  </si>
  <si>
    <t>1.6.</t>
  </si>
  <si>
    <t>Társadalom- és szociálpolitikai juttatások</t>
  </si>
  <si>
    <t>1.7.</t>
  </si>
  <si>
    <t>Ellátottak pénzbeli juttatása</t>
  </si>
  <si>
    <t>1.9.</t>
  </si>
  <si>
    <t>Egyéb működési célú kiadások ÁH-n kívülre</t>
  </si>
  <si>
    <t>II. Felhalmozási és tőke jellegű kiadások</t>
  </si>
  <si>
    <t>Felújítás</t>
  </si>
  <si>
    <t>Beruházási kiadások</t>
  </si>
  <si>
    <t>Felhalmozási célú pénzeszközátadás</t>
  </si>
  <si>
    <t>2.4.</t>
  </si>
  <si>
    <t>Felhalmozási célú hitelek kamata</t>
  </si>
  <si>
    <t>2.5.</t>
  </si>
  <si>
    <t>Egyéb felhalmozási célú kiadások</t>
  </si>
  <si>
    <t xml:space="preserve">III. Tartalékok </t>
  </si>
  <si>
    <t>Általános tartalék</t>
  </si>
  <si>
    <t>Fejlesztési célú tartalék</t>
  </si>
  <si>
    <t>Egyéb tartalék</t>
  </si>
  <si>
    <t>IV.  Hitelek kamatai</t>
  </si>
  <si>
    <t>V. Egyéb kiadások (függő, átfutó)</t>
  </si>
  <si>
    <t>VI. Finanszírozási kiadások</t>
  </si>
  <si>
    <t>Hitelek, kölcsönök kiadásai</t>
  </si>
  <si>
    <t>Támogatási kölcsönök kiadásai</t>
  </si>
  <si>
    <t>6.3.</t>
  </si>
  <si>
    <t>Értékpapírok kiadásai</t>
  </si>
  <si>
    <t xml:space="preserve"> KIADÁSOK ÖSSZESEN:</t>
  </si>
  <si>
    <t>Forintban!</t>
  </si>
  <si>
    <t>Sorszám</t>
  </si>
  <si>
    <t>Teljesítés</t>
  </si>
  <si>
    <t>Cím neve, száma</t>
  </si>
  <si>
    <t>Bátaapáti Község Önkormányzata</t>
  </si>
  <si>
    <t>Alcím neve, száma</t>
  </si>
  <si>
    <t>Előirányzat-csoport</t>
  </si>
  <si>
    <t>Kiemelt előirány-zat</t>
  </si>
  <si>
    <t>Előirányzat-csoport, kiemelt előirányzat megnevezése</t>
  </si>
  <si>
    <t>Bevételek</t>
  </si>
  <si>
    <t>Intézményi működési bevételek</t>
  </si>
  <si>
    <t>Alaptevékenység bevételei</t>
  </si>
  <si>
    <t>Alaptevékenység egyéb bevételei</t>
  </si>
  <si>
    <t>Intézmények egyéb sajátos bevételei</t>
  </si>
  <si>
    <t>Általános forgalmi adó-bevételek</t>
  </si>
  <si>
    <t>Vállalkozási bevételek</t>
  </si>
  <si>
    <t>Kamatbevételek</t>
  </si>
  <si>
    <t>Önkormányzat sajátos működési bevételei</t>
  </si>
  <si>
    <t>Felhalmozási és tőkejellegű bevételek</t>
  </si>
  <si>
    <t>Egyéb felhalmozási bevételek</t>
  </si>
  <si>
    <t>Támogatások, kiegészítések</t>
  </si>
  <si>
    <t>Jövedelempótló támogatások kiegészítése</t>
  </si>
  <si>
    <t>Tám. kölcs. visszatér. igénybev., értékp. bev.</t>
  </si>
  <si>
    <t>Támogatásértékű bevételek, átvett pénzeszk.</t>
  </si>
  <si>
    <t>Támogatásértékű bevételek központi költségvetési szervtől</t>
  </si>
  <si>
    <t>Támogatásértékű bevételek OEP-től</t>
  </si>
  <si>
    <t>Támogatásértékű bevételek elkülönített állami pénzalapoktól</t>
  </si>
  <si>
    <t>Egyéb szervezetktől átvett pénzeszközök</t>
  </si>
  <si>
    <t>Támogatási kölcsön visszatérítése</t>
  </si>
  <si>
    <t>Finanszírozási bevételek</t>
  </si>
  <si>
    <t>Függő-, átfutó bevételek</t>
  </si>
  <si>
    <t>Pénzforgalom nélküli bevételek</t>
  </si>
  <si>
    <t>Előző évi pénzmaradvány igénybevétele</t>
  </si>
  <si>
    <t>BEVÉTELEK ÖSSZESEN:</t>
  </si>
  <si>
    <t>Kiadások</t>
  </si>
  <si>
    <t>Működési kiadások</t>
  </si>
  <si>
    <t>Személyi jellegű juttatások</t>
  </si>
  <si>
    <t>Dologi jellegű kiadások</t>
  </si>
  <si>
    <t>Működési célú támogatás értékű kiadás, pénzeszköz átadás</t>
  </si>
  <si>
    <t>Társadalom és szociálpolitikai juttatások</t>
  </si>
  <si>
    <t>Felhalmozási célú kiadások</t>
  </si>
  <si>
    <t>Felújítások kiadásai</t>
  </si>
  <si>
    <t>Intézményi beruházási kiadások</t>
  </si>
  <si>
    <t>Egyéb fejlesztési célú kiadások</t>
  </si>
  <si>
    <t>Tartalékok</t>
  </si>
  <si>
    <t>Felhalmozási célú tartalékok</t>
  </si>
  <si>
    <t>Hitelek kamatai</t>
  </si>
  <si>
    <t>Egyéb kiadások</t>
  </si>
  <si>
    <t>Finanszírozási kiadások</t>
  </si>
  <si>
    <t xml:space="preserve">Függő-, átfutó kiadások </t>
  </si>
  <si>
    <t>Költségvetési szervek támogatása</t>
  </si>
  <si>
    <t>Bátaapáti Óvoda finanszírozása</t>
  </si>
  <si>
    <t>Bátaapáti Közös Önkormányzati Hivatal finanszírozása</t>
  </si>
  <si>
    <t xml:space="preserve">KIADÁSOK ÖSSZESEN: </t>
  </si>
  <si>
    <t>Létszámkeret /átlagos állományi létszám/ (fő)</t>
  </si>
  <si>
    <t>Bátaapáti Közös Önkormányzati Hivatal</t>
  </si>
  <si>
    <t>----------------------------------------------------------</t>
  </si>
  <si>
    <t>Általános forgalmi adó-bevételek, visszatér.</t>
  </si>
  <si>
    <t>Támogatásértékű bevételek</t>
  </si>
  <si>
    <t>Működési célú támogatásértékű bevétel</t>
  </si>
  <si>
    <t>Fejlesztési célú támogatásértékű bevétel</t>
  </si>
  <si>
    <t>Előző évi vállalk. eredmény igénybevétele</t>
  </si>
  <si>
    <t>Finanszírozás, állami támogatás átadása</t>
  </si>
  <si>
    <t>Személyi juttatások</t>
  </si>
  <si>
    <t xml:space="preserve">Dologi  kiadások                                               </t>
  </si>
  <si>
    <t>Támogatásértékű kiadás</t>
  </si>
  <si>
    <t>Céltartalék</t>
  </si>
  <si>
    <t>Függő- átfutó kiadások</t>
  </si>
  <si>
    <t>Létszámkeret (fő)</t>
  </si>
  <si>
    <t>Átlagos állományi létszám/ (fő)</t>
  </si>
  <si>
    <t>Bátaapáti Óvoda</t>
  </si>
  <si>
    <t>Függő-, átfutó, kiegyenlítő bevételek</t>
  </si>
  <si>
    <t>I. Működési célú (folyó) bevételek, működési célú (folyó) kiadások mérlege
(Önkormányzati szinten)</t>
  </si>
  <si>
    <t>Megnevezés</t>
  </si>
  <si>
    <t>2016. évi eredeti előirányzat</t>
  </si>
  <si>
    <t>2016. évi módosított előirányzat</t>
  </si>
  <si>
    <t>Önkormányzatok sajátos működési bevételei</t>
  </si>
  <si>
    <t>Munkaadókat terhelő járulék</t>
  </si>
  <si>
    <t>Dologi kiadások</t>
  </si>
  <si>
    <t>Támogatásértékű bevételek, átvett pénzeszközök</t>
  </si>
  <si>
    <t>EU támogatás</t>
  </si>
  <si>
    <t>Támogatási kölcsön visszatérülése</t>
  </si>
  <si>
    <t>Társ. és szociálpol. juttatások</t>
  </si>
  <si>
    <t>Előző évi pénzmaradvány</t>
  </si>
  <si>
    <t>Likvid hitel felvétel</t>
  </si>
  <si>
    <t>Tartalék</t>
  </si>
  <si>
    <t>ÁH-n belüli megelőlegezés</t>
  </si>
  <si>
    <t>Működési kamatkiadások</t>
  </si>
  <si>
    <t>Irányítás alá tartozó költségvetési szervek támogatása</t>
  </si>
  <si>
    <t>ÖSSZESEN:</t>
  </si>
  <si>
    <t>Hiány:</t>
  </si>
  <si>
    <t>Többlet:</t>
  </si>
  <si>
    <t>2016. évi teljesítés</t>
  </si>
  <si>
    <t>II. Tőkejellegű bevételek és kiadások mérlege
(Önkormányzati szinten)</t>
  </si>
  <si>
    <t>2016. évi 
 eredeti előirányzat</t>
  </si>
  <si>
    <t>2016. évi 
módosított előirányzat</t>
  </si>
  <si>
    <t>2016. évi 
eredeti előirányzat</t>
  </si>
  <si>
    <t>Intézményi beruházás</t>
  </si>
  <si>
    <t>Felhalmozási célú pénzeszköz átadás, támogatás értékű kiadás</t>
  </si>
  <si>
    <t>Pénzügyi befektetések kiadásai</t>
  </si>
  <si>
    <t>Támogatási kölcsönök visszatérülése</t>
  </si>
  <si>
    <t>Felhalmozási célú tartalék</t>
  </si>
  <si>
    <t>Területi kiegyenlítést szolgáló fejlesztési célú támogatás</t>
  </si>
  <si>
    <t>Támogatási kölcsönök nyújtása</t>
  </si>
  <si>
    <t>EU támogatásból megvalósuló projekt</t>
  </si>
  <si>
    <t>Felhalmozási célú hitel felvétel</t>
  </si>
  <si>
    <t>Hiteltörlesztés</t>
  </si>
  <si>
    <t>I. Működési célú (folyó) bevételek, működési célú (folyó) kiadások mérlege
(összevontan)</t>
  </si>
  <si>
    <t>Támogatásértékű kiadások</t>
  </si>
  <si>
    <t>Támogatási kölcsön</t>
  </si>
  <si>
    <t>II. Tőkejellegű bevételek és kiadások mérlege
(összevontan)</t>
  </si>
  <si>
    <t>Értékesített t.e. után befizetett ÁFA</t>
  </si>
  <si>
    <t>Ingatlan beruházások</t>
  </si>
  <si>
    <t>Partfal stabilizáció (Petőfi utca)</t>
  </si>
  <si>
    <t>Hűvösvölgy utca alsó feltáró út kialakítása</t>
  </si>
  <si>
    <t>Közösségi Ház udvarán lévő pince tömedékelése</t>
  </si>
  <si>
    <t>Községháza kerítésének cseréje</t>
  </si>
  <si>
    <t>Rosdásserpenyő szennyvízbekötés</t>
  </si>
  <si>
    <t>Deák utca közvilágítási oszlop beépítése</t>
  </si>
  <si>
    <t>Dózsa utca csapadékvíz elvezető  építése</t>
  </si>
  <si>
    <t>Petőfi utca csapadékvíz elvezető  építése</t>
  </si>
  <si>
    <t>Ady utca csapadékvíz elvezető folyóka beépítése</t>
  </si>
  <si>
    <t>Petőfi utca forgalomcsillapító építése</t>
  </si>
  <si>
    <t>Óvoda kerítésének cseréje</t>
  </si>
  <si>
    <t>Vízrendezés (vis maior)</t>
  </si>
  <si>
    <t>022/1. hrsz ingatlan vásárlása</t>
  </si>
  <si>
    <t>Eszközbeszerzések</t>
  </si>
  <si>
    <t>Mobiltelefon vásárlás 2016. évi törlesztő részletei (alpolgármester részére)</t>
  </si>
  <si>
    <t xml:space="preserve">. </t>
  </si>
  <si>
    <t>Mobiltelefon vásárlás (önkormányzati dolgozóknak használatra)</t>
  </si>
  <si>
    <t xml:space="preserve">Ford Transit kistehergépjármű </t>
  </si>
  <si>
    <t>Fűnyíró traktor</t>
  </si>
  <si>
    <t>Kamera rendszer bővítése</t>
  </si>
  <si>
    <t>Egyéb eszköz beszerzések</t>
  </si>
  <si>
    <t>kábeltévé rendszer fejlesztése</t>
  </si>
  <si>
    <t>kerékpár beszerzés Apponyi Kúriába</t>
  </si>
  <si>
    <t>Fénymásoló vásárlás</t>
  </si>
  <si>
    <t>Vízlágytó üzembe helyezése</t>
  </si>
  <si>
    <t xml:space="preserve">Felújítási kiadások előirányzatának és felhasználásának alakulása feladatonként </t>
  </si>
  <si>
    <t>Petőfi utca 18. szám alatt partfal helyreállítás</t>
  </si>
  <si>
    <t>Varroda fűtésszerelési munkái</t>
  </si>
  <si>
    <t>Kazáncsere az óvodában</t>
  </si>
  <si>
    <t>Apponyi Kúriá nyílászáróinak cseréje</t>
  </si>
  <si>
    <t>Önkormányzati bérlakás villanyszerelési munkái</t>
  </si>
  <si>
    <t>Hűvösvölgy utca burkolt árok felújítási munkái</t>
  </si>
  <si>
    <t>Orvosi rendelő klímaszerelési munkái</t>
  </si>
  <si>
    <t>Apponyi Kúria fűtésszerelési munkái</t>
  </si>
  <si>
    <t>Hűvösvölgy utca felújítási munkái</t>
  </si>
  <si>
    <t>Játszótér gumifelületének javítása</t>
  </si>
  <si>
    <t>Apponyi Kúria vizesblokk felújítása</t>
  </si>
  <si>
    <t>Hűvösvölgy utca parkoló felújítása</t>
  </si>
  <si>
    <t>Apponyi Kúria tetőfelújítása</t>
  </si>
  <si>
    <t>Óvoda kerítés építése</t>
  </si>
  <si>
    <t>Táncsics utca vízelvezető felújítása</t>
  </si>
  <si>
    <t>Bátaapáti Község Önkormányzata
(intézményi szintű bevételek és kiadások kötelező feladatok, önként vállalt feladatok, állami (államigazgatási) feladatok szerinti bontásban)</t>
  </si>
  <si>
    <t>Ssz.</t>
  </si>
  <si>
    <t>Bevétel</t>
  </si>
  <si>
    <t>Kiadás</t>
  </si>
  <si>
    <t>Megnevezése</t>
  </si>
  <si>
    <t>Eredeti előirányzat</t>
  </si>
  <si>
    <t>Rovat megnevezése</t>
  </si>
  <si>
    <t>Kötelező feladatok bevételei</t>
  </si>
  <si>
    <t>Kötelező feladatok kiadásai</t>
  </si>
  <si>
    <t>Önként vállalt feladatok bevételei</t>
  </si>
  <si>
    <t>Önként vállalt feladatok kiadásai</t>
  </si>
  <si>
    <t>Állami (államigazgatási) feladatok bevételei</t>
  </si>
  <si>
    <t>Állami (államigazgatási) feladatok kiadásai</t>
  </si>
  <si>
    <t>Bevételek összesen (=01+…+03)</t>
  </si>
  <si>
    <t>Kiadások összesen (=01+…+03)</t>
  </si>
  <si>
    <t>Bátaapáti Közös Önkormányzati Hivatal
(intézményi szintű bevételek és kiadások kötelező feladatok, önként vállalt feladatok, állami (államigazgatási) feladatok szerinti bontásban)</t>
  </si>
  <si>
    <t>Bátaapáti Óvoda
(intézményi szintű bevételek és kiadások kötelező feladatok, önként vállalt feladatok, állami (államigazgatási) feladatok szerinti bontásban)</t>
  </si>
  <si>
    <t>Sor-
szám</t>
  </si>
  <si>
    <t>Kötelezettség
jogcíme</t>
  </si>
  <si>
    <t>Kötelezettség- 
vállalás 
éve</t>
  </si>
  <si>
    <t>Kötelezettségek a következő években</t>
  </si>
  <si>
    <t>Összesen</t>
  </si>
  <si>
    <t>2016.</t>
  </si>
  <si>
    <t>2017.</t>
  </si>
  <si>
    <t>2018.</t>
  </si>
  <si>
    <t xml:space="preserve"> (6+7+8+9)</t>
  </si>
  <si>
    <t>Működési célú hiteltörlesztés (tőke+kamat)</t>
  </si>
  <si>
    <t>Folyószámlahitel-tőke</t>
  </si>
  <si>
    <t>Folyószámlahitel kamat</t>
  </si>
  <si>
    <t>Felhalmozási célú hiteltörlesztés (tőke+kamat)</t>
  </si>
  <si>
    <t>Infrastruktúrális hitel -tőke</t>
  </si>
  <si>
    <t>Infrastruktúrális hitel -kamat</t>
  </si>
  <si>
    <t>Felhalmozási célú hiteltörlesztés - tőke</t>
  </si>
  <si>
    <t>Felhalmozási célú hitel - kamat</t>
  </si>
  <si>
    <t>Beruházás célonként</t>
  </si>
  <si>
    <t>10.</t>
  </si>
  <si>
    <t>............................</t>
  </si>
  <si>
    <t>Felújítás feladatonként</t>
  </si>
  <si>
    <t>12.</t>
  </si>
  <si>
    <t>13.</t>
  </si>
  <si>
    <t>Összesen (1+4+9+11)</t>
  </si>
  <si>
    <t>Bátaapáti Község Önkormányzatának EU-s eszközök támogatásával megvalósuló
projektjei</t>
  </si>
  <si>
    <t>MEGNEVEZÉS</t>
  </si>
  <si>
    <t>Hitel jellege</t>
  </si>
  <si>
    <t>Felvétel
éve</t>
  </si>
  <si>
    <t xml:space="preserve">Lejárat 
éve </t>
  </si>
  <si>
    <t>Hitel állomány január 1-jén</t>
  </si>
  <si>
    <t>2018. után</t>
  </si>
  <si>
    <t>Működési célú hitel</t>
  </si>
  <si>
    <t>Felhalmozási célú hitel</t>
  </si>
  <si>
    <t>Összesen (1+6)</t>
  </si>
  <si>
    <t>KIADÁSI JOGCÍMEK</t>
  </si>
  <si>
    <t>Bursa Hungarica ösztöndíj támogatása</t>
  </si>
  <si>
    <t>Átadott pénzeszközök</t>
  </si>
  <si>
    <t>Első lakáshoz jutók támogatása</t>
  </si>
  <si>
    <t>Kedvezmény nélkül elérhető bevétel</t>
  </si>
  <si>
    <t>Kedvezmények összege</t>
  </si>
  <si>
    <t>Ellátottak térítési díjának méltányosságból történő elengedése</t>
  </si>
  <si>
    <t>14.</t>
  </si>
  <si>
    <t>15.</t>
  </si>
  <si>
    <t>16.</t>
  </si>
  <si>
    <t>Összesen:</t>
  </si>
  <si>
    <t>Maradványkimutatás
Bátaapáti Község Önkormányzata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</si>
  <si>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</si>
  <si>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</si>
  <si>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</si>
  <si>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</si>
  <si>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</si>
  <si>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</si>
  <si>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</si>
  <si>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</si>
  <si>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</si>
  <si>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</si>
  <si>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</si>
  <si>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</si>
  <si>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</si>
  <si>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</si>
  <si>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</si>
  <si>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</si>
  <si>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Alaptevékenység kötelezettségvállalással terhelt maradványa</t>
  </si>
  <si>
    <t>17.</t>
  </si>
  <si>
    <t>Alaptevékenység szabad maradványa</t>
  </si>
  <si>
    <t>18.</t>
  </si>
  <si>
    <t>Vállalkozási tevékenységet terhelő befizetési kötelezettség</t>
  </si>
  <si>
    <t>19.</t>
  </si>
  <si>
    <t>Vállalkozási tevékenység felhasználható maradványa</t>
  </si>
  <si>
    <t>Mérleg</t>
  </si>
  <si>
    <t>Előző időszak</t>
  </si>
  <si>
    <t>Tárgyidőszak</t>
  </si>
  <si>
    <t>Eszközök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</si>
  <si>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</si>
  <si>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</si>
  <si>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</si>
  <si>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</si>
  <si>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</si>
  <si>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</si>
  <si>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</t>
  </si>
  <si>
    <t xml:space="preserve">Immateriális javak  </t>
  </si>
  <si>
    <t>A/II/1</t>
  </si>
  <si>
    <t>Ingatlanok és kapcsolódó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</si>
  <si>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</si>
  <si>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</si>
  <si>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</si>
  <si>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</si>
  <si>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</si>
  <si>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</si>
  <si>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</si>
  <si>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</si>
  <si>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</si>
  <si>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 xml:space="preserve">Tárgyi eszközök  </t>
  </si>
  <si>
    <t>Tartós részesedések</t>
  </si>
  <si>
    <t>A/III/1a</t>
  </si>
  <si>
    <t>- ebből: tartós részesedések jegybankban</t>
  </si>
  <si>
    <t>A/III/1b</t>
  </si>
  <si>
    <t>- ebből: tartós részesedések társulásban</t>
  </si>
  <si>
    <t>A/III/2</t>
  </si>
  <si>
    <t>Tartós hitelviszonyt megtestesítő értékpapírok</t>
  </si>
  <si>
    <t>A/III/2a</t>
  </si>
  <si>
    <t>- ebből: államkötvények</t>
  </si>
  <si>
    <t>A/III/2b</t>
  </si>
  <si>
    <t>- ebből: helyi önkormányzatok kötvényei</t>
  </si>
  <si>
    <t>A/III/3</t>
  </si>
  <si>
    <t>Befektetett pénzügyi eszközök értékhelyesbítése</t>
  </si>
  <si>
    <t>A/III</t>
  </si>
  <si>
    <t xml:space="preserve">Befektetett pénzügyi eszközök  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</si>
  <si>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</si>
  <si>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</si>
  <si>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</si>
  <si>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</si>
  <si>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</si>
  <si>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A)</t>
  </si>
  <si>
    <t>NEMZETI VAGYONBA TARTOZÓ BEFEKTETETT PÉNZÜGYI ESZKÖZÖK</t>
  </si>
  <si>
    <t>B/I/1</t>
  </si>
  <si>
    <t>Vásárolt készletek</t>
  </si>
  <si>
    <t>B/I/2</t>
  </si>
  <si>
    <t>Átsorolt, követelés fejében átvett készletek</t>
  </si>
  <si>
    <t>B/I/3</t>
  </si>
  <si>
    <t>Egyéb készletek</t>
  </si>
  <si>
    <t>B/I/4</t>
  </si>
  <si>
    <t>Befejezetlen termelés, félkész termékek, késztermékek</t>
  </si>
  <si>
    <t>B/I/5</t>
  </si>
  <si>
    <t>Növendék-, hízó és egyéb állatok</t>
  </si>
  <si>
    <t>B/I</t>
  </si>
  <si>
    <t>Készletek</t>
  </si>
  <si>
    <t>B/II/1</t>
  </si>
  <si>
    <t>Nem tartós részesedések</t>
  </si>
  <si>
    <t>B/II/2</t>
  </si>
  <si>
    <t>Forgatási célú hitelviszonyt megtestesítő értékpapírok</t>
  </si>
  <si>
    <t>B/II/2a</t>
  </si>
  <si>
    <t>- ebből: kárpótlási jegyek</t>
  </si>
  <si>
    <t>B/II/2b</t>
  </si>
  <si>
    <t>- ebből: kincstárjegyek</t>
  </si>
  <si>
    <t>B/II/2c</t>
  </si>
  <si>
    <t>B/II/2d</t>
  </si>
  <si>
    <t>B/II/2e</t>
  </si>
  <si>
    <t>- ebből: befektetési jegyek</t>
  </si>
  <si>
    <t>B/II</t>
  </si>
  <si>
    <t>Értékpapírok</t>
  </si>
  <si>
    <t>B)</t>
  </si>
  <si>
    <t>NEMZETI VAGYONBA TARTOZÓ FORGÓESZKÖZÖK</t>
  </si>
  <si>
    <t>C/I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</si>
  <si>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</si>
  <si>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</si>
  <si>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</si>
  <si>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</si>
  <si>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</si>
  <si>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</si>
  <si>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</si>
  <si>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</si>
  <si>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</si>
  <si>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C</t>
  </si>
  <si>
    <t>PÉNZESZKÖZÖK</t>
  </si>
  <si>
    <t>D/I/1</t>
  </si>
  <si>
    <t>Költségvetési évben esedékes követelések működési célú támogatások bevételeire államháztartáson belülről</t>
  </si>
  <si>
    <t>D/I/1a</t>
  </si>
  <si>
    <t>- ebből: költségvetési évben esedékes követelések működési célú visszatérítendő támogatások, kölcsönök visszatérülésére államháztartáson belülről</t>
  </si>
  <si>
    <t>D/I/2</t>
  </si>
  <si>
    <t>Költségvetési évben esedékes követelések felhalmozási célú támogatások bevételeire államháztartáson belülről</t>
  </si>
  <si>
    <t>D/I/2a</t>
  </si>
  <si>
    <t>- ebből: költségvetési évben esedékes követelések felhalmozási célú visszatérítendő támogatások, kölcsönök visszatérülésére államháztartáson belülről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</si>
  <si>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</si>
  <si>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</si>
  <si>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</si>
  <si>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</si>
  <si>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D/I/5</t>
  </si>
  <si>
    <t>Költségvetési évben esedékes követelések felhalmozási bevételre</t>
  </si>
  <si>
    <t>D/I/6</t>
  </si>
  <si>
    <t>Költségvetési évben esedékes követelések működési célú átvett pénzeszközre</t>
  </si>
  <si>
    <t>D/I/6a</t>
  </si>
  <si>
    <t>- ebből: költségvetési évben esedékes követelések működési célú visszatérítendő támogatások, kölcsönök visszatérülésére államháztartáson kívülről</t>
  </si>
  <si>
    <t>D/I/7</t>
  </si>
  <si>
    <t>Költségvetési évben esedékes követelések felhalmozási célú átvett pénzeszközre</t>
  </si>
  <si>
    <t>D/I/7a</t>
  </si>
  <si>
    <t>- ebből: költségvetési évben esedékes követelések felhalmozási célú visszatérítendő támogatások, kölcsönök visszatérülésére államháztartáson kívülről</t>
  </si>
  <si>
    <t>D/I/8</t>
  </si>
  <si>
    <t>Költségvetési évben esedékes követelések finanszírozási bevételekre</t>
  </si>
  <si>
    <t>D/I/8a</t>
  </si>
  <si>
    <t>- ebből: költségvetési évben esedékes követelések államháztartáson belüli megelőlegezések törlesztésére</t>
  </si>
  <si>
    <t>D/I</t>
  </si>
  <si>
    <t>Költségvetési évben esedékes követelések</t>
  </si>
  <si>
    <t>D/II/1</t>
  </si>
  <si>
    <t>Költségvetési évet követően esedékes követelések működési célú támogatások bevételeire államháztartáson belülről</t>
  </si>
  <si>
    <t>D/II/1a</t>
  </si>
  <si>
    <t>- ebből: költségvetési évet követően esedékes követelések működési célú visszatérítendő támogatások, kölcsönök visszatérülésére államháztartáson belülről</t>
  </si>
  <si>
    <t>D/II/2</t>
  </si>
  <si>
    <t>Költségvetési évet követően esedékes követelések felhalmozási célú támogatások bevételeire államháztartáson belülről</t>
  </si>
  <si>
    <t>D/II/2a</t>
  </si>
  <si>
    <t>- ebből: költségvetési évet követően esedékes követelések felhalmozási célú visszatérítendő támogatások, kölcsönök visszatérülésére államháztartáson belülről</t>
  </si>
  <si>
    <t>D/II/3</t>
  </si>
  <si>
    <t>Költségvetési évet követően esedékes követelések közhatalmi bevételre</t>
  </si>
  <si>
    <t>D/II/4</t>
  </si>
  <si>
    <t>Költségvetési évet követően esedékes követelések működési bevételre</t>
  </si>
  <si>
    <t>D/II/5</t>
  </si>
  <si>
    <t>Költségvetési évet követően esedékes követelések felhalmozási bevételre</t>
  </si>
  <si>
    <t>D/II/6</t>
  </si>
  <si>
    <t>Költségvetési évet követően esedékes követelések működési célú átvett pénzeszközre</t>
  </si>
  <si>
    <t>D/II/6a</t>
  </si>
  <si>
    <t>- ebből: költségvetési évet követően esedékes követelések működési célú visszatérítendő támogatások, kölcsönök visszatérülésére államháztartáson kívülről</t>
  </si>
  <si>
    <t>D/II/7</t>
  </si>
  <si>
    <t>Költségvetési évet követően esedékes követelések felhalmozási célú átvett pénzeszközre</t>
  </si>
  <si>
    <t>D/II/7a</t>
  </si>
  <si>
    <t>- ebből: költségvetési évet követően esedékes követelések felhalmozási célú visszatérítendő támogatások, kölcsönök visszatérülésére államháztartáson kívülről</t>
  </si>
  <si>
    <t>D/II/8</t>
  </si>
  <si>
    <t>Költségvetési évet követően esedékes követelések finanszírozási bevételekre</t>
  </si>
  <si>
    <t>D/II/8a</t>
  </si>
  <si>
    <t>- ebből: költségvetési évet követően esedékes követelések államháztartáson belüli megelőlegezések törlesztésére</t>
  </si>
  <si>
    <t>D/II</t>
  </si>
  <si>
    <t>Költségvetési évet követoen esedékes követelések</t>
  </si>
  <si>
    <t>D/III/1</t>
  </si>
  <si>
    <t>Adott előlegek</t>
  </si>
  <si>
    <t>D/III/1a</t>
  </si>
  <si>
    <t>- ebből: immateriális javakra adott előlegek</t>
  </si>
  <si>
    <t>D/III/1b</t>
  </si>
  <si>
    <t>- ebből: beruházásokra adott előlegek</t>
  </si>
  <si>
    <t>D/III/1c</t>
  </si>
  <si>
    <t>- ebből: készletekre adott előlegek</t>
  </si>
  <si>
    <t>D/III/1d</t>
  </si>
  <si>
    <t>- ebből: foglalkoztatottaknak adott előlegek</t>
  </si>
  <si>
    <t>D/III/1e</t>
  </si>
  <si>
    <t>- ebből: egyéb adott előlegek</t>
  </si>
  <si>
    <t>D/III/2</t>
  </si>
  <si>
    <t>Továbbadási célból folyósított támogatások, ellátások elszámolása</t>
  </si>
  <si>
    <t>D/III/3</t>
  </si>
  <si>
    <t>Más által beszedett bevételek elszámolása</t>
  </si>
  <si>
    <t>D/III/4</t>
  </si>
  <si>
    <t>Forgótőke elszámolása</t>
  </si>
  <si>
    <t>D/III/5</t>
  </si>
  <si>
    <t>Vagyonkezelésbe adott eszközökkel kapcsolatos visszapótlási követelés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</si>
  <si>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</si>
  <si>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</si>
  <si>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</si>
  <si>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</si>
  <si>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</si>
  <si>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</t>
  </si>
  <si>
    <t>D)</t>
  </si>
  <si>
    <t>KÖVETELÉSEK</t>
  </si>
  <si>
    <t>E)</t>
  </si>
  <si>
    <t>EGYÉB SAJÁTOS ESZKÖZOLDALI ELSZÁMOLÁSOK</t>
  </si>
  <si>
    <t>F/1</t>
  </si>
  <si>
    <t>Eredményszemléletű bevételek aktív időbeli elhatárolása</t>
  </si>
  <si>
    <t>F/2</t>
  </si>
  <si>
    <t>Költségek, ráfordítások aktív időbeli elhatárolása</t>
  </si>
  <si>
    <t>F/3</t>
  </si>
  <si>
    <t>Halasztott ráfordítások</t>
  </si>
  <si>
    <t>F)</t>
  </si>
  <si>
    <t>AKTÍV IDŐBELI ELHATÁROLÁSOK</t>
  </si>
  <si>
    <t>ESZKÖZÖK ÖSSZESEN</t>
  </si>
  <si>
    <t>FORRÁSOK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</si>
  <si>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</si>
  <si>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</si>
  <si>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</si>
  <si>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</si>
  <si>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</si>
  <si>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</si>
  <si>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</si>
  <si>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</si>
  <si>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</si>
  <si>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</si>
  <si>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</si>
  <si>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</si>
  <si>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G)</t>
  </si>
  <si>
    <t>SAJÁT TŐKE</t>
  </si>
  <si>
    <t>H/I/1</t>
  </si>
  <si>
    <t>Költségvetési évben esedékes kötelezettségek személyi juttatásokra</t>
  </si>
  <si>
    <t>H/I/2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</si>
  <si>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</si>
  <si>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</si>
  <si>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</si>
  <si>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</si>
  <si>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ellátottak pénzbeli juttatásaira</t>
  </si>
  <si>
    <t>H/I/5</t>
  </si>
  <si>
    <t>Költségvetési évben esedékes kötelezettségek egyéb működési célú kiadásokra</t>
  </si>
  <si>
    <t>H/I/5a</t>
  </si>
  <si>
    <t>- ebből: költségvetési évben esedékes kötelezettségek működési célú visszatérítendő támogatások, kölcsönök törlesztésére államháztartáson belülre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</si>
  <si>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</si>
  <si>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</si>
  <si>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</si>
  <si>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</si>
  <si>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</si>
  <si>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</si>
  <si>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H/I/8a</t>
  </si>
  <si>
    <t>- ebből: költségvetési évben esedékes kötelezettségek felhalmozási célú visszatérítendő támogatások, kölcsönök törlesztésére államháztartáson belülre</t>
  </si>
  <si>
    <t>H/I/9</t>
  </si>
  <si>
    <t>Költségvetési évben esedékes kötelezettségek finanszírozási kiadásokra</t>
  </si>
  <si>
    <t>H/I/9a</t>
  </si>
  <si>
    <t>- ebből: költségvetési évben esedékes kötelezettségek államháztartáson belüli megelőlegezések visszafizetésére</t>
  </si>
  <si>
    <t>H/I/9b</t>
  </si>
  <si>
    <t>- ebből: költségvetési évben esedékes kötelezettségek hosszú lejáratú hitelek, kölcsönök törlesztésére</t>
  </si>
  <si>
    <t>H/I/9c</t>
  </si>
  <si>
    <t>- ebből: költségvetési évben esedékes kötelezettségek likviditási célú hitelek, kölcsönök törlesztésére pénzügyi vállalkozásoknak</t>
  </si>
  <si>
    <t>H/I/9d</t>
  </si>
  <si>
    <t>- ebből: költségvetési évben esedékes kötelezettségek rövid lejáratú hitelek, kölcsönök törlesztésére</t>
  </si>
  <si>
    <t>H/I/9e</t>
  </si>
  <si>
    <t>- ebből: költségvetési évben esedékes kötelezettségek külföldi hitelek, kölcsönök törlesztésére</t>
  </si>
  <si>
    <t>H/I/9f</t>
  </si>
  <si>
    <t>- ebből: költségvetési évben esedékes kötelezettségek forgatási célú belföldi értékpapírok beváltására</t>
  </si>
  <si>
    <t>H/I/9g</t>
  </si>
  <si>
    <t>- ebből: költségvetési évben esedékes kötelezettségek befektetési célú belföldi értékpapírok beváltására</t>
  </si>
  <si>
    <t>H/I/9h</t>
  </si>
  <si>
    <t>- ebből: költségvetési évben esedékes kötelezettségek külföldi értékpapírok beváltására</t>
  </si>
  <si>
    <t>H/I</t>
  </si>
  <si>
    <t>Költségvetési évben esedékes kötelezettségek</t>
  </si>
  <si>
    <t>H/II/1</t>
  </si>
  <si>
    <t>Költségvetési évet követően esedékes kötelezettségek személyi juttatásokra</t>
  </si>
  <si>
    <t>H/II/2</t>
  </si>
  <si>
    <t>Költségvetési évet követően esedékes kötelezettségek munkaadókat terhelő járulékokra és szociális hozzájárulási adóra</t>
  </si>
  <si>
    <t>H/II/3</t>
  </si>
  <si>
    <t>Költségvetési évet követően esedékes kötelezettségek dologi kiadásokra</t>
  </si>
  <si>
    <t>H/II/4</t>
  </si>
  <si>
    <t>Költségvetési évet követően esedékes kötelezettségek ellátottak pénzbeli juttatásaira</t>
  </si>
  <si>
    <t>H/II/5</t>
  </si>
  <si>
    <t>Költségvetési évet követően esedékes kötelezettségek egyéb működési célú kiadásokra</t>
  </si>
  <si>
    <t>H/II/5a</t>
  </si>
  <si>
    <t>- ebből: költségvetési évet követően esedékes kötelezettségek működési célú visszatérítendő támogatások, kölcsönök törlesztésére államháztartáson belülre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</si>
  <si>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</si>
  <si>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</si>
  <si>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</si>
  <si>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</si>
  <si>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</si>
  <si>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</si>
  <si>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H/II/8a</t>
  </si>
  <si>
    <t>- ebből: költségvetési évet követően esedékes kötelezettségek felhalmozási célú visszatérítendő támogatások, kölcsönök törlesztésére államháztartáson belülre</t>
  </si>
  <si>
    <t>H/II/9</t>
  </si>
  <si>
    <t>Költségvetési évet követően esedékes kötelezettségek finanszírozási kiadásokra</t>
  </si>
  <si>
    <t>H/II/9a</t>
  </si>
  <si>
    <t>- ebből: költségvetési évet követően esedékes kötelezettségek államháztartáson belüli megelőlegezések visszafizetésére</t>
  </si>
  <si>
    <t>H/II/9b</t>
  </si>
  <si>
    <t>- ebből: költségvetési évet követően esedékes kötelezettségek hosszú lejáratú hitelek, kölcsönök törlesztésére</t>
  </si>
  <si>
    <t>H/II/9c</t>
  </si>
  <si>
    <t>- ebből: költségvetési évet követően esedékes kötelezettségek likviditási célú hitelek, kölcsönök törlesztésére pénzügyi vállalkozásoknak</t>
  </si>
  <si>
    <t>H/II/9d</t>
  </si>
  <si>
    <t>- ebből: költségvetési évet követően esedékes kötelezettségek rövid lejáratú hitelek, kölcsönök törlesztésére</t>
  </si>
  <si>
    <t>H/II/9e</t>
  </si>
  <si>
    <t>- ebből: költségvetési évet követően esedékes kötelezettségek külföldi hitelek, kölcsönök törlesztésére</t>
  </si>
  <si>
    <t>H/II/9f</t>
  </si>
  <si>
    <t>- ebből: költségvetési évet követően esedékes kötelezettségek forgatási célú belföldi értékpapírok beváltására</t>
  </si>
  <si>
    <t>H/II/9g</t>
  </si>
  <si>
    <t>- ebből: költségvetési évet követően esedékes kötelezettségek befektetési célú belföldi értékpapírok beváltására</t>
  </si>
  <si>
    <t>H/II/9h</t>
  </si>
  <si>
    <t>- ebből: költségvetési évet követően esedékes kötelezettségek külföldi értékpapírok beváltására</t>
  </si>
  <si>
    <t>H/II</t>
  </si>
  <si>
    <t>Költségvetési évet követően esedékes kötelezettségek</t>
  </si>
  <si>
    <t>H/III/1</t>
  </si>
  <si>
    <t>Kapott előlegek</t>
  </si>
  <si>
    <t>H/III/2</t>
  </si>
  <si>
    <t>H/III/3</t>
  </si>
  <si>
    <t>Más szervezetet megillető bevételek elszámolása</t>
  </si>
  <si>
    <t>H/III/4</t>
  </si>
  <si>
    <t>Forgótőke elszámolása (Kincstár)</t>
  </si>
  <si>
    <t>H/III/5</t>
  </si>
  <si>
    <t>Vagyonkezelésbe vett eszközökkel kapcsolatos visszapótlási kötelezettség elszámolása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</si>
  <si>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</si>
  <si>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</si>
  <si>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</si>
  <si>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</si>
  <si>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</si>
  <si>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</si>
  <si>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</si>
  <si>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</si>
  <si>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</si>
  <si>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</si>
  <si>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</si>
  <si>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K/1</t>
  </si>
  <si>
    <t>Eredményszemléletű bevételek passzív időbeli elhatárolása</t>
  </si>
  <si>
    <t>K/2</t>
  </si>
  <si>
    <t>Költségek, ráfordítások passzív időbeli elhatárolása</t>
  </si>
  <si>
    <t>K/3</t>
  </si>
  <si>
    <t>Halasztott eredményszemléletű bevételek</t>
  </si>
  <si>
    <t>K)</t>
  </si>
  <si>
    <t>PASSZÍV IDŐBELI ELHATÁROLÁSOK</t>
  </si>
  <si>
    <t>FORRÁSOK ÖSSZESEN</t>
  </si>
  <si>
    <t>Eredménykimutatás</t>
  </si>
  <si>
    <t>01</t>
  </si>
  <si>
    <t>Közhatalmi eredményszemléletű bevételek</t>
  </si>
  <si>
    <t>02</t>
  </si>
  <si>
    <t>Eszközök és szolgáltatások értékesítése nettó eredményszemléletű bevételei</t>
  </si>
  <si>
    <t>03</t>
  </si>
  <si>
    <t>Tevékenység egyéb nettó eredményszemléletű bevételei</t>
  </si>
  <si>
    <t>I</t>
  </si>
  <si>
    <t>Tevékenység nettó eredményszemléletű bevétele</t>
  </si>
  <si>
    <t>04</t>
  </si>
  <si>
    <t>Saját termelésű készletek állományváltozása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</si>
  <si>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</si>
  <si>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</si>
  <si>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</si>
  <si>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</si>
  <si>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</si>
  <si>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</si>
  <si>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</si>
  <si>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</si>
  <si>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</si>
  <si>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</si>
  <si>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</t>
  </si>
  <si>
    <t>Egyéb eredményszemléletű bevételek</t>
  </si>
  <si>
    <t>09</t>
  </si>
  <si>
    <t>Anyagköltség</t>
  </si>
  <si>
    <t>10</t>
  </si>
  <si>
    <t>Igénybe vett szolgáltatások értéke</t>
  </si>
  <si>
    <t>11</t>
  </si>
  <si>
    <t>Eladott áruk beszerzési értéke</t>
  </si>
  <si>
    <t>12</t>
  </si>
  <si>
    <t>Eladott (közvetített) szolgáltatások értéke</t>
  </si>
  <si>
    <t>IV</t>
  </si>
  <si>
    <t>Anyagjellegű ráfordítások</t>
  </si>
  <si>
    <t>13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</si>
  <si>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</si>
  <si>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</si>
  <si>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</si>
  <si>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</si>
  <si>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</si>
  <si>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</si>
  <si>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</t>
  </si>
  <si>
    <t>VI</t>
  </si>
  <si>
    <t>Értékcsökkenési leírás</t>
  </si>
  <si>
    <t xml:space="preserve">VII </t>
  </si>
  <si>
    <t>Egyéb ráfordítások</t>
  </si>
  <si>
    <t>TEVÉKENYSÉGEK EREDMÉNYE</t>
  </si>
  <si>
    <t>16</t>
  </si>
  <si>
    <t>Kapott (járó) osztalék és részesedés</t>
  </si>
  <si>
    <t>17</t>
  </si>
  <si>
    <t>Kapott (járó) kamatok és kamatjellegű eredményszemléletű bevételek</t>
  </si>
  <si>
    <t>18</t>
  </si>
  <si>
    <t>Pénzügyi műveletek egyéb eredményszemléletű bevételei</t>
  </si>
  <si>
    <t>18a</t>
  </si>
  <si>
    <t>- ebből: árfolyamnyereség</t>
  </si>
  <si>
    <t>VIII</t>
  </si>
  <si>
    <t>Pénzügyi műveletek eredményszemléletű bevételei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</si>
  <si>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</si>
  <si>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</si>
  <si>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</si>
  <si>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</si>
  <si>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</si>
  <si>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</si>
  <si>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21a</t>
  </si>
  <si>
    <t>- ebből: árfolyamveszteség</t>
  </si>
  <si>
    <t>IX</t>
  </si>
  <si>
    <t>Pénzügyi műveletek ráfordításai</t>
  </si>
  <si>
    <t>PÉNZÜGYI MŰVELETEK EREDMÉNYE</t>
  </si>
  <si>
    <t>C)</t>
  </si>
  <si>
    <t>Felhalmozási célú támogatások eredményszemléletű bevételei</t>
  </si>
  <si>
    <t>MÉRLEG SZERINTI EREDMÉNY</t>
  </si>
  <si>
    <t>Kimutatás az immateriális javak, tárgyi eszközök, koncesszióba, vagyonkezelésbe adott eszközök állományának alakulásáról</t>
  </si>
  <si>
    <t>Immateriális javak</t>
  </si>
  <si>
    <t>Ingatlanok és
kapcsolódó vagyoni
értékű jogok</t>
  </si>
  <si>
    <t>Gépek, berendezések,
felszerelések, járművek</t>
  </si>
  <si>
    <t>Beuházások,
felújítások</t>
  </si>
  <si>
    <t>Tárgyévi nyitó állomány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</si>
  <si>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</si>
  <si>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</si>
  <si>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</si>
  <si>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</si>
  <si>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miatti vétel, vagyonkezelői jog visszavétele</t>
  </si>
  <si>
    <t>Egyéb növekedés</t>
  </si>
  <si>
    <t>Összes növekedés</t>
  </si>
  <si>
    <t>Értékesítés</t>
  </si>
  <si>
    <t>Hiány, sleejtezés, megsemmisülés</t>
  </si>
  <si>
    <t>Térítésmentes átadás</t>
  </si>
  <si>
    <t>Költségvetési szerv, tárulás alapításkori átadás, vagyonkezelésbe adás miatti átadás, vagyonkezelői jog visszaadása</t>
  </si>
  <si>
    <t>Egyéb csökkenés</t>
  </si>
  <si>
    <t>Összes csökkenés</t>
  </si>
  <si>
    <t>Bruttó érték összesen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</si>
  <si>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</si>
  <si>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</si>
  <si>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</si>
  <si>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</si>
  <si>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</si>
  <si>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</si>
  <si>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</si>
  <si>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</t>
  </si>
  <si>
    <t>Értékcsökkenés összesen</t>
  </si>
  <si>
    <t>Eszközök nettó értéke</t>
  </si>
  <si>
    <t>Vagyonrészletezés forgalomképesség szerint</t>
  </si>
  <si>
    <t>Sorsz.</t>
  </si>
  <si>
    <t>Bruttó érték</t>
  </si>
  <si>
    <t>Értékcsökkenés</t>
  </si>
  <si>
    <t>Nettó érték</t>
  </si>
  <si>
    <t>Forgalomképtelen ingatlanok</t>
  </si>
  <si>
    <t>Földterület-50 db</t>
  </si>
  <si>
    <t>Telek - 3 db</t>
  </si>
  <si>
    <t>Egyéb épület- 6 db</t>
  </si>
  <si>
    <t>Korlátozottan forgalomképtelen ingatlanok</t>
  </si>
  <si>
    <t>Földterület -6 db</t>
  </si>
  <si>
    <t>Telkek - 5 db</t>
  </si>
  <si>
    <t xml:space="preserve">Lakóépület - 2 db </t>
  </si>
  <si>
    <t>Egyéb épület -9 db</t>
  </si>
  <si>
    <t>Üzemeltetésre átadott építmény - 4 db</t>
  </si>
  <si>
    <t>Ültetvény - 1 db</t>
  </si>
  <si>
    <t>Forgalomképes ingatlanok</t>
  </si>
  <si>
    <t>Telkek - 3 db</t>
  </si>
  <si>
    <t>Egyéb telkek - 6 db</t>
  </si>
  <si>
    <t xml:space="preserve">Lakóépület - 6 db </t>
  </si>
  <si>
    <t>Erdők - 7 db</t>
  </si>
  <si>
    <t>Egyéb épület - 5 db</t>
  </si>
  <si>
    <t>Ültetvény - 2 db</t>
  </si>
  <si>
    <t>Egyéb építmény - 25 db</t>
  </si>
  <si>
    <t>Szellemi termék - 14 db</t>
  </si>
  <si>
    <t>0-ra leírt szellemi termék - 25 db</t>
  </si>
  <si>
    <t>Ügyv. és szám.tech. eszköz - 0 db</t>
  </si>
  <si>
    <t>0-ra leírt ügyv. és szám.tech.eszköz - 45 db</t>
  </si>
  <si>
    <t>Gép, berendezés, felszer. - 19 db</t>
  </si>
  <si>
    <t>0-ra leírt gép, berendezés, felsz. 86 db</t>
  </si>
  <si>
    <t>Képzőművészeti alkotás - 1 db</t>
  </si>
  <si>
    <t xml:space="preserve">8. </t>
  </si>
  <si>
    <t>Járművek - 1 db</t>
  </si>
  <si>
    <t>0-ra leírt járművek - 4 db</t>
  </si>
  <si>
    <t>Befejezetlen beruházások állománya</t>
  </si>
  <si>
    <t>Részvények, részesedések - 2 db</t>
  </si>
  <si>
    <t>O-ra leírt szellemi termék - 4 db</t>
  </si>
  <si>
    <t>Forgalomképes ügyv.és szám.tech.eszköz  -0db</t>
  </si>
  <si>
    <t>O-ra leírt ügyv.és szám.tech.eszköz - 6 db</t>
  </si>
  <si>
    <t>Forgalomképes gép, berendezés,felsz. -2 db</t>
  </si>
  <si>
    <t>O-ra leírt gép, berendezés, felsz. -18 db</t>
  </si>
  <si>
    <t>-------------------------------------------------</t>
  </si>
  <si>
    <t>2016. évi
teljesítés</t>
  </si>
  <si>
    <t>Felújítások</t>
  </si>
  <si>
    <t>Beruházások</t>
  </si>
  <si>
    <t>Értékesített tárgyi eszközök után befizetett ÁFA</t>
  </si>
  <si>
    <t>Beruházási kiadások előirányzatának és felhasználásának alakulása</t>
  </si>
  <si>
    <t>2016. előtti
teljesítés</t>
  </si>
  <si>
    <t>2019.</t>
  </si>
  <si>
    <t>2019. 
után</t>
  </si>
  <si>
    <t>Többéves kihatással járó döntésekből származó kötelezettségek
célok szerint, évenkénti bontásban</t>
  </si>
  <si>
    <t>Az önkormányzat által felvett hitelállomány alakulása lejárat és eszközök szerinti bontásban</t>
  </si>
  <si>
    <t>Sportegyesület</t>
  </si>
  <si>
    <t>Nonprofit szervezetek</t>
  </si>
  <si>
    <t>Apáti-Ker Kft.</t>
  </si>
  <si>
    <t>Hozzájárulás a háziorvosi ügyelethez</t>
  </si>
  <si>
    <t>Egyéb működési célú támogatások ÁH-n kívülre</t>
  </si>
  <si>
    <t>Bátaapáti Község Önkormányzata által átadott pénzeszközök, támogatásértékű kiadások</t>
  </si>
  <si>
    <t xml:space="preserve"> Forintban !</t>
  </si>
  <si>
    <t>Az önkormányzat által adott közvetett támogatások
(kedvezmények)</t>
  </si>
  <si>
    <t>2016. évi bevételi
előirányzat</t>
  </si>
  <si>
    <t>2016. évi módosított
előirányzat</t>
  </si>
  <si>
    <t>2016. évi kiadási
előirányzat</t>
  </si>
  <si>
    <t>Egyéb építmény -120 db</t>
  </si>
  <si>
    <t>Földterület - 136 db</t>
  </si>
  <si>
    <t>Korlátozottan forgalomképes szellemi termék -1db</t>
  </si>
  <si>
    <t>18. sz. melléklet</t>
  </si>
  <si>
    <t>(összevont)</t>
  </si>
  <si>
    <t>Ezer forintban!</t>
  </si>
  <si>
    <t>Koncesszióba,
vagyonkezelésbe
adott eszközök</t>
  </si>
  <si>
    <t>Teljesen (0-ig) leírt eszközök bruttó értéke</t>
  </si>
  <si>
    <t>Bátaapáti Község Önkormányzata (összevont)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</si>
</sst>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0" borderId="1" xfId="0" applyFont="1" applyBorder="1"/>
    <xf numFmtId="164" fontId="2" fillId="0" borderId="1" xfId="1" applyNumberFormat="1" applyFont="1" applyBorder="1"/>
    <xf numFmtId="164" fontId="3" fillId="3" borderId="1" xfId="1" applyNumberFormat="1" applyFont="1" applyFill="1" applyBorder="1"/>
    <xf numFmtId="0" fontId="2" fillId="0" borderId="0" xfId="0" applyFont="1"/>
    <xf numFmtId="0" fontId="0" fillId="0" borderId="21" xfId="0" applyBorder="1" applyAlignment="1">
      <alignment horizontal="center"/>
    </xf>
    <xf numFmtId="0" fontId="2" fillId="2" borderId="25" xfId="0" applyFont="1" applyFill="1" applyBorder="1"/>
    <xf numFmtId="0" fontId="3" fillId="3" borderId="26" xfId="0" applyFont="1" applyFill="1" applyBorder="1"/>
    <xf numFmtId="0" fontId="0" fillId="0" borderId="26" xfId="0" applyBorder="1"/>
    <xf numFmtId="0" fontId="2" fillId="2" borderId="26" xfId="0" applyFont="1" applyFill="1" applyBorder="1"/>
    <xf numFmtId="0" fontId="2" fillId="0" borderId="7" xfId="0" applyFont="1" applyBorder="1"/>
    <xf numFmtId="0" fontId="0" fillId="0" borderId="7" xfId="0" applyBorder="1" applyAlignment="1">
      <alignment horizontal="center"/>
    </xf>
    <xf numFmtId="164" fontId="2" fillId="2" borderId="7" xfId="1" applyNumberFormat="1" applyFont="1" applyFill="1" applyBorder="1"/>
    <xf numFmtId="164" fontId="3" fillId="3" borderId="7" xfId="1" applyNumberFormat="1" applyFont="1" applyFill="1" applyBorder="1"/>
    <xf numFmtId="164" fontId="0" fillId="0" borderId="7" xfId="1" applyNumberFormat="1" applyFont="1" applyBorder="1"/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10" xfId="1" applyNumberFormat="1" applyFont="1" applyBorder="1"/>
    <xf numFmtId="0" fontId="2" fillId="0" borderId="0" xfId="0" quotePrefix="1" applyFont="1"/>
    <xf numFmtId="0" fontId="0" fillId="0" borderId="1" xfId="0" applyBorder="1" applyAlignment="1">
      <alignment wrapText="1"/>
    </xf>
    <xf numFmtId="0" fontId="0" fillId="0" borderId="10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/>
    <xf numFmtId="164" fontId="0" fillId="0" borderId="6" xfId="1" applyNumberFormat="1" applyFont="1" applyBorder="1"/>
    <xf numFmtId="164" fontId="0" fillId="0" borderId="11" xfId="1" applyNumberFormat="1" applyFont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164" fontId="2" fillId="0" borderId="8" xfId="1" applyNumberFormat="1" applyFont="1" applyBorder="1"/>
    <xf numFmtId="164" fontId="0" fillId="0" borderId="8" xfId="1" applyNumberFormat="1" applyFont="1" applyBorder="1"/>
    <xf numFmtId="0" fontId="2" fillId="0" borderId="10" xfId="0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/>
    <xf numFmtId="164" fontId="0" fillId="0" borderId="28" xfId="1" applyNumberFormat="1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0" fillId="0" borderId="5" xfId="1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5" fillId="0" borderId="6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41" xfId="0" applyBorder="1"/>
    <xf numFmtId="0" fontId="0" fillId="0" borderId="42" xfId="0" applyBorder="1"/>
    <xf numFmtId="0" fontId="0" fillId="0" borderId="22" xfId="0" applyBorder="1"/>
    <xf numFmtId="0" fontId="0" fillId="0" borderId="43" xfId="0" applyBorder="1"/>
    <xf numFmtId="0" fontId="0" fillId="0" borderId="40" xfId="0" applyBorder="1"/>
    <xf numFmtId="164" fontId="0" fillId="0" borderId="44" xfId="1" applyNumberFormat="1" applyFont="1" applyBorder="1"/>
    <xf numFmtId="164" fontId="0" fillId="0" borderId="22" xfId="1" applyNumberFormat="1" applyFont="1" applyBorder="1"/>
    <xf numFmtId="0" fontId="5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/>
    <xf numFmtId="0" fontId="2" fillId="0" borderId="9" xfId="0" applyFont="1" applyBorder="1"/>
    <xf numFmtId="0" fontId="2" fillId="0" borderId="39" xfId="0" applyFont="1" applyBorder="1"/>
    <xf numFmtId="0" fontId="2" fillId="0" borderId="16" xfId="0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0" fillId="0" borderId="35" xfId="1" applyNumberFormat="1" applyFont="1" applyBorder="1"/>
    <xf numFmtId="164" fontId="0" fillId="0" borderId="36" xfId="1" applyNumberFormat="1" applyFont="1" applyBorder="1"/>
    <xf numFmtId="164" fontId="0" fillId="0" borderId="37" xfId="1" applyNumberFormat="1" applyFont="1" applyBorder="1"/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2" fillId="0" borderId="29" xfId="0" applyFont="1" applyBorder="1"/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2" fillId="0" borderId="50" xfId="0" applyFont="1" applyBorder="1"/>
    <xf numFmtId="0" fontId="2" fillId="0" borderId="41" xfId="0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15" xfId="0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0" fontId="2" fillId="0" borderId="34" xfId="0" applyFont="1" applyBorder="1"/>
    <xf numFmtId="0" fontId="0" fillId="0" borderId="28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2" xfId="0" applyFont="1" applyBorder="1" applyAlignment="1">
      <alignment horizontal="center"/>
    </xf>
    <xf numFmtId="0" fontId="0" fillId="0" borderId="25" xfId="0" applyBorder="1"/>
    <xf numFmtId="0" fontId="2" fillId="0" borderId="52" xfId="0" applyFont="1" applyBorder="1"/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39" xfId="0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1" xfId="0" applyFont="1" applyBorder="1" applyAlignment="1">
      <alignment vertical="center"/>
    </xf>
    <xf numFmtId="0" fontId="0" fillId="0" borderId="10" xfId="0" applyBorder="1" applyAlignment="1">
      <alignment wrapText="1"/>
    </xf>
    <xf numFmtId="164" fontId="2" fillId="0" borderId="5" xfId="1" applyNumberFormat="1" applyFont="1" applyBorder="1" applyAlignment="1">
      <alignment horizontal="center" vertical="center"/>
    </xf>
    <xf numFmtId="0" fontId="0" fillId="0" borderId="7" xfId="0" quotePrefix="1" applyBorder="1"/>
    <xf numFmtId="0" fontId="0" fillId="4" borderId="0" xfId="0" applyFill="1" applyBorder="1"/>
    <xf numFmtId="164" fontId="0" fillId="4" borderId="0" xfId="1" applyNumberFormat="1" applyFont="1" applyFill="1" applyBorder="1"/>
    <xf numFmtId="164" fontId="0" fillId="0" borderId="0" xfId="1" applyNumberFormat="1" applyFont="1" applyAlignment="1">
      <alignment horizontal="right"/>
    </xf>
    <xf numFmtId="0" fontId="0" fillId="0" borderId="8" xfId="1" applyNumberFormat="1" applyFont="1" applyFill="1" applyBorder="1" applyAlignment="1">
      <alignment horizontal="center"/>
    </xf>
    <xf numFmtId="164" fontId="2" fillId="0" borderId="8" xfId="1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2" borderId="7" xfId="0" applyFont="1" applyFill="1" applyBorder="1"/>
    <xf numFmtId="164" fontId="2" fillId="2" borderId="8" xfId="1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4" fontId="2" fillId="2" borderId="11" xfId="1" applyNumberFormat="1" applyFont="1" applyFill="1" applyBorder="1"/>
    <xf numFmtId="0" fontId="2" fillId="2" borderId="27" xfId="0" applyFont="1" applyFill="1" applyBorder="1"/>
    <xf numFmtId="0" fontId="3" fillId="3" borderId="7" xfId="0" applyFont="1" applyFill="1" applyBorder="1"/>
    <xf numFmtId="164" fontId="3" fillId="3" borderId="8" xfId="1" applyNumberFormat="1" applyFont="1" applyFill="1" applyBorder="1"/>
    <xf numFmtId="0" fontId="2" fillId="2" borderId="52" xfId="0" applyFont="1" applyFill="1" applyBorder="1"/>
    <xf numFmtId="0" fontId="4" fillId="0" borderId="0" xfId="0" applyFont="1"/>
    <xf numFmtId="164" fontId="0" fillId="0" borderId="51" xfId="1" applyNumberFormat="1" applyFont="1" applyBorder="1"/>
    <xf numFmtId="164" fontId="0" fillId="0" borderId="52" xfId="1" applyNumberFormat="1" applyFont="1" applyBorder="1"/>
    <xf numFmtId="0" fontId="2" fillId="0" borderId="2" xfId="0" applyFont="1" applyBorder="1"/>
    <xf numFmtId="164" fontId="2" fillId="0" borderId="34" xfId="1" applyNumberFormat="1" applyFont="1" applyBorder="1"/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2" fillId="0" borderId="8" xfId="1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8" xfId="1" applyNumberFormat="1" applyFont="1" applyBorder="1" applyAlignment="1">
      <alignment horizontal="center"/>
    </xf>
    <xf numFmtId="0" fontId="0" fillId="0" borderId="0" xfId="0" applyNumberFormat="1"/>
    <xf numFmtId="164" fontId="0" fillId="0" borderId="39" xfId="1" applyNumberFormat="1" applyFont="1" applyBorder="1"/>
    <xf numFmtId="0" fontId="0" fillId="0" borderId="6" xfId="0" applyBorder="1"/>
    <xf numFmtId="164" fontId="0" fillId="0" borderId="38" xfId="1" applyNumberFormat="1" applyFont="1" applyBorder="1"/>
    <xf numFmtId="0" fontId="11" fillId="0" borderId="0" xfId="2" applyFont="1"/>
    <xf numFmtId="0" fontId="9" fillId="0" borderId="0" xfId="2"/>
    <xf numFmtId="0" fontId="10" fillId="0" borderId="0" xfId="2" applyFont="1" applyAlignment="1"/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9" fillId="0" borderId="9" xfId="2" applyBorder="1" applyAlignment="1">
      <alignment horizontal="center"/>
    </xf>
    <xf numFmtId="0" fontId="9" fillId="0" borderId="10" xfId="2" applyBorder="1" applyAlignment="1">
      <alignment horizontal="center"/>
    </xf>
    <xf numFmtId="0" fontId="9" fillId="0" borderId="11" xfId="2" applyBorder="1" applyAlignment="1">
      <alignment horizontal="center"/>
    </xf>
    <xf numFmtId="0" fontId="11" fillId="5" borderId="27" xfId="2" applyFont="1" applyFill="1" applyBorder="1"/>
    <xf numFmtId="0" fontId="11" fillId="5" borderId="3" xfId="2" applyFont="1" applyFill="1" applyBorder="1"/>
    <xf numFmtId="164" fontId="11" fillId="5" borderId="3" xfId="3" applyNumberFormat="1" applyFont="1" applyFill="1" applyBorder="1"/>
    <xf numFmtId="164" fontId="9" fillId="5" borderId="1" xfId="3" applyNumberFormat="1" applyFont="1" applyFill="1" applyBorder="1"/>
    <xf numFmtId="164" fontId="11" fillId="5" borderId="8" xfId="3" applyNumberFormat="1" applyFont="1" applyFill="1" applyBorder="1"/>
    <xf numFmtId="0" fontId="9" fillId="0" borderId="7" xfId="2" applyBorder="1"/>
    <xf numFmtId="0" fontId="9" fillId="0" borderId="1" xfId="2" applyBorder="1"/>
    <xf numFmtId="164" fontId="0" fillId="0" borderId="1" xfId="3" applyNumberFormat="1" applyFont="1" applyBorder="1"/>
    <xf numFmtId="0" fontId="11" fillId="5" borderId="7" xfId="2" applyFont="1" applyFill="1" applyBorder="1"/>
    <xf numFmtId="0" fontId="11" fillId="5" borderId="1" xfId="2" applyFont="1" applyFill="1" applyBorder="1"/>
    <xf numFmtId="164" fontId="11" fillId="5" borderId="1" xfId="3" applyNumberFormat="1" applyFont="1" applyFill="1" applyBorder="1"/>
    <xf numFmtId="0" fontId="9" fillId="0" borderId="1" xfId="2" applyBorder="1" applyAlignment="1">
      <alignment wrapText="1"/>
    </xf>
    <xf numFmtId="0" fontId="11" fillId="0" borderId="7" xfId="2" applyFont="1" applyBorder="1"/>
    <xf numFmtId="0" fontId="11" fillId="0" borderId="1" xfId="2" applyFont="1" applyBorder="1"/>
    <xf numFmtId="0" fontId="9" fillId="0" borderId="9" xfId="2" applyBorder="1"/>
    <xf numFmtId="0" fontId="9" fillId="0" borderId="10" xfId="2" applyBorder="1"/>
    <xf numFmtId="164" fontId="0" fillId="0" borderId="10" xfId="3" applyNumberFormat="1" applyFont="1" applyBorder="1"/>
    <xf numFmtId="164" fontId="11" fillId="5" borderId="11" xfId="3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5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6">
    <cellStyle name="Ezres" xfId="1" builtinId="3"/>
    <cellStyle name="Ezres 2" xfId="3"/>
    <cellStyle name="Hiperhivatkozás" xfId="4"/>
    <cellStyle name="Már látott hiperhivatkozás" xfId="5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8/AppData/Roaming/Microsoft/Excel/K&#246;lts&#233;gvet&#233;si%20rendelet%20m&#243;dos&#237;t&#225;sa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. Konszolidált"/>
      <sheetName val="2.1. sz. mell Önkormányzat"/>
      <sheetName val="2.2  sz. melléklet KÖH"/>
      <sheetName val="2.3. sz. melléklet Óvoda"/>
      <sheetName val="3.a.sz.mell"/>
      <sheetName val="3.b.sz.mell "/>
      <sheetName val="3.c. sz. mell."/>
      <sheetName val="3.d. sz. mell."/>
      <sheetName val="4.sz.mell"/>
      <sheetName val="5.sz.mell"/>
      <sheetName val="6.sz.mell."/>
      <sheetName val="7. melléklet"/>
      <sheetName val="8. sz. melléklet"/>
      <sheetName val="9. sz. mell."/>
      <sheetName val="10 sz. mell"/>
      <sheetName val=" 11. sz. mell"/>
      <sheetName val="Munka1"/>
    </sheetNames>
    <sheetDataSet>
      <sheetData sheetId="0" refreshError="1">
        <row r="35">
          <cell r="D35">
            <v>21800000</v>
          </cell>
        </row>
        <row r="36">
          <cell r="D36">
            <v>104034399</v>
          </cell>
        </row>
      </sheetData>
      <sheetData sheetId="1" refreshError="1">
        <row r="9">
          <cell r="D9">
            <v>8171856</v>
          </cell>
          <cell r="E9">
            <v>7950031</v>
          </cell>
        </row>
        <row r="16">
          <cell r="D16">
            <v>16265000</v>
          </cell>
          <cell r="E16">
            <v>28806346</v>
          </cell>
        </row>
        <row r="18">
          <cell r="D18">
            <v>15435000</v>
          </cell>
          <cell r="E18">
            <v>26209754</v>
          </cell>
        </row>
        <row r="19">
          <cell r="D19">
            <v>800000</v>
          </cell>
          <cell r="E19">
            <v>1977450</v>
          </cell>
        </row>
        <row r="20">
          <cell r="D20">
            <v>30000</v>
          </cell>
          <cell r="E20">
            <v>619142</v>
          </cell>
        </row>
        <row r="21">
          <cell r="E21">
            <v>2676771</v>
          </cell>
        </row>
        <row r="22">
          <cell r="E22">
            <v>2536771</v>
          </cell>
        </row>
        <row r="23">
          <cell r="E23">
            <v>140000</v>
          </cell>
        </row>
        <row r="25">
          <cell r="D25">
            <v>64320540</v>
          </cell>
          <cell r="E25">
            <v>65863724</v>
          </cell>
        </row>
        <row r="26">
          <cell r="D26">
            <v>39598306</v>
          </cell>
          <cell r="E26">
            <v>39613606</v>
          </cell>
        </row>
        <row r="27">
          <cell r="D27">
            <v>13946400</v>
          </cell>
          <cell r="E27">
            <v>13946400</v>
          </cell>
        </row>
        <row r="28">
          <cell r="D28">
            <v>2080000</v>
          </cell>
          <cell r="E28">
            <v>2080000</v>
          </cell>
        </row>
        <row r="29">
          <cell r="D29">
            <v>7480534</v>
          </cell>
          <cell r="E29">
            <v>7580998</v>
          </cell>
        </row>
        <row r="31">
          <cell r="D31">
            <v>15300</v>
          </cell>
        </row>
        <row r="32">
          <cell r="D32">
            <v>1200000</v>
          </cell>
          <cell r="E32">
            <v>1200000</v>
          </cell>
        </row>
        <row r="33">
          <cell r="E33">
            <v>1442720</v>
          </cell>
        </row>
        <row r="34">
          <cell r="D34">
            <v>0</v>
          </cell>
        </row>
        <row r="35">
          <cell r="E35">
            <v>354880</v>
          </cell>
        </row>
        <row r="36">
          <cell r="E36">
            <v>379982</v>
          </cell>
        </row>
        <row r="47">
          <cell r="E47">
            <v>1880431</v>
          </cell>
        </row>
        <row r="50">
          <cell r="D50">
            <v>71873481</v>
          </cell>
          <cell r="E50">
            <v>71531955</v>
          </cell>
        </row>
        <row r="55">
          <cell r="D55">
            <v>30682389</v>
          </cell>
          <cell r="E55">
            <v>32090548</v>
          </cell>
        </row>
        <row r="56">
          <cell r="D56">
            <v>8776319</v>
          </cell>
          <cell r="E56">
            <v>8845942</v>
          </cell>
        </row>
        <row r="57">
          <cell r="D57">
            <v>36655740</v>
          </cell>
          <cell r="E57">
            <v>52590763</v>
          </cell>
        </row>
        <row r="59">
          <cell r="D59">
            <v>6650000</v>
          </cell>
          <cell r="E59">
            <v>100000</v>
          </cell>
        </row>
        <row r="60">
          <cell r="D60">
            <v>11497800</v>
          </cell>
          <cell r="E60">
            <v>14068305</v>
          </cell>
        </row>
        <row r="62">
          <cell r="E62">
            <v>8382864</v>
          </cell>
        </row>
        <row r="64">
          <cell r="D64">
            <v>15300000</v>
          </cell>
          <cell r="E64">
            <v>61876238</v>
          </cell>
        </row>
        <row r="65">
          <cell r="E65">
            <v>59258433</v>
          </cell>
        </row>
        <row r="67">
          <cell r="D67">
            <v>800000</v>
          </cell>
          <cell r="E67">
            <v>800000</v>
          </cell>
        </row>
        <row r="69">
          <cell r="D69">
            <v>67997140</v>
          </cell>
          <cell r="E69">
            <v>69374092</v>
          </cell>
        </row>
        <row r="70">
          <cell r="D70">
            <v>103686572</v>
          </cell>
        </row>
        <row r="75">
          <cell r="E75">
            <v>2177653</v>
          </cell>
        </row>
        <row r="78">
          <cell r="D78">
            <v>86632526</v>
          </cell>
          <cell r="E78">
            <v>87174130</v>
          </cell>
        </row>
      </sheetData>
      <sheetData sheetId="2" refreshError="1">
        <row r="9">
          <cell r="D9">
            <v>0</v>
          </cell>
          <cell r="E9">
            <v>439</v>
          </cell>
        </row>
        <row r="18">
          <cell r="E18">
            <v>991356</v>
          </cell>
        </row>
        <row r="21">
          <cell r="E21">
            <v>856718</v>
          </cell>
        </row>
        <row r="28">
          <cell r="D28">
            <v>43618623</v>
          </cell>
          <cell r="E28">
            <v>43940103</v>
          </cell>
        </row>
        <row r="29">
          <cell r="D29">
            <v>12099558</v>
          </cell>
          <cell r="E29">
            <v>12390014</v>
          </cell>
        </row>
        <row r="30">
          <cell r="D30">
            <v>4460000</v>
          </cell>
          <cell r="E30">
            <v>5061820</v>
          </cell>
        </row>
      </sheetData>
      <sheetData sheetId="3" refreshError="1">
        <row r="9">
          <cell r="D9">
            <v>4572000</v>
          </cell>
          <cell r="E9">
            <v>4778009</v>
          </cell>
        </row>
        <row r="21">
          <cell r="D21">
            <v>750720</v>
          </cell>
          <cell r="E21">
            <v>750720</v>
          </cell>
        </row>
        <row r="28">
          <cell r="D28">
            <v>16159608</v>
          </cell>
          <cell r="E28">
            <v>17557766</v>
          </cell>
        </row>
        <row r="29">
          <cell r="D29">
            <v>4345457</v>
          </cell>
          <cell r="E29">
            <v>4590509</v>
          </cell>
        </row>
        <row r="30">
          <cell r="D30">
            <v>11272000</v>
          </cell>
          <cell r="E30">
            <v>10441160</v>
          </cell>
        </row>
        <row r="37">
          <cell r="E37">
            <v>570000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view="pageLayout" topLeftCell="A55" zoomScaleNormal="100" workbookViewId="0">
      <selection activeCell="B90" sqref="B90"/>
    </sheetView>
  </sheetViews>
  <sheetFormatPr defaultRowHeight="15" x14ac:dyDescent="0.25"/>
  <cols>
    <col min="1" max="1" width="12.28515625" bestFit="1" customWidth="1"/>
    <col min="2" max="2" width="49.7109375" bestFit="1" customWidth="1"/>
    <col min="3" max="3" width="16.7109375" bestFit="1" customWidth="1"/>
    <col min="4" max="4" width="20.28515625" bestFit="1" customWidth="1"/>
    <col min="5" max="5" width="16.42578125" style="2" bestFit="1" customWidth="1"/>
  </cols>
  <sheetData>
    <row r="1" spans="1:5" ht="15.75" x14ac:dyDescent="0.25">
      <c r="A1" s="239" t="s">
        <v>0</v>
      </c>
      <c r="B1" s="239"/>
      <c r="C1" s="239"/>
      <c r="D1" s="239"/>
    </row>
    <row r="2" spans="1:5" ht="15.75" thickBot="1" x14ac:dyDescent="0.3">
      <c r="E2" s="169" t="s">
        <v>132</v>
      </c>
    </row>
    <row r="3" spans="1:5" x14ac:dyDescent="0.25">
      <c r="A3" s="235" t="s">
        <v>133</v>
      </c>
      <c r="B3" s="241" t="s">
        <v>2</v>
      </c>
      <c r="C3" s="243" t="s">
        <v>3</v>
      </c>
      <c r="D3" s="244"/>
      <c r="E3" s="245"/>
    </row>
    <row r="4" spans="1:5" ht="15.75" thickBot="1" x14ac:dyDescent="0.3">
      <c r="A4" s="240"/>
      <c r="B4" s="242"/>
      <c r="C4" s="43" t="s">
        <v>4</v>
      </c>
      <c r="D4" s="44" t="s">
        <v>5</v>
      </c>
      <c r="E4" s="194" t="s">
        <v>134</v>
      </c>
    </row>
    <row r="5" spans="1:5" ht="15.75" thickBot="1" x14ac:dyDescent="0.3">
      <c r="A5" s="13">
        <v>1</v>
      </c>
      <c r="B5" s="20">
        <v>2</v>
      </c>
      <c r="C5" s="26">
        <v>3</v>
      </c>
      <c r="D5" s="3">
        <v>4</v>
      </c>
      <c r="E5" s="170">
        <v>5</v>
      </c>
    </row>
    <row r="6" spans="1:5" x14ac:dyDescent="0.25">
      <c r="A6" s="180" t="s">
        <v>6</v>
      </c>
      <c r="B6" s="21" t="s">
        <v>7</v>
      </c>
      <c r="C6" s="27">
        <f>C7+C8</f>
        <v>29008856</v>
      </c>
      <c r="D6" s="15">
        <f>D7+D8</f>
        <v>41534825</v>
      </c>
      <c r="E6" s="176">
        <f>E7+E8</f>
        <v>38398363</v>
      </c>
    </row>
    <row r="7" spans="1:5" x14ac:dyDescent="0.25">
      <c r="A7" s="181" t="s">
        <v>8</v>
      </c>
      <c r="B7" s="22" t="s">
        <v>9</v>
      </c>
      <c r="C7" s="28">
        <f>'[1]2.1. sz. mell Önkormányzat'!D9+'[1]2.2  sz. melléklet KÖH'!D9+'[1]2.3. sz. melléklet Óvoda'!D9</f>
        <v>12743856</v>
      </c>
      <c r="D7" s="18">
        <f>'[1]2.1. sz. mell Önkormányzat'!E9+'[1]2.2  sz. melléklet KÖH'!E9+'[1]2.3. sz. melléklet Óvoda'!E9</f>
        <v>12728479</v>
      </c>
      <c r="E7" s="64">
        <f>'2.1 melléklet Önkormányzat'!F7+'2.2 melléklet KÖH'!F7+'2.3 melléklet Óvoda'!F7</f>
        <v>11238488</v>
      </c>
    </row>
    <row r="8" spans="1:5" x14ac:dyDescent="0.25">
      <c r="A8" s="181" t="s">
        <v>10</v>
      </c>
      <c r="B8" s="22" t="s">
        <v>11</v>
      </c>
      <c r="C8" s="28">
        <f>SUM(C10:C12)</f>
        <v>16265000</v>
      </c>
      <c r="D8" s="18">
        <f>SUM(D10:D12)</f>
        <v>28806346</v>
      </c>
      <c r="E8" s="182">
        <f>SUM(E10:E12)</f>
        <v>27159875</v>
      </c>
    </row>
    <row r="9" spans="1:5" x14ac:dyDescent="0.25">
      <c r="A9" s="8" t="s">
        <v>12</v>
      </c>
      <c r="B9" s="23" t="s">
        <v>13</v>
      </c>
      <c r="C9" s="29"/>
      <c r="D9" s="5"/>
      <c r="E9" s="64"/>
    </row>
    <row r="10" spans="1:5" x14ac:dyDescent="0.25">
      <c r="A10" s="8" t="s">
        <v>14</v>
      </c>
      <c r="B10" s="23" t="s">
        <v>15</v>
      </c>
      <c r="C10" s="29">
        <f>'[1]2.1. sz. mell Önkormányzat'!D18</f>
        <v>15435000</v>
      </c>
      <c r="D10" s="5">
        <f>'[1]2.1. sz. mell Önkormányzat'!E18</f>
        <v>26209754</v>
      </c>
      <c r="E10" s="64">
        <f>'2.1 melléklet Önkormányzat'!F16</f>
        <v>26032431</v>
      </c>
    </row>
    <row r="11" spans="1:5" x14ac:dyDescent="0.25">
      <c r="A11" s="8" t="s">
        <v>16</v>
      </c>
      <c r="B11" s="23" t="s">
        <v>17</v>
      </c>
      <c r="C11" s="29">
        <f>'[1]2.1. sz. mell Önkormányzat'!D19</f>
        <v>800000</v>
      </c>
      <c r="D11" s="5">
        <f>'[1]2.1. sz. mell Önkormányzat'!E19</f>
        <v>1977450</v>
      </c>
      <c r="E11" s="64">
        <f>'2.1 melléklet Önkormányzat'!F17</f>
        <v>1058268</v>
      </c>
    </row>
    <row r="12" spans="1:5" x14ac:dyDescent="0.25">
      <c r="A12" s="8" t="s">
        <v>18</v>
      </c>
      <c r="B12" s="23" t="s">
        <v>19</v>
      </c>
      <c r="C12" s="29">
        <f>'[1]2.1. sz. mell Önkormányzat'!D20</f>
        <v>30000</v>
      </c>
      <c r="D12" s="5">
        <f>'[1]2.1. sz. mell Önkormányzat'!E20</f>
        <v>619142</v>
      </c>
      <c r="E12" s="64">
        <f>'2.1 melléklet Önkormányzat'!F18</f>
        <v>69176</v>
      </c>
    </row>
    <row r="13" spans="1:5" x14ac:dyDescent="0.25">
      <c r="A13" s="175" t="s">
        <v>20</v>
      </c>
      <c r="B13" s="24" t="s">
        <v>21</v>
      </c>
      <c r="C13" s="27">
        <f>SUM(C14:C16)</f>
        <v>0</v>
      </c>
      <c r="D13" s="15">
        <f>SUM(D14:D16)</f>
        <v>2676771</v>
      </c>
      <c r="E13" s="176">
        <f>SUM(E14:E16)</f>
        <v>2676771</v>
      </c>
    </row>
    <row r="14" spans="1:5" x14ac:dyDescent="0.25">
      <c r="A14" s="8" t="s">
        <v>22</v>
      </c>
      <c r="B14" s="23" t="s">
        <v>23</v>
      </c>
      <c r="C14" s="29"/>
      <c r="D14" s="5">
        <f>'[1]2.1. sz. mell Önkormányzat'!E22</f>
        <v>2536771</v>
      </c>
      <c r="E14" s="64">
        <f>'2.1 melléklet Önkormányzat'!F20</f>
        <v>2536771</v>
      </c>
    </row>
    <row r="15" spans="1:5" x14ac:dyDescent="0.25">
      <c r="A15" s="8" t="s">
        <v>24</v>
      </c>
      <c r="B15" s="23" t="s">
        <v>25</v>
      </c>
      <c r="C15" s="29"/>
      <c r="D15" s="5">
        <f>'[1]2.1. sz. mell Önkormányzat'!E23</f>
        <v>140000</v>
      </c>
      <c r="E15" s="64">
        <f>'2.1 melléklet Önkormányzat'!F21</f>
        <v>140000</v>
      </c>
    </row>
    <row r="16" spans="1:5" x14ac:dyDescent="0.25">
      <c r="A16" s="8" t="s">
        <v>26</v>
      </c>
      <c r="B16" s="23" t="s">
        <v>27</v>
      </c>
      <c r="C16" s="29"/>
      <c r="D16" s="5"/>
      <c r="E16" s="64"/>
    </row>
    <row r="17" spans="1:5" x14ac:dyDescent="0.25">
      <c r="A17" s="175" t="s">
        <v>28</v>
      </c>
      <c r="B17" s="24" t="s">
        <v>29</v>
      </c>
      <c r="C17" s="27" t="e">
        <f>SUM(C18:C24)</f>
        <v>#REF!</v>
      </c>
      <c r="D17" s="15" t="e">
        <f>SUM(D18:D25)</f>
        <v>#REF!</v>
      </c>
      <c r="E17" s="176">
        <f>SUM(E18:E25)</f>
        <v>65863724</v>
      </c>
    </row>
    <row r="18" spans="1:5" x14ac:dyDescent="0.25">
      <c r="A18" s="8" t="s">
        <v>30</v>
      </c>
      <c r="B18" s="23" t="s">
        <v>31</v>
      </c>
      <c r="C18" s="29">
        <f>'[1]2.1. sz. mell Önkormányzat'!D26</f>
        <v>39598306</v>
      </c>
      <c r="D18" s="5">
        <f>'[1]2.1. sz. mell Önkormányzat'!E26</f>
        <v>39613606</v>
      </c>
      <c r="E18" s="64">
        <f>'2.1 melléklet Önkormányzat'!F24</f>
        <v>39613606</v>
      </c>
    </row>
    <row r="19" spans="1:5" x14ac:dyDescent="0.25">
      <c r="A19" s="8" t="s">
        <v>32</v>
      </c>
      <c r="B19" s="23" t="s">
        <v>33</v>
      </c>
      <c r="C19" s="29">
        <f>'[1]2.1. sz. mell Önkormányzat'!D27</f>
        <v>13946400</v>
      </c>
      <c r="D19" s="5">
        <f>'[1]2.1. sz. mell Önkormányzat'!E27</f>
        <v>13946400</v>
      </c>
      <c r="E19" s="64">
        <f>'2.1 melléklet Önkormányzat'!F25</f>
        <v>13946400</v>
      </c>
    </row>
    <row r="20" spans="1:5" x14ac:dyDescent="0.25">
      <c r="A20" s="8" t="s">
        <v>34</v>
      </c>
      <c r="B20" s="23" t="s">
        <v>35</v>
      </c>
      <c r="C20" s="29">
        <f>'[1]2.1. sz. mell Önkormányzat'!D28</f>
        <v>2080000</v>
      </c>
      <c r="D20" s="5">
        <f>'[1]2.1. sz. mell Önkormányzat'!E28</f>
        <v>2080000</v>
      </c>
      <c r="E20" s="64">
        <f>'2.1 melléklet Önkormányzat'!F26</f>
        <v>2080000</v>
      </c>
    </row>
    <row r="21" spans="1:5" x14ac:dyDescent="0.25">
      <c r="A21" s="8" t="s">
        <v>36</v>
      </c>
      <c r="B21" s="23" t="s">
        <v>37</v>
      </c>
      <c r="C21" s="29">
        <f>'[1]2.1. sz. mell Önkormányzat'!D29</f>
        <v>7480534</v>
      </c>
      <c r="D21" s="5">
        <f>'[1]2.1. sz. mell Önkormányzat'!E29</f>
        <v>7580998</v>
      </c>
      <c r="E21" s="64">
        <f>'2.1 melléklet Önkormányzat'!F27</f>
        <v>7580998</v>
      </c>
    </row>
    <row r="22" spans="1:5" x14ac:dyDescent="0.25">
      <c r="A22" s="8" t="s">
        <v>38</v>
      </c>
      <c r="B22" s="23" t="s">
        <v>39</v>
      </c>
      <c r="C22" s="29" t="e">
        <f>'[1]2.1. sz. mell Önkormányzat'!D30</f>
        <v>#REF!</v>
      </c>
      <c r="D22" s="5" t="e">
        <f>'[1]2.1. sz. mell Önkormányzat'!E30</f>
        <v>#REF!</v>
      </c>
      <c r="E22" s="64"/>
    </row>
    <row r="23" spans="1:5" x14ac:dyDescent="0.25">
      <c r="A23" s="8" t="s">
        <v>40</v>
      </c>
      <c r="B23" s="23" t="s">
        <v>41</v>
      </c>
      <c r="C23" s="29">
        <f>'[1]2.1. sz. mell Önkormányzat'!D31</f>
        <v>15300</v>
      </c>
      <c r="D23" s="5" t="e">
        <f>'[1]2.1. sz. mell Önkormányzat'!E31</f>
        <v>#REF!</v>
      </c>
      <c r="E23" s="64"/>
    </row>
    <row r="24" spans="1:5" x14ac:dyDescent="0.25">
      <c r="A24" s="8" t="s">
        <v>42</v>
      </c>
      <c r="B24" s="23" t="s">
        <v>43</v>
      </c>
      <c r="C24" s="29">
        <f>'[1]2.1. sz. mell Önkormányzat'!D32</f>
        <v>1200000</v>
      </c>
      <c r="D24" s="5">
        <f>'[1]2.1. sz. mell Önkormányzat'!E32</f>
        <v>1200000</v>
      </c>
      <c r="E24" s="64">
        <f>'2.1 melléklet Önkormányzat'!F30</f>
        <v>1200000</v>
      </c>
    </row>
    <row r="25" spans="1:5" x14ac:dyDescent="0.25">
      <c r="A25" s="8" t="s">
        <v>44</v>
      </c>
      <c r="B25" s="23" t="s">
        <v>45</v>
      </c>
      <c r="C25" s="29"/>
      <c r="D25" s="5">
        <f>'[1]2.1. sz. mell Önkormányzat'!E33</f>
        <v>1442720</v>
      </c>
      <c r="E25" s="64">
        <f>'2.1 melléklet Önkormányzat'!F31</f>
        <v>1442720</v>
      </c>
    </row>
    <row r="26" spans="1:5" x14ac:dyDescent="0.25">
      <c r="A26" s="175" t="s">
        <v>46</v>
      </c>
      <c r="B26" s="24" t="s">
        <v>47</v>
      </c>
      <c r="C26" s="27">
        <f>SUM(C34+C27)</f>
        <v>208047609</v>
      </c>
      <c r="D26" s="15">
        <f>SUM(D27+D34)</f>
        <v>218286204</v>
      </c>
      <c r="E26" s="176">
        <f>SUM(E27+E34)</f>
        <v>218286197</v>
      </c>
    </row>
    <row r="27" spans="1:5" x14ac:dyDescent="0.25">
      <c r="A27" s="181" t="s">
        <v>48</v>
      </c>
      <c r="B27" s="22" t="s">
        <v>49</v>
      </c>
      <c r="C27" s="28">
        <f>SUM(C28:C33)</f>
        <v>94747609</v>
      </c>
      <c r="D27" s="18">
        <f>SUM(D28:D33)</f>
        <v>92451805</v>
      </c>
      <c r="E27" s="182">
        <f>SUM(E28:E33)</f>
        <v>92451798</v>
      </c>
    </row>
    <row r="28" spans="1:5" x14ac:dyDescent="0.25">
      <c r="A28" s="8" t="s">
        <v>50</v>
      </c>
      <c r="B28" s="23" t="s">
        <v>51</v>
      </c>
      <c r="C28" s="29"/>
      <c r="D28" s="5">
        <f>25000+'[1]2.2  sz. melléklet KÖH'!E18+1842439</f>
        <v>2858795</v>
      </c>
      <c r="E28" s="64">
        <f>25000+1842439+991356</f>
        <v>2858795</v>
      </c>
    </row>
    <row r="29" spans="1:5" x14ac:dyDescent="0.25">
      <c r="A29" s="8" t="s">
        <v>52</v>
      </c>
      <c r="B29" s="23" t="s">
        <v>53</v>
      </c>
      <c r="C29" s="29"/>
      <c r="D29" s="5"/>
      <c r="E29" s="64"/>
    </row>
    <row r="30" spans="1:5" x14ac:dyDescent="0.25">
      <c r="A30" s="8" t="s">
        <v>54</v>
      </c>
      <c r="B30" s="23" t="s">
        <v>55</v>
      </c>
      <c r="C30" s="29">
        <v>81859002</v>
      </c>
      <c r="D30" s="5">
        <v>76654410</v>
      </c>
      <c r="E30" s="64">
        <f>65000000+11654403</f>
        <v>76654403</v>
      </c>
    </row>
    <row r="31" spans="1:5" x14ac:dyDescent="0.25">
      <c r="A31" s="8" t="s">
        <v>56</v>
      </c>
      <c r="B31" s="23" t="s">
        <v>57</v>
      </c>
      <c r="C31" s="29">
        <v>12888607</v>
      </c>
      <c r="D31" s="5">
        <v>12938600</v>
      </c>
      <c r="E31" s="64">
        <f>12888600+50000</f>
        <v>12938600</v>
      </c>
    </row>
    <row r="32" spans="1:5" x14ac:dyDescent="0.25">
      <c r="A32" s="8" t="s">
        <v>58</v>
      </c>
      <c r="B32" s="23" t="s">
        <v>59</v>
      </c>
      <c r="C32" s="29"/>
      <c r="D32" s="5"/>
      <c r="E32" s="64"/>
    </row>
    <row r="33" spans="1:5" x14ac:dyDescent="0.25">
      <c r="A33" s="8" t="s">
        <v>60</v>
      </c>
      <c r="B33" s="23" t="s">
        <v>61</v>
      </c>
      <c r="C33" s="29"/>
      <c r="D33" s="5"/>
      <c r="E33" s="64"/>
    </row>
    <row r="34" spans="1:5" x14ac:dyDescent="0.25">
      <c r="A34" s="181" t="s">
        <v>62</v>
      </c>
      <c r="B34" s="22" t="s">
        <v>63</v>
      </c>
      <c r="C34" s="28">
        <f>C35+C36</f>
        <v>113300000</v>
      </c>
      <c r="D34" s="18">
        <f>SUM(D35:D38)</f>
        <v>125834399</v>
      </c>
      <c r="E34" s="182">
        <f>SUM(E35:E38)</f>
        <v>125834399</v>
      </c>
    </row>
    <row r="35" spans="1:5" x14ac:dyDescent="0.25">
      <c r="A35" s="8" t="s">
        <v>64</v>
      </c>
      <c r="B35" s="23" t="s">
        <v>51</v>
      </c>
      <c r="C35" s="29">
        <v>15300000</v>
      </c>
      <c r="D35" s="5">
        <v>21800000</v>
      </c>
      <c r="E35" s="64">
        <v>21800000</v>
      </c>
    </row>
    <row r="36" spans="1:5" x14ac:dyDescent="0.25">
      <c r="A36" s="8" t="s">
        <v>65</v>
      </c>
      <c r="B36" s="23" t="s">
        <v>55</v>
      </c>
      <c r="C36" s="29">
        <v>98000000</v>
      </c>
      <c r="D36" s="5">
        <v>104034399</v>
      </c>
      <c r="E36" s="64">
        <v>104034399</v>
      </c>
    </row>
    <row r="37" spans="1:5" x14ac:dyDescent="0.25">
      <c r="A37" s="8" t="s">
        <v>66</v>
      </c>
      <c r="B37" s="23" t="s">
        <v>57</v>
      </c>
      <c r="C37" s="29"/>
      <c r="D37" s="5"/>
      <c r="E37" s="64"/>
    </row>
    <row r="38" spans="1:5" x14ac:dyDescent="0.25">
      <c r="A38" s="8" t="s">
        <v>67</v>
      </c>
      <c r="B38" s="23" t="s">
        <v>61</v>
      </c>
      <c r="C38" s="29"/>
      <c r="D38" s="5"/>
      <c r="E38" s="64"/>
    </row>
    <row r="39" spans="1:5" x14ac:dyDescent="0.25">
      <c r="A39" s="175" t="s">
        <v>68</v>
      </c>
      <c r="B39" s="24" t="s">
        <v>69</v>
      </c>
      <c r="C39" s="27">
        <v>0</v>
      </c>
      <c r="D39" s="15">
        <f>SUM(D40:D41)</f>
        <v>734862</v>
      </c>
      <c r="E39" s="176">
        <f>SUM(E40:E41)</f>
        <v>338694</v>
      </c>
    </row>
    <row r="40" spans="1:5" x14ac:dyDescent="0.25">
      <c r="A40" s="8" t="s">
        <v>70</v>
      </c>
      <c r="B40" s="23" t="s">
        <v>71</v>
      </c>
      <c r="C40" s="29"/>
      <c r="D40" s="5">
        <f>'[1]2.1. sz. mell Önkormányzat'!E35</f>
        <v>354880</v>
      </c>
      <c r="E40" s="64">
        <f>'2.1 melléklet Önkormányzat'!F33</f>
        <v>255000</v>
      </c>
    </row>
    <row r="41" spans="1:5" x14ac:dyDescent="0.25">
      <c r="A41" s="8" t="s">
        <v>72</v>
      </c>
      <c r="B41" s="23" t="s">
        <v>73</v>
      </c>
      <c r="C41" s="29"/>
      <c r="D41" s="5">
        <f>'[1]2.1. sz. mell Önkormányzat'!E36</f>
        <v>379982</v>
      </c>
      <c r="E41" s="64">
        <f>'2.1 melléklet Önkormányzat'!F34</f>
        <v>83694</v>
      </c>
    </row>
    <row r="42" spans="1:5" x14ac:dyDescent="0.25">
      <c r="A42" s="175" t="s">
        <v>74</v>
      </c>
      <c r="B42" s="24" t="s">
        <v>75</v>
      </c>
      <c r="C42" s="27">
        <f>SUM(C43:C43)</f>
        <v>0</v>
      </c>
      <c r="D42" s="15">
        <f>SUM(D43:D45)</f>
        <v>1880431</v>
      </c>
      <c r="E42" s="176">
        <f>SUM(E43:E45)</f>
        <v>1880431</v>
      </c>
    </row>
    <row r="43" spans="1:5" x14ac:dyDescent="0.25">
      <c r="A43" s="8" t="s">
        <v>76</v>
      </c>
      <c r="B43" s="23" t="s">
        <v>77</v>
      </c>
      <c r="C43" s="29"/>
      <c r="D43" s="5"/>
      <c r="E43" s="64"/>
    </row>
    <row r="44" spans="1:5" x14ac:dyDescent="0.25">
      <c r="A44" s="8" t="s">
        <v>78</v>
      </c>
      <c r="B44" s="23" t="s">
        <v>79</v>
      </c>
      <c r="C44" s="29"/>
      <c r="D44" s="5"/>
      <c r="E44" s="64"/>
    </row>
    <row r="45" spans="1:5" x14ac:dyDescent="0.25">
      <c r="A45" s="8" t="s">
        <v>78</v>
      </c>
      <c r="B45" s="23" t="s">
        <v>80</v>
      </c>
      <c r="C45" s="29"/>
      <c r="D45" s="5">
        <v>1880431</v>
      </c>
      <c r="E45" s="64">
        <f>'2.1 melléklet Önkormányzat'!F45</f>
        <v>1880431</v>
      </c>
    </row>
    <row r="46" spans="1:5" x14ac:dyDescent="0.25">
      <c r="A46" s="175" t="s">
        <v>81</v>
      </c>
      <c r="B46" s="24" t="s">
        <v>82</v>
      </c>
      <c r="C46" s="27" t="e">
        <f>SUM(C6+C13+C17+C26+C39+C42)</f>
        <v>#REF!</v>
      </c>
      <c r="D46" s="15" t="e">
        <f>SUM(D6+D13+D17+D26+D39+D42)</f>
        <v>#REF!</v>
      </c>
      <c r="E46" s="176">
        <f>SUM(E6+E13+E17+E26+E39+E42)</f>
        <v>327444180</v>
      </c>
    </row>
    <row r="47" spans="1:5" x14ac:dyDescent="0.25">
      <c r="A47" s="181" t="s">
        <v>83</v>
      </c>
      <c r="B47" s="22" t="s">
        <v>84</v>
      </c>
      <c r="C47" s="28" t="e">
        <f>C48+C49</f>
        <v>#REF!</v>
      </c>
      <c r="D47" s="18">
        <f>D48+D49</f>
        <v>73139393</v>
      </c>
      <c r="E47" s="182">
        <f>E48+E49</f>
        <v>73139393</v>
      </c>
    </row>
    <row r="48" spans="1:5" x14ac:dyDescent="0.25">
      <c r="A48" s="8" t="s">
        <v>85</v>
      </c>
      <c r="B48" s="23" t="s">
        <v>86</v>
      </c>
      <c r="C48" s="29" t="e">
        <f>'[1]2.1. sz. mell Önkormányzat'!D50+'[1]2.2  sz. melléklet KÖH'!D21+'[1]2.3. sz. melléklet Óvoda'!D21</f>
        <v>#REF!</v>
      </c>
      <c r="D48" s="5">
        <f>'[1]2.1. sz. mell Önkormányzat'!E50+'[1]2.2  sz. melléklet KÖH'!E21+'[1]2.3. sz. melléklet Óvoda'!E21</f>
        <v>73139393</v>
      </c>
      <c r="E48" s="64">
        <f>'2.1 melléklet Önkormányzat'!F48+'2.2 melléklet KÖH'!F19+'2.3 melléklet Óvoda'!F19</f>
        <v>73139393</v>
      </c>
    </row>
    <row r="49" spans="1:5" x14ac:dyDescent="0.25">
      <c r="A49" s="8" t="s">
        <v>87</v>
      </c>
      <c r="B49" s="23" t="s">
        <v>88</v>
      </c>
      <c r="C49" s="29"/>
      <c r="D49" s="5"/>
      <c r="E49" s="64"/>
    </row>
    <row r="50" spans="1:5" x14ac:dyDescent="0.25">
      <c r="A50" s="181" t="s">
        <v>89</v>
      </c>
      <c r="B50" s="22" t="s">
        <v>90</v>
      </c>
      <c r="C50" s="28"/>
      <c r="D50" s="18"/>
      <c r="E50" s="182"/>
    </row>
    <row r="51" spans="1:5" x14ac:dyDescent="0.25">
      <c r="A51" s="181" t="s">
        <v>91</v>
      </c>
      <c r="B51" s="22" t="s">
        <v>92</v>
      </c>
      <c r="C51" s="28"/>
      <c r="D51" s="18"/>
      <c r="E51" s="182"/>
    </row>
    <row r="52" spans="1:5" ht="15.75" thickBot="1" x14ac:dyDescent="0.3">
      <c r="A52" s="177" t="s">
        <v>93</v>
      </c>
      <c r="B52" s="183" t="s">
        <v>94</v>
      </c>
      <c r="C52" s="30" t="e">
        <f>C46+C47</f>
        <v>#REF!</v>
      </c>
      <c r="D52" s="31" t="e">
        <f>D46+D47</f>
        <v>#REF!</v>
      </c>
      <c r="E52" s="179">
        <f>E46+E47</f>
        <v>400583573</v>
      </c>
    </row>
    <row r="53" spans="1:5" s="184" customFormat="1" ht="15.6" customHeight="1" x14ac:dyDescent="0.25">
      <c r="A53" s="239" t="s">
        <v>95</v>
      </c>
      <c r="B53" s="239"/>
      <c r="C53" s="239"/>
      <c r="D53" s="239"/>
      <c r="E53" s="239"/>
    </row>
    <row r="54" spans="1:5" ht="15.75" thickBot="1" x14ac:dyDescent="0.3">
      <c r="E54" t="s">
        <v>1</v>
      </c>
    </row>
    <row r="55" spans="1:5" x14ac:dyDescent="0.25">
      <c r="A55" s="235" t="s">
        <v>133</v>
      </c>
      <c r="B55" s="237" t="s">
        <v>96</v>
      </c>
      <c r="C55" s="232" t="s">
        <v>3</v>
      </c>
      <c r="D55" s="233"/>
      <c r="E55" s="234"/>
    </row>
    <row r="56" spans="1:5" x14ac:dyDescent="0.25">
      <c r="A56" s="236"/>
      <c r="B56" s="238"/>
      <c r="C56" s="163" t="s">
        <v>4</v>
      </c>
      <c r="D56" s="163" t="s">
        <v>5</v>
      </c>
      <c r="E56" s="171" t="s">
        <v>134</v>
      </c>
    </row>
    <row r="57" spans="1:5" s="1" customFormat="1" x14ac:dyDescent="0.25">
      <c r="A57" s="172">
        <v>1</v>
      </c>
      <c r="B57" s="173">
        <v>2</v>
      </c>
      <c r="C57" s="114">
        <v>3</v>
      </c>
      <c r="D57" s="114">
        <v>4</v>
      </c>
      <c r="E57" s="174">
        <v>5</v>
      </c>
    </row>
    <row r="58" spans="1:5" x14ac:dyDescent="0.25">
      <c r="A58" s="175" t="s">
        <v>6</v>
      </c>
      <c r="B58" s="14" t="s">
        <v>97</v>
      </c>
      <c r="C58" s="15">
        <f>SUM(C59:C66)</f>
        <v>186217494</v>
      </c>
      <c r="D58" s="15">
        <f>SUM(D59:D66)</f>
        <v>210059794</v>
      </c>
      <c r="E58" s="176">
        <f>SUM(E59:E66)</f>
        <v>186791084</v>
      </c>
    </row>
    <row r="59" spans="1:5" x14ac:dyDescent="0.25">
      <c r="A59" s="8" t="s">
        <v>98</v>
      </c>
      <c r="B59" s="4" t="s">
        <v>99</v>
      </c>
      <c r="C59" s="5">
        <f>'[1]2.1. sz. mell Önkormányzat'!D55+'[1]2.2  sz. melléklet KÖH'!D28+'[1]2.3. sz. melléklet Óvoda'!D28</f>
        <v>90460620</v>
      </c>
      <c r="D59" s="5">
        <f>'[1]2.1. sz. mell Önkormányzat'!E55+'[1]2.2  sz. melléklet KÖH'!E28+'[1]2.3. sz. melléklet Óvoda'!E28</f>
        <v>93588417</v>
      </c>
      <c r="E59" s="64">
        <f>'2.1 melléklet Önkormányzat'!F53+'2.2 melléklet KÖH'!F26+'2.3 melléklet Óvoda'!F26</f>
        <v>91426567</v>
      </c>
    </row>
    <row r="60" spans="1:5" x14ac:dyDescent="0.25">
      <c r="A60" s="8" t="s">
        <v>8</v>
      </c>
      <c r="B60" s="4" t="s">
        <v>100</v>
      </c>
      <c r="C60" s="5">
        <f>'[1]2.1. sz. mell Önkormányzat'!D56+'[1]2.2  sz. melléklet KÖH'!D29+'[1]2.3. sz. melléklet Óvoda'!D29</f>
        <v>25221334</v>
      </c>
      <c r="D60" s="5">
        <f>'[1]2.1. sz. mell Önkormányzat'!E56+'[1]2.2  sz. melléklet KÖH'!E29+'[1]2.3. sz. melléklet Óvoda'!E29</f>
        <v>25826465</v>
      </c>
      <c r="E60" s="64">
        <f>'2.1 melléklet Önkormányzat'!F54+'2.2 melléklet KÖH'!F27+'2.3 melléklet Óvoda'!F27</f>
        <v>22762012</v>
      </c>
    </row>
    <row r="61" spans="1:5" x14ac:dyDescent="0.25">
      <c r="A61" s="8" t="s">
        <v>10</v>
      </c>
      <c r="B61" s="4" t="s">
        <v>101</v>
      </c>
      <c r="C61" s="5">
        <f>'[1]2.1. sz. mell Önkormányzat'!D57+'[1]2.2  sz. melléklet KÖH'!D30+'[1]2.3. sz. melléklet Óvoda'!D30</f>
        <v>52387740</v>
      </c>
      <c r="D61" s="5">
        <f>'[1]2.1. sz. mell Önkormányzat'!E57+'[1]2.2  sz. melléklet KÖH'!E30+'[1]2.3. sz. melléklet Óvoda'!E30</f>
        <v>68093743</v>
      </c>
      <c r="E61" s="64">
        <f>'2.1 melléklet Önkormányzat'!F55+'2.2 melléklet KÖH'!F28+'2.3 melléklet Óvoda'!F28</f>
        <v>55621808</v>
      </c>
    </row>
    <row r="62" spans="1:5" x14ac:dyDescent="0.25">
      <c r="A62" s="8" t="s">
        <v>102</v>
      </c>
      <c r="B62" s="4" t="s">
        <v>103</v>
      </c>
      <c r="C62" s="5"/>
      <c r="D62" s="5"/>
      <c r="E62" s="64"/>
    </row>
    <row r="63" spans="1:5" x14ac:dyDescent="0.25">
      <c r="A63" s="8" t="s">
        <v>104</v>
      </c>
      <c r="B63" s="4" t="s">
        <v>105</v>
      </c>
      <c r="C63" s="5">
        <f>'[1]2.1. sz. mell Önkormányzat'!D59</f>
        <v>6650000</v>
      </c>
      <c r="D63" s="5">
        <f>'[1]2.1. sz. mell Önkormányzat'!E59</f>
        <v>100000</v>
      </c>
      <c r="E63" s="64">
        <f>'2.1 melléklet Önkormányzat'!F57</f>
        <v>100000</v>
      </c>
    </row>
    <row r="64" spans="1:5" x14ac:dyDescent="0.25">
      <c r="A64" s="8" t="s">
        <v>106</v>
      </c>
      <c r="B64" s="4" t="s">
        <v>107</v>
      </c>
      <c r="C64" s="5">
        <f>'[1]2.1. sz. mell Önkormányzat'!D60</f>
        <v>11497800</v>
      </c>
      <c r="D64" s="5">
        <f>'[1]2.1. sz. mell Önkormányzat'!E60</f>
        <v>14068305</v>
      </c>
      <c r="E64" s="64">
        <f>'2.1 melléklet Önkormányzat'!F58</f>
        <v>12194468</v>
      </c>
    </row>
    <row r="65" spans="1:5" x14ac:dyDescent="0.25">
      <c r="A65" s="8" t="s">
        <v>108</v>
      </c>
      <c r="B65" s="4" t="s">
        <v>109</v>
      </c>
      <c r="C65" s="5"/>
      <c r="D65" s="5"/>
      <c r="E65" s="64"/>
    </row>
    <row r="66" spans="1:5" x14ac:dyDescent="0.25">
      <c r="A66" s="8" t="s">
        <v>110</v>
      </c>
      <c r="B66" s="4" t="s">
        <v>111</v>
      </c>
      <c r="C66" s="5"/>
      <c r="D66" s="5">
        <f>'[1]2.1. sz. mell Önkormányzat'!E62</f>
        <v>8382864</v>
      </c>
      <c r="E66" s="64">
        <f>'2.1 melléklet Önkormányzat'!F60</f>
        <v>4686229</v>
      </c>
    </row>
    <row r="67" spans="1:5" x14ac:dyDescent="0.25">
      <c r="A67" s="175" t="s">
        <v>20</v>
      </c>
      <c r="B67" s="14" t="s">
        <v>112</v>
      </c>
      <c r="C67" s="15" t="e">
        <f>SUM(C68:C72)</f>
        <v>#REF!</v>
      </c>
      <c r="D67" s="15">
        <f>SUM(D68:D72)</f>
        <v>122504671</v>
      </c>
      <c r="E67" s="176">
        <f>SUM(E68:E72)</f>
        <v>121776800</v>
      </c>
    </row>
    <row r="68" spans="1:5" x14ac:dyDescent="0.25">
      <c r="A68" s="8" t="s">
        <v>22</v>
      </c>
      <c r="B68" s="4" t="s">
        <v>113</v>
      </c>
      <c r="C68" s="5">
        <f>'[1]2.1. sz. mell Önkormányzat'!D64</f>
        <v>15300000</v>
      </c>
      <c r="D68" s="5">
        <f>'[1]2.1. sz. mell Önkormányzat'!E64</f>
        <v>61876238</v>
      </c>
      <c r="E68" s="64">
        <f>'2.1 melléklet Önkormányzat'!F62</f>
        <v>61876238</v>
      </c>
    </row>
    <row r="69" spans="1:5" x14ac:dyDescent="0.25">
      <c r="A69" s="8" t="s">
        <v>24</v>
      </c>
      <c r="B69" s="4" t="s">
        <v>114</v>
      </c>
      <c r="C69" s="5" t="e">
        <f>'[1]2.1. sz. mell Önkormányzat'!D65</f>
        <v>#REF!</v>
      </c>
      <c r="D69" s="5">
        <f>'[1]2.1. sz. mell Önkormányzat'!E65+'[1]2.3. sz. melléklet Óvoda'!E37</f>
        <v>59828433</v>
      </c>
      <c r="E69" s="64">
        <f>'2.1 melléklet Önkormányzat'!F63+'2.3 melléklet Óvoda'!F35</f>
        <v>59100562</v>
      </c>
    </row>
    <row r="70" spans="1:5" x14ac:dyDescent="0.25">
      <c r="A70" s="8" t="s">
        <v>26</v>
      </c>
      <c r="B70" s="4" t="s">
        <v>115</v>
      </c>
      <c r="C70" s="5"/>
      <c r="D70" s="5"/>
      <c r="E70" s="64"/>
    </row>
    <row r="71" spans="1:5" x14ac:dyDescent="0.25">
      <c r="A71" s="8" t="s">
        <v>116</v>
      </c>
      <c r="B71" s="4" t="s">
        <v>117</v>
      </c>
      <c r="C71" s="5"/>
      <c r="D71" s="5"/>
      <c r="E71" s="64"/>
    </row>
    <row r="72" spans="1:5" x14ac:dyDescent="0.25">
      <c r="A72" s="8" t="s">
        <v>118</v>
      </c>
      <c r="B72" s="4" t="s">
        <v>119</v>
      </c>
      <c r="C72" s="5">
        <v>800000</v>
      </c>
      <c r="D72" s="5">
        <f>'[1]2.1. sz. mell Önkormányzat'!E67</f>
        <v>800000</v>
      </c>
      <c r="E72" s="64">
        <f>'2.1 melléklet Önkormányzat'!F65</f>
        <v>800000</v>
      </c>
    </row>
    <row r="73" spans="1:5" x14ac:dyDescent="0.25">
      <c r="A73" s="175" t="s">
        <v>28</v>
      </c>
      <c r="B73" s="14" t="s">
        <v>120</v>
      </c>
      <c r="C73" s="15">
        <f>SUM(C74:C76)</f>
        <v>171683712</v>
      </c>
      <c r="D73" s="15" t="e">
        <f>SUM(D74:D76)</f>
        <v>#REF!</v>
      </c>
      <c r="E73" s="176">
        <f>SUM(E74:E76)</f>
        <v>0</v>
      </c>
    </row>
    <row r="74" spans="1:5" x14ac:dyDescent="0.25">
      <c r="A74" s="8" t="s">
        <v>30</v>
      </c>
      <c r="B74" s="4" t="s">
        <v>121</v>
      </c>
      <c r="C74" s="5">
        <f>'[1]2.1. sz. mell Önkormányzat'!D69</f>
        <v>67997140</v>
      </c>
      <c r="D74" s="5">
        <f>'[1]2.1. sz. mell Önkormányzat'!E69</f>
        <v>69374092</v>
      </c>
      <c r="E74" s="64">
        <v>0</v>
      </c>
    </row>
    <row r="75" spans="1:5" x14ac:dyDescent="0.25">
      <c r="A75" s="8" t="s">
        <v>32</v>
      </c>
      <c r="B75" s="4" t="s">
        <v>122</v>
      </c>
      <c r="C75" s="5">
        <f>'[1]2.1. sz. mell Önkormányzat'!D70</f>
        <v>103686572</v>
      </c>
      <c r="D75" s="5" t="e">
        <f>'[1]2.1. sz. mell Önkormányzat'!E70</f>
        <v>#REF!</v>
      </c>
      <c r="E75" s="64">
        <v>0</v>
      </c>
    </row>
    <row r="76" spans="1:5" x14ac:dyDescent="0.25">
      <c r="A76" s="8" t="s">
        <v>34</v>
      </c>
      <c r="B76" s="4" t="s">
        <v>123</v>
      </c>
      <c r="C76" s="5"/>
      <c r="D76" s="5"/>
      <c r="E76" s="64"/>
    </row>
    <row r="77" spans="1:5" x14ac:dyDescent="0.25">
      <c r="A77" s="175" t="s">
        <v>46</v>
      </c>
      <c r="B77" s="14" t="s">
        <v>124</v>
      </c>
      <c r="C77" s="15"/>
      <c r="D77" s="15"/>
      <c r="E77" s="176"/>
    </row>
    <row r="78" spans="1:5" x14ac:dyDescent="0.25">
      <c r="A78" s="175" t="s">
        <v>68</v>
      </c>
      <c r="B78" s="14" t="s">
        <v>125</v>
      </c>
      <c r="C78" s="15"/>
      <c r="D78" s="15"/>
      <c r="E78" s="176"/>
    </row>
    <row r="79" spans="1:5" x14ac:dyDescent="0.25">
      <c r="A79" s="175" t="s">
        <v>74</v>
      </c>
      <c r="B79" s="14" t="s">
        <v>126</v>
      </c>
      <c r="C79" s="15">
        <f>SUM(C80:C82)</f>
        <v>0</v>
      </c>
      <c r="D79" s="15">
        <f>SUM(D80:D82)</f>
        <v>2177653</v>
      </c>
      <c r="E79" s="176">
        <f>SUM(E80:E82)</f>
        <v>2177653</v>
      </c>
    </row>
    <row r="80" spans="1:5" x14ac:dyDescent="0.25">
      <c r="A80" s="8" t="s">
        <v>76</v>
      </c>
      <c r="B80" s="4" t="s">
        <v>127</v>
      </c>
      <c r="C80" s="5"/>
      <c r="D80" s="5"/>
      <c r="E80" s="64"/>
    </row>
    <row r="81" spans="1:5" x14ac:dyDescent="0.25">
      <c r="A81" s="8" t="s">
        <v>78</v>
      </c>
      <c r="B81" s="4" t="s">
        <v>128</v>
      </c>
      <c r="C81" s="5"/>
      <c r="D81" s="5">
        <f>'[1]2.1. sz. mell Önkormányzat'!E75</f>
        <v>2177653</v>
      </c>
      <c r="E81" s="64">
        <f>'2.1 melléklet Önkormányzat'!F73</f>
        <v>2177653</v>
      </c>
    </row>
    <row r="82" spans="1:5" x14ac:dyDescent="0.25">
      <c r="A82" s="8" t="s">
        <v>129</v>
      </c>
      <c r="B82" s="4" t="s">
        <v>130</v>
      </c>
      <c r="C82" s="5"/>
      <c r="D82" s="5"/>
      <c r="E82" s="64"/>
    </row>
    <row r="83" spans="1:5" ht="15.75" thickBot="1" x14ac:dyDescent="0.3">
      <c r="A83" s="177" t="s">
        <v>81</v>
      </c>
      <c r="B83" s="178" t="s">
        <v>131</v>
      </c>
      <c r="C83" s="31" t="e">
        <f>C58+C67+C73+C77+C78+C79</f>
        <v>#REF!</v>
      </c>
      <c r="D83" s="31" t="e">
        <f>D58+D67+D73+D77+D78+D79</f>
        <v>#REF!</v>
      </c>
      <c r="E83" s="179">
        <f>E58+E67+E73+E77+E78+E79</f>
        <v>310745537</v>
      </c>
    </row>
  </sheetData>
  <mergeCells count="8">
    <mergeCell ref="C55:E55"/>
    <mergeCell ref="A55:A56"/>
    <mergeCell ref="B55:B56"/>
    <mergeCell ref="A1:D1"/>
    <mergeCell ref="A3:A4"/>
    <mergeCell ref="B3:B4"/>
    <mergeCell ref="C3:E3"/>
    <mergeCell ref="A53:E53"/>
  </mergeCells>
  <pageMargins left="0.7" right="0.7" top="0.75" bottom="0.75" header="0.3" footer="0.3"/>
  <pageSetup paperSize="9" scale="75" fitToHeight="0" orientation="portrait" r:id="rId1"/>
  <headerFooter>
    <oddHeader>&amp;C&amp;A</oddHeader>
  </headerFooter>
  <rowBreaks count="1" manualBreakCount="1">
    <brk id="5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view="pageLayout" zoomScaleNormal="100" workbookViewId="0">
      <selection activeCell="A4" sqref="A4"/>
    </sheetView>
  </sheetViews>
  <sheetFormatPr defaultRowHeight="15" x14ac:dyDescent="0.25"/>
  <cols>
    <col min="1" max="1" width="67.28515625" bestFit="1" customWidth="1"/>
    <col min="2" max="4" width="15.7109375" customWidth="1"/>
  </cols>
  <sheetData>
    <row r="1" spans="1:4" ht="18.75" x14ac:dyDescent="0.3">
      <c r="A1" s="265" t="s">
        <v>270</v>
      </c>
      <c r="B1" s="265"/>
      <c r="C1" s="265"/>
      <c r="D1" s="265"/>
    </row>
    <row r="2" spans="1:4" ht="15.75" thickBot="1" x14ac:dyDescent="0.3">
      <c r="D2" t="s">
        <v>132</v>
      </c>
    </row>
    <row r="3" spans="1:4" ht="45" x14ac:dyDescent="0.25">
      <c r="A3" s="126"/>
      <c r="B3" s="122" t="s">
        <v>206</v>
      </c>
      <c r="C3" s="40" t="s">
        <v>207</v>
      </c>
      <c r="D3" s="121" t="s">
        <v>224</v>
      </c>
    </row>
    <row r="4" spans="1:4" ht="15.75" thickBot="1" x14ac:dyDescent="0.3">
      <c r="A4" s="127">
        <v>1</v>
      </c>
      <c r="B4" s="107">
        <v>2</v>
      </c>
      <c r="C4" s="105">
        <v>3</v>
      </c>
      <c r="D4" s="106">
        <v>4</v>
      </c>
    </row>
    <row r="5" spans="1:4" x14ac:dyDescent="0.25">
      <c r="A5" s="128" t="s">
        <v>271</v>
      </c>
      <c r="B5" s="123">
        <v>15300000</v>
      </c>
      <c r="C5" s="7"/>
      <c r="D5" s="73"/>
    </row>
    <row r="6" spans="1:4" x14ac:dyDescent="0.25">
      <c r="A6" s="129" t="s">
        <v>272</v>
      </c>
      <c r="B6" s="124"/>
      <c r="C6" s="5">
        <v>292227</v>
      </c>
      <c r="D6" s="64">
        <v>292227</v>
      </c>
    </row>
    <row r="7" spans="1:4" x14ac:dyDescent="0.25">
      <c r="A7" s="129" t="s">
        <v>273</v>
      </c>
      <c r="B7" s="124"/>
      <c r="C7" s="5">
        <v>859790</v>
      </c>
      <c r="D7" s="64">
        <v>859790</v>
      </c>
    </row>
    <row r="8" spans="1:4" x14ac:dyDescent="0.25">
      <c r="A8" s="129" t="s">
        <v>274</v>
      </c>
      <c r="B8" s="124"/>
      <c r="C8" s="5">
        <v>699897</v>
      </c>
      <c r="D8" s="64">
        <v>699897</v>
      </c>
    </row>
    <row r="9" spans="1:4" x14ac:dyDescent="0.25">
      <c r="A9" s="129" t="s">
        <v>275</v>
      </c>
      <c r="B9" s="124"/>
      <c r="C9" s="5">
        <v>412495</v>
      </c>
      <c r="D9" s="64">
        <v>412495</v>
      </c>
    </row>
    <row r="10" spans="1:4" x14ac:dyDescent="0.25">
      <c r="A10" s="129" t="s">
        <v>276</v>
      </c>
      <c r="B10" s="124"/>
      <c r="C10" s="5">
        <v>2417298</v>
      </c>
      <c r="D10" s="64">
        <v>2417298</v>
      </c>
    </row>
    <row r="11" spans="1:4" x14ac:dyDescent="0.25">
      <c r="A11" s="129" t="s">
        <v>277</v>
      </c>
      <c r="B11" s="124"/>
      <c r="C11" s="5">
        <v>1292605</v>
      </c>
      <c r="D11" s="64">
        <v>1292605</v>
      </c>
    </row>
    <row r="12" spans="1:4" x14ac:dyDescent="0.25">
      <c r="A12" s="129" t="s">
        <v>278</v>
      </c>
      <c r="B12" s="124"/>
      <c r="C12" s="5">
        <v>1918055</v>
      </c>
      <c r="D12" s="64">
        <v>1918055</v>
      </c>
    </row>
    <row r="13" spans="1:4" x14ac:dyDescent="0.25">
      <c r="A13" s="129" t="s">
        <v>279</v>
      </c>
      <c r="B13" s="124"/>
      <c r="C13" s="5">
        <v>18719839</v>
      </c>
      <c r="D13" s="64">
        <v>18719839</v>
      </c>
    </row>
    <row r="14" spans="1:4" x14ac:dyDescent="0.25">
      <c r="A14" s="129" t="s">
        <v>280</v>
      </c>
      <c r="B14" s="124"/>
      <c r="C14" s="5">
        <v>777240</v>
      </c>
      <c r="D14" s="64">
        <v>777240</v>
      </c>
    </row>
    <row r="15" spans="1:4" x14ac:dyDescent="0.25">
      <c r="A15" s="129" t="s">
        <v>281</v>
      </c>
      <c r="B15" s="124"/>
      <c r="C15" s="5">
        <v>1969770</v>
      </c>
      <c r="D15" s="64">
        <v>1969770</v>
      </c>
    </row>
    <row r="16" spans="1:4" x14ac:dyDescent="0.25">
      <c r="A16" s="129" t="s">
        <v>282</v>
      </c>
      <c r="B16" s="124"/>
      <c r="C16" s="5">
        <v>8878947</v>
      </c>
      <c r="D16" s="64">
        <v>8878947</v>
      </c>
    </row>
    <row r="17" spans="1:4" x14ac:dyDescent="0.25">
      <c r="A17" s="129" t="s">
        <v>283</v>
      </c>
      <c r="B17" s="124"/>
      <c r="C17" s="5">
        <f>15636972+254000</f>
        <v>15890972</v>
      </c>
      <c r="D17" s="64">
        <f>15636972+254000</f>
        <v>15890972</v>
      </c>
    </row>
    <row r="18" spans="1:4" x14ac:dyDescent="0.25">
      <c r="A18" s="129" t="s">
        <v>284</v>
      </c>
      <c r="B18" s="124"/>
      <c r="C18" s="5">
        <v>4927515</v>
      </c>
      <c r="D18" s="64">
        <v>4927515</v>
      </c>
    </row>
    <row r="19" spans="1:4" ht="15.75" thickBot="1" x14ac:dyDescent="0.3">
      <c r="A19" s="130" t="s">
        <v>285</v>
      </c>
      <c r="B19" s="125"/>
      <c r="C19" s="74">
        <v>2819585</v>
      </c>
      <c r="D19" s="75">
        <v>2819585</v>
      </c>
    </row>
    <row r="20" spans="1:4" ht="15.75" thickBot="1" x14ac:dyDescent="0.3">
      <c r="A20" s="187" t="s">
        <v>221</v>
      </c>
      <c r="B20" s="188">
        <f>SUM(B5:B19)</f>
        <v>15300000</v>
      </c>
      <c r="C20" s="142">
        <f>SUM(C4:C19)</f>
        <v>61876238</v>
      </c>
      <c r="D20" s="143">
        <f>SUM(D4:D19)</f>
        <v>61876239</v>
      </c>
    </row>
  </sheetData>
  <mergeCells count="1">
    <mergeCell ref="A1:D1"/>
  </mergeCells>
  <pageMargins left="0.7" right="0.7" top="0.75" bottom="0.75" header="0.3" footer="0.3"/>
  <pageSetup paperSize="9" scale="76" orientation="portrait" r:id="rId1"/>
  <headerFooter>
    <oddHeader>&amp;C&amp;A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Layout" zoomScaleNormal="100" workbookViewId="0">
      <selection activeCell="E9" sqref="E9"/>
    </sheetView>
  </sheetViews>
  <sheetFormatPr defaultRowHeight="15" x14ac:dyDescent="0.25"/>
  <cols>
    <col min="1" max="1" width="4" bestFit="1" customWidth="1"/>
    <col min="2" max="2" width="36.7109375" bestFit="1" customWidth="1"/>
    <col min="3" max="5" width="15.7109375" customWidth="1"/>
    <col min="6" max="6" width="35.7109375" bestFit="1" customWidth="1"/>
    <col min="7" max="9" width="15.7109375" customWidth="1"/>
  </cols>
  <sheetData>
    <row r="1" spans="1:11" s="131" customFormat="1" ht="49.15" customHeight="1" x14ac:dyDescent="0.25">
      <c r="A1" s="250" t="s">
        <v>286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1" ht="15.75" thickBot="1" x14ac:dyDescent="0.3">
      <c r="I2" t="s">
        <v>132</v>
      </c>
    </row>
    <row r="3" spans="1:11" x14ac:dyDescent="0.25">
      <c r="A3" s="134" t="s">
        <v>287</v>
      </c>
      <c r="B3" s="243" t="s">
        <v>288</v>
      </c>
      <c r="C3" s="244"/>
      <c r="D3" s="244"/>
      <c r="E3" s="245"/>
      <c r="F3" s="259" t="s">
        <v>289</v>
      </c>
      <c r="G3" s="244"/>
      <c r="H3" s="244"/>
      <c r="I3" s="245"/>
    </row>
    <row r="4" spans="1:11" s="69" customFormat="1" ht="30" x14ac:dyDescent="0.25">
      <c r="A4" s="135"/>
      <c r="B4" s="109" t="s">
        <v>290</v>
      </c>
      <c r="C4" s="108" t="s">
        <v>291</v>
      </c>
      <c r="D4" s="108" t="s">
        <v>5</v>
      </c>
      <c r="E4" s="110" t="s">
        <v>134</v>
      </c>
      <c r="F4" s="140" t="s">
        <v>292</v>
      </c>
      <c r="G4" s="108" t="s">
        <v>291</v>
      </c>
      <c r="H4" s="108" t="s">
        <v>5</v>
      </c>
      <c r="I4" s="110" t="s">
        <v>134</v>
      </c>
    </row>
    <row r="5" spans="1:11" x14ac:dyDescent="0.25">
      <c r="A5" s="136" t="s">
        <v>6</v>
      </c>
      <c r="B5" s="71" t="s">
        <v>20</v>
      </c>
      <c r="C5" s="70" t="s">
        <v>28</v>
      </c>
      <c r="D5" s="70" t="s">
        <v>46</v>
      </c>
      <c r="E5" s="111"/>
      <c r="F5" s="133" t="s">
        <v>81</v>
      </c>
      <c r="G5" s="70" t="s">
        <v>83</v>
      </c>
      <c r="H5" s="70" t="s">
        <v>89</v>
      </c>
      <c r="I5" s="111"/>
    </row>
    <row r="6" spans="1:11" x14ac:dyDescent="0.25">
      <c r="A6" s="137">
        <v>1</v>
      </c>
      <c r="B6" s="8" t="s">
        <v>293</v>
      </c>
      <c r="C6" s="5">
        <f>368678486-C8</f>
        <v>308500305</v>
      </c>
      <c r="D6" s="5">
        <f>396738968-D8</f>
        <v>337195544</v>
      </c>
      <c r="E6" s="64">
        <v>334877339</v>
      </c>
      <c r="F6" s="78" t="s">
        <v>294</v>
      </c>
      <c r="G6" s="5">
        <v>282045960</v>
      </c>
      <c r="H6" s="5">
        <v>309564838</v>
      </c>
      <c r="I6" s="64">
        <f>308247154-I8</f>
        <v>248703730</v>
      </c>
    </row>
    <row r="7" spans="1:11" x14ac:dyDescent="0.25">
      <c r="A7" s="137">
        <v>2</v>
      </c>
      <c r="B7" s="8" t="s">
        <v>295</v>
      </c>
      <c r="C7" s="5"/>
      <c r="D7" s="5"/>
      <c r="E7" s="64"/>
      <c r="F7" s="78" t="s">
        <v>296</v>
      </c>
      <c r="G7" s="5"/>
      <c r="H7" s="5"/>
      <c r="I7" s="64"/>
    </row>
    <row r="8" spans="1:11" ht="15.75" thickBot="1" x14ac:dyDescent="0.3">
      <c r="A8" s="138">
        <v>3</v>
      </c>
      <c r="B8" s="10" t="s">
        <v>297</v>
      </c>
      <c r="C8" s="74">
        <v>60178181</v>
      </c>
      <c r="D8" s="74">
        <v>59543424</v>
      </c>
      <c r="E8" s="75">
        <v>59543424</v>
      </c>
      <c r="F8" s="79" t="s">
        <v>298</v>
      </c>
      <c r="G8" s="74">
        <v>60178181</v>
      </c>
      <c r="H8" s="74">
        <v>59543424</v>
      </c>
      <c r="I8" s="75">
        <v>59543424</v>
      </c>
    </row>
    <row r="9" spans="1:11" ht="15.75" thickBot="1" x14ac:dyDescent="0.3">
      <c r="A9" s="139">
        <v>4</v>
      </c>
      <c r="B9" s="141" t="s">
        <v>299</v>
      </c>
      <c r="C9" s="142">
        <f>SUM(C6:C8)</f>
        <v>368678486</v>
      </c>
      <c r="D9" s="142">
        <f>SUM(D6:D8)</f>
        <v>396738968</v>
      </c>
      <c r="E9" s="142">
        <f>SUM(E6:E8)</f>
        <v>394420763</v>
      </c>
      <c r="F9" s="141" t="s">
        <v>300</v>
      </c>
      <c r="G9" s="142">
        <f>SUM(G6:G8)</f>
        <v>342224141</v>
      </c>
      <c r="H9" s="142">
        <f>SUM(H6:H8)</f>
        <v>369108262</v>
      </c>
      <c r="I9" s="143">
        <f>SUM(I6:I8)</f>
        <v>308247154</v>
      </c>
    </row>
    <row r="12" spans="1:11" s="132" customFormat="1" ht="49.15" customHeight="1" x14ac:dyDescent="0.25">
      <c r="A12" s="250" t="s">
        <v>301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spans="1:11" ht="15.75" thickBot="1" x14ac:dyDescent="0.3"/>
    <row r="14" spans="1:11" x14ac:dyDescent="0.25">
      <c r="A14" s="134" t="s">
        <v>287</v>
      </c>
      <c r="B14" s="243" t="s">
        <v>288</v>
      </c>
      <c r="C14" s="244"/>
      <c r="D14" s="244"/>
      <c r="E14" s="245"/>
      <c r="F14" s="259" t="s">
        <v>289</v>
      </c>
      <c r="G14" s="244"/>
      <c r="H14" s="244"/>
      <c r="I14" s="245"/>
    </row>
    <row r="15" spans="1:11" s="69" customFormat="1" ht="30" x14ac:dyDescent="0.25">
      <c r="A15" s="135"/>
      <c r="B15" s="109" t="s">
        <v>290</v>
      </c>
      <c r="C15" s="108" t="s">
        <v>291</v>
      </c>
      <c r="D15" s="108" t="s">
        <v>5</v>
      </c>
      <c r="E15" s="110" t="s">
        <v>134</v>
      </c>
      <c r="F15" s="140" t="s">
        <v>292</v>
      </c>
      <c r="G15" s="108" t="s">
        <v>291</v>
      </c>
      <c r="H15" s="108" t="s">
        <v>5</v>
      </c>
      <c r="I15" s="110" t="s">
        <v>134</v>
      </c>
    </row>
    <row r="16" spans="1:11" x14ac:dyDescent="0.25">
      <c r="A16" s="136" t="s">
        <v>6</v>
      </c>
      <c r="B16" s="71" t="s">
        <v>20</v>
      </c>
      <c r="C16" s="70" t="s">
        <v>28</v>
      </c>
      <c r="D16" s="70" t="s">
        <v>46</v>
      </c>
      <c r="E16" s="111"/>
      <c r="F16" s="133" t="s">
        <v>81</v>
      </c>
      <c r="G16" s="70" t="s">
        <v>83</v>
      </c>
      <c r="H16" s="70" t="s">
        <v>89</v>
      </c>
      <c r="I16" s="111"/>
    </row>
    <row r="17" spans="1:11" x14ac:dyDescent="0.25">
      <c r="A17" s="137">
        <v>1</v>
      </c>
      <c r="B17" s="8" t="s">
        <v>293</v>
      </c>
      <c r="C17" s="5"/>
      <c r="D17" s="5"/>
      <c r="E17" s="64"/>
      <c r="F17" s="78" t="s">
        <v>294</v>
      </c>
      <c r="G17" s="5"/>
      <c r="H17" s="5"/>
      <c r="I17" s="64"/>
    </row>
    <row r="18" spans="1:11" x14ac:dyDescent="0.25">
      <c r="A18" s="137">
        <v>2</v>
      </c>
      <c r="B18" s="8" t="s">
        <v>295</v>
      </c>
      <c r="C18" s="5"/>
      <c r="D18" s="5"/>
      <c r="E18" s="64"/>
      <c r="F18" s="78" t="s">
        <v>296</v>
      </c>
      <c r="G18" s="5"/>
      <c r="H18" s="5"/>
      <c r="I18" s="64"/>
    </row>
    <row r="19" spans="1:11" ht="15.75" thickBot="1" x14ac:dyDescent="0.3">
      <c r="A19" s="138">
        <v>3</v>
      </c>
      <c r="B19" s="10" t="s">
        <v>297</v>
      </c>
      <c r="C19" s="74">
        <v>60178181</v>
      </c>
      <c r="D19" s="74">
        <v>61391937</v>
      </c>
      <c r="E19" s="75">
        <v>61391937</v>
      </c>
      <c r="F19" s="79" t="s">
        <v>298</v>
      </c>
      <c r="G19" s="74">
        <v>60178181</v>
      </c>
      <c r="H19" s="74">
        <v>61391937</v>
      </c>
      <c r="I19" s="75">
        <v>59483577</v>
      </c>
    </row>
    <row r="20" spans="1:11" ht="15.75" thickBot="1" x14ac:dyDescent="0.3">
      <c r="A20" s="139">
        <v>4</v>
      </c>
      <c r="B20" s="141" t="s">
        <v>299</v>
      </c>
      <c r="C20" s="142">
        <f>SUM(C17:C19)</f>
        <v>60178181</v>
      </c>
      <c r="D20" s="142">
        <f>SUM(D17:D19)</f>
        <v>61391937</v>
      </c>
      <c r="E20" s="142">
        <f>SUM(E17:E19)</f>
        <v>61391937</v>
      </c>
      <c r="F20" s="141" t="s">
        <v>300</v>
      </c>
      <c r="G20" s="142">
        <f>SUM(G17:G19)</f>
        <v>60178181</v>
      </c>
      <c r="H20" s="142">
        <f>SUM(H17:H19)</f>
        <v>61391937</v>
      </c>
      <c r="I20" s="143">
        <f>SUM(I17:I19)</f>
        <v>59483577</v>
      </c>
    </row>
    <row r="23" spans="1:11" s="132" customFormat="1" ht="49.15" customHeight="1" x14ac:dyDescent="0.25">
      <c r="A23" s="250" t="s">
        <v>302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</row>
    <row r="24" spans="1:11" ht="15.75" thickBot="1" x14ac:dyDescent="0.3"/>
    <row r="25" spans="1:11" x14ac:dyDescent="0.25">
      <c r="A25" s="134" t="s">
        <v>287</v>
      </c>
      <c r="B25" s="243" t="s">
        <v>288</v>
      </c>
      <c r="C25" s="244"/>
      <c r="D25" s="244"/>
      <c r="E25" s="245"/>
      <c r="F25" s="259" t="s">
        <v>289</v>
      </c>
      <c r="G25" s="244"/>
      <c r="H25" s="244"/>
      <c r="I25" s="245"/>
    </row>
    <row r="26" spans="1:11" s="69" customFormat="1" ht="30" x14ac:dyDescent="0.25">
      <c r="A26" s="135"/>
      <c r="B26" s="109" t="s">
        <v>290</v>
      </c>
      <c r="C26" s="108" t="s">
        <v>291</v>
      </c>
      <c r="D26" s="108" t="s">
        <v>5</v>
      </c>
      <c r="E26" s="110" t="s">
        <v>134</v>
      </c>
      <c r="F26" s="140" t="s">
        <v>292</v>
      </c>
      <c r="G26" s="108" t="s">
        <v>291</v>
      </c>
      <c r="H26" s="108" t="s">
        <v>5</v>
      </c>
      <c r="I26" s="110" t="s">
        <v>134</v>
      </c>
    </row>
    <row r="27" spans="1:11" x14ac:dyDescent="0.25">
      <c r="A27" s="136" t="s">
        <v>6</v>
      </c>
      <c r="B27" s="71" t="s">
        <v>20</v>
      </c>
      <c r="C27" s="70" t="s">
        <v>28</v>
      </c>
      <c r="D27" s="70" t="s">
        <v>46</v>
      </c>
      <c r="E27" s="111"/>
      <c r="F27" s="133" t="s">
        <v>81</v>
      </c>
      <c r="G27" s="70" t="s">
        <v>83</v>
      </c>
      <c r="H27" s="70" t="s">
        <v>89</v>
      </c>
      <c r="I27" s="111"/>
    </row>
    <row r="28" spans="1:11" x14ac:dyDescent="0.25">
      <c r="A28" s="137">
        <v>1</v>
      </c>
      <c r="B28" s="8" t="s">
        <v>293</v>
      </c>
      <c r="C28" s="5">
        <v>28157565</v>
      </c>
      <c r="D28" s="5">
        <v>30397251</v>
      </c>
      <c r="E28" s="64">
        <v>30397251</v>
      </c>
      <c r="F28" s="78" t="s">
        <v>294</v>
      </c>
      <c r="G28" s="5">
        <v>28157565</v>
      </c>
      <c r="H28" s="5">
        <v>28725175</v>
      </c>
      <c r="I28" s="64">
        <v>25754676</v>
      </c>
    </row>
    <row r="29" spans="1:11" x14ac:dyDescent="0.25">
      <c r="A29" s="137">
        <v>2</v>
      </c>
      <c r="B29" s="8" t="s">
        <v>295</v>
      </c>
      <c r="C29" s="5">
        <v>3619500</v>
      </c>
      <c r="D29" s="5">
        <v>2762184</v>
      </c>
      <c r="E29" s="64">
        <v>2762184</v>
      </c>
      <c r="F29" s="78" t="s">
        <v>296</v>
      </c>
      <c r="G29" s="5">
        <v>3619500</v>
      </c>
      <c r="H29" s="5">
        <v>4434260</v>
      </c>
      <c r="I29" s="64">
        <v>4434260</v>
      </c>
    </row>
    <row r="30" spans="1:11" ht="15.75" thickBot="1" x14ac:dyDescent="0.3">
      <c r="A30" s="138">
        <v>3</v>
      </c>
      <c r="B30" s="10" t="s">
        <v>297</v>
      </c>
      <c r="C30" s="74"/>
      <c r="D30" s="74"/>
      <c r="E30" s="75"/>
      <c r="F30" s="79" t="s">
        <v>298</v>
      </c>
      <c r="G30" s="74"/>
      <c r="H30" s="74"/>
      <c r="I30" s="75"/>
    </row>
    <row r="31" spans="1:11" ht="15.75" thickBot="1" x14ac:dyDescent="0.3">
      <c r="A31" s="139">
        <v>4</v>
      </c>
      <c r="B31" s="141" t="s">
        <v>299</v>
      </c>
      <c r="C31" s="142">
        <f>SUM(C28:C29)</f>
        <v>31777065</v>
      </c>
      <c r="D31" s="142">
        <f>SUM(D28:D30)</f>
        <v>33159435</v>
      </c>
      <c r="E31" s="143">
        <f>SUM(E28:E30)</f>
        <v>33159435</v>
      </c>
      <c r="F31" s="141" t="s">
        <v>300</v>
      </c>
      <c r="G31" s="142">
        <f>SUM(G28:G29)</f>
        <v>31777065</v>
      </c>
      <c r="H31" s="142">
        <f>SUM(H28:H29)</f>
        <v>33159435</v>
      </c>
      <c r="I31" s="143">
        <f>SUM(I28:I29)</f>
        <v>30188936</v>
      </c>
    </row>
  </sheetData>
  <mergeCells count="9">
    <mergeCell ref="B25:E25"/>
    <mergeCell ref="F25:I25"/>
    <mergeCell ref="A1:J1"/>
    <mergeCell ref="A12:K12"/>
    <mergeCell ref="A23:K23"/>
    <mergeCell ref="B3:E3"/>
    <mergeCell ref="F3:I3"/>
    <mergeCell ref="B14:E14"/>
    <mergeCell ref="F14:I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&amp;C&amp;A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Layout" zoomScaleNormal="100" workbookViewId="0">
      <selection activeCell="I4" sqref="I4"/>
    </sheetView>
  </sheetViews>
  <sheetFormatPr defaultRowHeight="15" x14ac:dyDescent="0.25"/>
  <cols>
    <col min="1" max="1" width="8.28515625" bestFit="1" customWidth="1"/>
    <col min="2" max="2" width="39.28515625" bestFit="1" customWidth="1"/>
    <col min="3" max="3" width="12.85546875" bestFit="1" customWidth="1"/>
    <col min="4" max="4" width="10.28515625" bestFit="1" customWidth="1"/>
    <col min="5" max="5" width="8.42578125" bestFit="1" customWidth="1"/>
    <col min="6" max="9" width="10.7109375" customWidth="1"/>
    <col min="10" max="10" width="9.7109375" bestFit="1" customWidth="1"/>
  </cols>
  <sheetData>
    <row r="1" spans="1:10" ht="56.45" customHeight="1" x14ac:dyDescent="0.25">
      <c r="A1" s="250" t="s">
        <v>827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5.75" thickBot="1" x14ac:dyDescent="0.3">
      <c r="J2" t="s">
        <v>132</v>
      </c>
    </row>
    <row r="3" spans="1:10" s="52" customFormat="1" ht="43.15" customHeight="1" x14ac:dyDescent="0.25">
      <c r="A3" s="267" t="s">
        <v>133</v>
      </c>
      <c r="B3" s="269" t="s">
        <v>304</v>
      </c>
      <c r="C3" s="267" t="s">
        <v>305</v>
      </c>
      <c r="D3" s="271" t="s">
        <v>824</v>
      </c>
      <c r="E3" s="271" t="s">
        <v>819</v>
      </c>
      <c r="F3" s="262" t="s">
        <v>306</v>
      </c>
      <c r="G3" s="262"/>
      <c r="H3" s="262"/>
      <c r="I3" s="266"/>
      <c r="J3" s="126" t="s">
        <v>307</v>
      </c>
    </row>
    <row r="4" spans="1:10" ht="30" x14ac:dyDescent="0.25">
      <c r="A4" s="268"/>
      <c r="B4" s="270"/>
      <c r="C4" s="268"/>
      <c r="D4" s="272"/>
      <c r="E4" s="272"/>
      <c r="F4" s="44" t="s">
        <v>309</v>
      </c>
      <c r="G4" s="44" t="s">
        <v>310</v>
      </c>
      <c r="H4" s="44" t="s">
        <v>825</v>
      </c>
      <c r="I4" s="159" t="s">
        <v>826</v>
      </c>
      <c r="J4" s="153" t="s">
        <v>311</v>
      </c>
    </row>
    <row r="5" spans="1:10" ht="15.75" thickBot="1" x14ac:dyDescent="0.3">
      <c r="A5" s="146">
        <v>1</v>
      </c>
      <c r="B5" s="148">
        <v>2</v>
      </c>
      <c r="C5" s="158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50">
        <v>9</v>
      </c>
      <c r="J5" s="154">
        <v>10</v>
      </c>
    </row>
    <row r="6" spans="1:10" x14ac:dyDescent="0.25">
      <c r="A6" s="72" t="s">
        <v>6</v>
      </c>
      <c r="B6" s="145" t="s">
        <v>312</v>
      </c>
      <c r="C6" s="77"/>
      <c r="D6" s="6">
        <f t="shared" ref="D6:I6" si="0">SUM(D7:D8)</f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151">
        <f t="shared" si="0"/>
        <v>0</v>
      </c>
      <c r="J6" s="156">
        <f t="shared" ref="J6:J17" si="1">SUM(F6:I6)</f>
        <v>0</v>
      </c>
    </row>
    <row r="7" spans="1:10" x14ac:dyDescent="0.25">
      <c r="A7" s="8" t="s">
        <v>20</v>
      </c>
      <c r="B7" s="9" t="s">
        <v>313</v>
      </c>
      <c r="C7" s="78"/>
      <c r="D7" s="4"/>
      <c r="E7" s="4"/>
      <c r="F7" s="4"/>
      <c r="G7" s="4"/>
      <c r="H7" s="4"/>
      <c r="I7" s="23"/>
      <c r="J7" s="157">
        <f t="shared" si="1"/>
        <v>0</v>
      </c>
    </row>
    <row r="8" spans="1:10" x14ac:dyDescent="0.25">
      <c r="A8" s="8" t="s">
        <v>28</v>
      </c>
      <c r="B8" s="9" t="s">
        <v>314</v>
      </c>
      <c r="C8" s="78"/>
      <c r="D8" s="4"/>
      <c r="E8" s="4"/>
      <c r="F8" s="4"/>
      <c r="G8" s="4"/>
      <c r="H8" s="4"/>
      <c r="I8" s="23"/>
      <c r="J8" s="157">
        <f t="shared" si="1"/>
        <v>0</v>
      </c>
    </row>
    <row r="9" spans="1:10" x14ac:dyDescent="0.25">
      <c r="A9" s="8" t="s">
        <v>46</v>
      </c>
      <c r="B9" s="9" t="s">
        <v>315</v>
      </c>
      <c r="C9" s="78"/>
      <c r="D9" s="4">
        <f t="shared" ref="D9:I9" si="2">SUM(D10:D11)</f>
        <v>0</v>
      </c>
      <c r="E9" s="4">
        <f t="shared" si="2"/>
        <v>0</v>
      </c>
      <c r="F9" s="4">
        <f t="shared" si="2"/>
        <v>0</v>
      </c>
      <c r="G9" s="4">
        <f t="shared" si="2"/>
        <v>0</v>
      </c>
      <c r="H9" s="4">
        <f t="shared" si="2"/>
        <v>0</v>
      </c>
      <c r="I9" s="23">
        <f t="shared" si="2"/>
        <v>0</v>
      </c>
      <c r="J9" s="157">
        <f t="shared" si="1"/>
        <v>0</v>
      </c>
    </row>
    <row r="10" spans="1:10" x14ac:dyDescent="0.25">
      <c r="A10" s="8" t="s">
        <v>68</v>
      </c>
      <c r="B10" s="9" t="s">
        <v>316</v>
      </c>
      <c r="C10" s="78"/>
      <c r="D10" s="4"/>
      <c r="E10" s="4"/>
      <c r="F10" s="4"/>
      <c r="G10" s="4"/>
      <c r="H10" s="4"/>
      <c r="I10" s="23"/>
      <c r="J10" s="157"/>
    </row>
    <row r="11" spans="1:10" x14ac:dyDescent="0.25">
      <c r="A11" s="8" t="s">
        <v>74</v>
      </c>
      <c r="B11" s="9" t="s">
        <v>317</v>
      </c>
      <c r="C11" s="78"/>
      <c r="D11" s="4"/>
      <c r="E11" s="4"/>
      <c r="F11" s="4"/>
      <c r="G11" s="4"/>
      <c r="H11" s="4"/>
      <c r="I11" s="23"/>
      <c r="J11" s="157">
        <f t="shared" si="1"/>
        <v>0</v>
      </c>
    </row>
    <row r="12" spans="1:10" x14ac:dyDescent="0.25">
      <c r="A12" s="8" t="s">
        <v>81</v>
      </c>
      <c r="B12" s="9" t="s">
        <v>318</v>
      </c>
      <c r="C12" s="78"/>
      <c r="D12" s="4"/>
      <c r="E12" s="4"/>
      <c r="F12" s="4"/>
      <c r="G12" s="4"/>
      <c r="H12" s="4"/>
      <c r="I12" s="23"/>
      <c r="J12" s="157"/>
    </row>
    <row r="13" spans="1:10" x14ac:dyDescent="0.25">
      <c r="A13" s="8" t="s">
        <v>83</v>
      </c>
      <c r="B13" s="9" t="s">
        <v>319</v>
      </c>
      <c r="C13" s="78"/>
      <c r="D13" s="4"/>
      <c r="E13" s="4"/>
      <c r="F13" s="4"/>
      <c r="G13" s="4"/>
      <c r="H13" s="4"/>
      <c r="I13" s="23"/>
      <c r="J13" s="157"/>
    </row>
    <row r="14" spans="1:10" x14ac:dyDescent="0.25">
      <c r="A14" s="8" t="s">
        <v>89</v>
      </c>
      <c r="B14" s="9" t="s">
        <v>320</v>
      </c>
      <c r="C14" s="78"/>
      <c r="D14" s="4">
        <f t="shared" ref="D14:I14" si="3">SUM(D15:D15)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23">
        <f t="shared" si="3"/>
        <v>0</v>
      </c>
      <c r="J14" s="157">
        <f>SUM(F14:I14)</f>
        <v>0</v>
      </c>
    </row>
    <row r="15" spans="1:10" x14ac:dyDescent="0.25">
      <c r="A15" s="8" t="s">
        <v>321</v>
      </c>
      <c r="B15" s="9" t="s">
        <v>322</v>
      </c>
      <c r="C15" s="78"/>
      <c r="D15" s="4"/>
      <c r="E15" s="4"/>
      <c r="F15" s="4"/>
      <c r="G15" s="4"/>
      <c r="H15" s="4"/>
      <c r="I15" s="23"/>
      <c r="J15" s="157">
        <f>SUM(F15:I15)</f>
        <v>0</v>
      </c>
    </row>
    <row r="16" spans="1:10" x14ac:dyDescent="0.25">
      <c r="A16" s="8" t="s">
        <v>93</v>
      </c>
      <c r="B16" s="9" t="s">
        <v>323</v>
      </c>
      <c r="C16" s="78"/>
      <c r="D16" s="4">
        <f t="shared" ref="D16:I16" si="4">SUM(D17:D17)</f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23">
        <f t="shared" si="4"/>
        <v>0</v>
      </c>
      <c r="J16" s="157">
        <f t="shared" si="1"/>
        <v>0</v>
      </c>
    </row>
    <row r="17" spans="1:10" x14ac:dyDescent="0.25">
      <c r="A17" s="8" t="s">
        <v>324</v>
      </c>
      <c r="B17" s="9" t="s">
        <v>322</v>
      </c>
      <c r="C17" s="78"/>
      <c r="D17" s="4"/>
      <c r="E17" s="4"/>
      <c r="F17" s="4"/>
      <c r="G17" s="4"/>
      <c r="H17" s="4"/>
      <c r="I17" s="23"/>
      <c r="J17" s="157">
        <f t="shared" si="1"/>
        <v>0</v>
      </c>
    </row>
    <row r="18" spans="1:10" ht="15.75" thickBot="1" x14ac:dyDescent="0.3">
      <c r="A18" s="99" t="s">
        <v>325</v>
      </c>
      <c r="B18" s="149" t="s">
        <v>326</v>
      </c>
      <c r="C18" s="100"/>
      <c r="D18" s="65">
        <f t="shared" ref="D18:J18" si="5">D6+D9+D14+D16</f>
        <v>0</v>
      </c>
      <c r="E18" s="65">
        <f t="shared" si="5"/>
        <v>0</v>
      </c>
      <c r="F18" s="65">
        <f t="shared" si="5"/>
        <v>0</v>
      </c>
      <c r="G18" s="65">
        <f t="shared" si="5"/>
        <v>0</v>
      </c>
      <c r="H18" s="65">
        <f t="shared" si="5"/>
        <v>0</v>
      </c>
      <c r="I18" s="152">
        <f t="shared" si="5"/>
        <v>0</v>
      </c>
      <c r="J18" s="155">
        <f t="shared" si="5"/>
        <v>0</v>
      </c>
    </row>
  </sheetData>
  <mergeCells count="7">
    <mergeCell ref="A1:J1"/>
    <mergeCell ref="F3:I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99" orientation="landscape" r:id="rId1"/>
  <headerFooter>
    <oddHeader>&amp;C&amp;A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Layout" zoomScaleNormal="100" workbookViewId="0">
      <selection activeCell="F16" sqref="F16"/>
    </sheetView>
  </sheetViews>
  <sheetFormatPr defaultRowHeight="15" x14ac:dyDescent="0.25"/>
  <cols>
    <col min="1" max="1" width="13.7109375" customWidth="1"/>
    <col min="2" max="2" width="15.7109375" bestFit="1" customWidth="1"/>
    <col min="3" max="3" width="18.42578125" bestFit="1" customWidth="1"/>
    <col min="4" max="4" width="11.28515625" customWidth="1"/>
    <col min="5" max="5" width="14.7109375" bestFit="1" customWidth="1"/>
    <col min="6" max="6" width="18.42578125" bestFit="1" customWidth="1"/>
    <col min="7" max="7" width="13.28515625" customWidth="1"/>
  </cols>
  <sheetData>
    <row r="1" spans="1:8" ht="40.9" customHeight="1" x14ac:dyDescent="0.25">
      <c r="A1" s="250" t="s">
        <v>327</v>
      </c>
      <c r="B1" s="250"/>
      <c r="C1" s="250"/>
      <c r="D1" s="250"/>
      <c r="E1" s="250"/>
      <c r="F1" s="250"/>
      <c r="G1" s="250"/>
      <c r="H1" s="250"/>
    </row>
    <row r="2" spans="1:8" ht="15.75" thickBot="1" x14ac:dyDescent="0.3">
      <c r="G2" t="s">
        <v>132</v>
      </c>
    </row>
    <row r="3" spans="1:8" s="53" customFormat="1" ht="45.75" thickBot="1" x14ac:dyDescent="0.3">
      <c r="A3" s="160" t="s">
        <v>328</v>
      </c>
      <c r="B3" s="95" t="s">
        <v>837</v>
      </c>
      <c r="C3" s="95" t="s">
        <v>838</v>
      </c>
      <c r="D3" s="95" t="s">
        <v>134</v>
      </c>
      <c r="E3" s="95" t="s">
        <v>839</v>
      </c>
      <c r="F3" s="95" t="s">
        <v>838</v>
      </c>
      <c r="G3" s="96" t="s">
        <v>134</v>
      </c>
    </row>
    <row r="4" spans="1:8" x14ac:dyDescent="0.25">
      <c r="A4" s="72"/>
      <c r="B4" s="6"/>
      <c r="C4" s="6"/>
      <c r="D4" s="6"/>
      <c r="E4" s="6"/>
      <c r="F4" s="6"/>
      <c r="G4" s="145"/>
    </row>
    <row r="5" spans="1:8" x14ac:dyDescent="0.25">
      <c r="A5" s="8"/>
      <c r="B5" s="4"/>
      <c r="C5" s="4"/>
      <c r="D5" s="4"/>
      <c r="E5" s="4"/>
      <c r="F5" s="4"/>
      <c r="G5" s="9"/>
    </row>
    <row r="6" spans="1:8" ht="15.75" thickBot="1" x14ac:dyDescent="0.3">
      <c r="A6" s="10"/>
      <c r="B6" s="11"/>
      <c r="C6" s="11"/>
      <c r="D6" s="11"/>
      <c r="E6" s="11"/>
      <c r="F6" s="11"/>
      <c r="G6" s="12"/>
    </row>
    <row r="7" spans="1:8" ht="15.75" thickBot="1" x14ac:dyDescent="0.3">
      <c r="A7" s="141" t="s">
        <v>221</v>
      </c>
      <c r="B7" s="161">
        <f t="shared" ref="B7:G7" si="0">SUM(B4)</f>
        <v>0</v>
      </c>
      <c r="C7" s="161">
        <f t="shared" si="0"/>
        <v>0</v>
      </c>
      <c r="D7" s="161">
        <f t="shared" si="0"/>
        <v>0</v>
      </c>
      <c r="E7" s="161">
        <f t="shared" si="0"/>
        <v>0</v>
      </c>
      <c r="F7" s="161">
        <f t="shared" si="0"/>
        <v>0</v>
      </c>
      <c r="G7" s="162">
        <f t="shared" si="0"/>
        <v>0</v>
      </c>
    </row>
  </sheetData>
  <mergeCells count="1">
    <mergeCell ref="A1:H1"/>
  </mergeCells>
  <pageMargins left="0.7" right="0.7" top="0.75" bottom="0.75" header="0.3" footer="0.3"/>
  <pageSetup paperSize="9" orientation="landscape" r:id="rId1"/>
  <headerFooter>
    <oddHeader>&amp;C&amp;A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view="pageLayout" zoomScaleNormal="100" workbookViewId="0">
      <selection activeCell="D5" sqref="D5"/>
    </sheetView>
  </sheetViews>
  <sheetFormatPr defaultRowHeight="15" x14ac:dyDescent="0.25"/>
  <cols>
    <col min="1" max="1" width="8.28515625" bestFit="1" customWidth="1"/>
    <col min="2" max="2" width="19.42578125" bestFit="1" customWidth="1"/>
    <col min="3" max="3" width="10.28515625" bestFit="1" customWidth="1"/>
    <col min="4" max="4" width="10.42578125" bestFit="1" customWidth="1"/>
    <col min="5" max="5" width="6.28515625" bestFit="1" customWidth="1"/>
    <col min="6" max="7" width="5.7109375" bestFit="1" customWidth="1"/>
    <col min="8" max="8" width="9.85546875" bestFit="1" customWidth="1"/>
  </cols>
  <sheetData>
    <row r="1" spans="1:8" ht="49.15" customHeight="1" x14ac:dyDescent="0.25">
      <c r="A1" s="250" t="s">
        <v>828</v>
      </c>
      <c r="B1" s="250"/>
      <c r="C1" s="250"/>
      <c r="D1" s="250"/>
      <c r="E1" s="250"/>
      <c r="F1" s="250"/>
      <c r="G1" s="250"/>
      <c r="H1" s="250"/>
    </row>
    <row r="2" spans="1:8" ht="15.75" thickBot="1" x14ac:dyDescent="0.3">
      <c r="H2" t="s">
        <v>1</v>
      </c>
    </row>
    <row r="3" spans="1:8" ht="28.9" customHeight="1" x14ac:dyDescent="0.25">
      <c r="A3" s="261" t="s">
        <v>303</v>
      </c>
      <c r="B3" s="262" t="s">
        <v>329</v>
      </c>
      <c r="C3" s="262" t="s">
        <v>330</v>
      </c>
      <c r="D3" s="262" t="s">
        <v>331</v>
      </c>
      <c r="E3" s="262" t="s">
        <v>332</v>
      </c>
      <c r="F3" s="262"/>
      <c r="G3" s="262"/>
      <c r="H3" s="263"/>
    </row>
    <row r="4" spans="1:8" ht="30" x14ac:dyDescent="0.25">
      <c r="A4" s="273"/>
      <c r="B4" s="274"/>
      <c r="C4" s="274"/>
      <c r="D4" s="274"/>
      <c r="E4" s="108" t="s">
        <v>308</v>
      </c>
      <c r="F4" s="108" t="s">
        <v>309</v>
      </c>
      <c r="G4" s="108" t="s">
        <v>310</v>
      </c>
      <c r="H4" s="110" t="s">
        <v>333</v>
      </c>
    </row>
    <row r="5" spans="1:8" x14ac:dyDescent="0.25">
      <c r="A5" s="113">
        <v>1</v>
      </c>
      <c r="B5" s="114">
        <v>2</v>
      </c>
      <c r="C5" s="114">
        <v>3</v>
      </c>
      <c r="D5" s="114">
        <v>4</v>
      </c>
      <c r="E5" s="114">
        <v>5</v>
      </c>
      <c r="F5" s="114">
        <v>6</v>
      </c>
      <c r="G5" s="114">
        <v>7</v>
      </c>
      <c r="H5" s="115">
        <v>8</v>
      </c>
    </row>
    <row r="6" spans="1:8" x14ac:dyDescent="0.25">
      <c r="A6" s="8" t="s">
        <v>6</v>
      </c>
      <c r="B6" s="4" t="s">
        <v>49</v>
      </c>
      <c r="C6" s="4"/>
      <c r="D6" s="4"/>
      <c r="E6" s="4">
        <f>SUM(E7:E10)</f>
        <v>0</v>
      </c>
      <c r="F6" s="4">
        <f>SUM(F7:F10)</f>
        <v>0</v>
      </c>
      <c r="G6" s="4">
        <f>SUM(G7:G10)</f>
        <v>0</v>
      </c>
      <c r="H6" s="9">
        <f>SUM(H7:H10)</f>
        <v>0</v>
      </c>
    </row>
    <row r="7" spans="1:8" x14ac:dyDescent="0.25">
      <c r="A7" s="8" t="s">
        <v>20</v>
      </c>
      <c r="B7" s="4" t="s">
        <v>334</v>
      </c>
      <c r="C7" s="4"/>
      <c r="D7" s="4"/>
      <c r="E7" s="4"/>
      <c r="F7" s="4"/>
      <c r="G7" s="4"/>
      <c r="H7" s="9"/>
    </row>
    <row r="8" spans="1:8" x14ac:dyDescent="0.25">
      <c r="A8" s="8" t="s">
        <v>28</v>
      </c>
      <c r="B8" s="4"/>
      <c r="C8" s="4"/>
      <c r="D8" s="4"/>
      <c r="E8" s="4"/>
      <c r="F8" s="4"/>
      <c r="G8" s="4"/>
      <c r="H8" s="9"/>
    </row>
    <row r="9" spans="1:8" x14ac:dyDescent="0.25">
      <c r="A9" s="8" t="s">
        <v>46</v>
      </c>
      <c r="B9" s="4" t="s">
        <v>322</v>
      </c>
      <c r="C9" s="4"/>
      <c r="D9" s="4"/>
      <c r="E9" s="4"/>
      <c r="F9" s="4"/>
      <c r="G9" s="4"/>
      <c r="H9" s="9"/>
    </row>
    <row r="10" spans="1:8" x14ac:dyDescent="0.25">
      <c r="A10" s="8" t="s">
        <v>68</v>
      </c>
      <c r="B10" s="4" t="s">
        <v>322</v>
      </c>
      <c r="C10" s="4"/>
      <c r="D10" s="4"/>
      <c r="E10" s="4"/>
      <c r="F10" s="4"/>
      <c r="G10" s="4"/>
      <c r="H10" s="9"/>
    </row>
    <row r="11" spans="1:8" x14ac:dyDescent="0.25">
      <c r="A11" s="8" t="s">
        <v>74</v>
      </c>
      <c r="B11" s="4" t="s">
        <v>63</v>
      </c>
      <c r="C11" s="4"/>
      <c r="D11" s="4"/>
      <c r="E11" s="4">
        <f>SUM(E12:E15)</f>
        <v>0</v>
      </c>
      <c r="F11" s="4">
        <f>SUM(F12:F15)</f>
        <v>0</v>
      </c>
      <c r="G11" s="4">
        <f>SUM(G12:G15)</f>
        <v>0</v>
      </c>
      <c r="H11" s="9">
        <f>SUM(H12:H15)</f>
        <v>0</v>
      </c>
    </row>
    <row r="12" spans="1:8" x14ac:dyDescent="0.25">
      <c r="A12" s="8" t="s">
        <v>81</v>
      </c>
      <c r="B12" s="4" t="s">
        <v>335</v>
      </c>
      <c r="C12" s="4"/>
      <c r="D12" s="4"/>
      <c r="E12" s="4"/>
      <c r="F12" s="4"/>
      <c r="G12" s="4"/>
      <c r="H12" s="9"/>
    </row>
    <row r="13" spans="1:8" x14ac:dyDescent="0.25">
      <c r="A13" s="8" t="s">
        <v>83</v>
      </c>
      <c r="B13" s="4"/>
      <c r="C13" s="4"/>
      <c r="D13" s="4"/>
      <c r="E13" s="4"/>
      <c r="F13" s="4"/>
      <c r="G13" s="4"/>
      <c r="H13" s="9"/>
    </row>
    <row r="14" spans="1:8" x14ac:dyDescent="0.25">
      <c r="A14" s="8" t="s">
        <v>89</v>
      </c>
      <c r="B14" s="4" t="s">
        <v>322</v>
      </c>
      <c r="C14" s="4"/>
      <c r="D14" s="4"/>
      <c r="E14" s="4"/>
      <c r="F14" s="4"/>
      <c r="G14" s="4"/>
      <c r="H14" s="9"/>
    </row>
    <row r="15" spans="1:8" x14ac:dyDescent="0.25">
      <c r="A15" s="8" t="s">
        <v>321</v>
      </c>
      <c r="B15" s="4" t="s">
        <v>322</v>
      </c>
      <c r="C15" s="4"/>
      <c r="D15" s="4"/>
      <c r="E15" s="4"/>
      <c r="F15" s="4"/>
      <c r="G15" s="4"/>
      <c r="H15" s="9"/>
    </row>
    <row r="16" spans="1:8" ht="15.75" thickBot="1" x14ac:dyDescent="0.3">
      <c r="A16" s="99" t="s">
        <v>93</v>
      </c>
      <c r="B16" s="65" t="s">
        <v>336</v>
      </c>
      <c r="C16" s="65"/>
      <c r="D16" s="65"/>
      <c r="E16" s="65">
        <f>E6+E11</f>
        <v>0</v>
      </c>
      <c r="F16" s="65">
        <f>F6+F11</f>
        <v>0</v>
      </c>
      <c r="G16" s="65">
        <f>G6+G11</f>
        <v>0</v>
      </c>
      <c r="H16" s="149">
        <f>H6+H11</f>
        <v>0</v>
      </c>
    </row>
  </sheetData>
  <mergeCells count="6">
    <mergeCell ref="E3:H3"/>
    <mergeCell ref="A1:H1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portrait" r:id="rId1"/>
  <headerFooter>
    <oddHeader>&amp;C&amp;A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view="pageLayout" zoomScaleNormal="100" workbookViewId="0">
      <selection activeCell="D13" sqref="C13:D13"/>
    </sheetView>
  </sheetViews>
  <sheetFormatPr defaultRowHeight="15" x14ac:dyDescent="0.25"/>
  <cols>
    <col min="1" max="1" width="39.7109375" bestFit="1" customWidth="1"/>
    <col min="2" max="4" width="15.7109375" style="2" customWidth="1"/>
  </cols>
  <sheetData>
    <row r="1" spans="1:4" ht="49.9" customHeight="1" x14ac:dyDescent="0.25">
      <c r="A1" s="250" t="s">
        <v>834</v>
      </c>
      <c r="B1" s="250"/>
      <c r="C1" s="250"/>
      <c r="D1" s="250"/>
    </row>
    <row r="2" spans="1:4" ht="15.75" thickBot="1" x14ac:dyDescent="0.3">
      <c r="D2" s="2" t="s">
        <v>132</v>
      </c>
    </row>
    <row r="3" spans="1:4" s="53" customFormat="1" ht="45" x14ac:dyDescent="0.25">
      <c r="A3" s="39" t="s">
        <v>337</v>
      </c>
      <c r="B3" s="116" t="s">
        <v>206</v>
      </c>
      <c r="C3" s="116" t="s">
        <v>207</v>
      </c>
      <c r="D3" s="120" t="s">
        <v>134</v>
      </c>
    </row>
    <row r="4" spans="1:4" x14ac:dyDescent="0.25">
      <c r="A4" s="25" t="s">
        <v>240</v>
      </c>
      <c r="B4" s="5"/>
      <c r="C4" s="5"/>
      <c r="D4" s="64"/>
    </row>
    <row r="5" spans="1:4" x14ac:dyDescent="0.25">
      <c r="A5" s="8" t="s">
        <v>338</v>
      </c>
      <c r="B5" s="5">
        <v>100000</v>
      </c>
      <c r="C5" s="5">
        <v>100000</v>
      </c>
      <c r="D5" s="64">
        <v>100000</v>
      </c>
    </row>
    <row r="6" spans="1:4" x14ac:dyDescent="0.25">
      <c r="A6" s="25" t="s">
        <v>339</v>
      </c>
      <c r="B6" s="5"/>
      <c r="C6" s="5"/>
      <c r="D6" s="64"/>
    </row>
    <row r="7" spans="1:4" x14ac:dyDescent="0.25">
      <c r="A7" s="8" t="s">
        <v>829</v>
      </c>
      <c r="B7" s="5">
        <v>3000000</v>
      </c>
      <c r="C7" s="5">
        <v>3000000</v>
      </c>
      <c r="D7" s="64">
        <v>3000000</v>
      </c>
    </row>
    <row r="8" spans="1:4" x14ac:dyDescent="0.25">
      <c r="A8" s="8" t="s">
        <v>830</v>
      </c>
      <c r="B8" s="5">
        <v>550000</v>
      </c>
      <c r="C8" s="5">
        <v>550000</v>
      </c>
      <c r="D8" s="64">
        <v>280000</v>
      </c>
    </row>
    <row r="9" spans="1:4" x14ac:dyDescent="0.25">
      <c r="A9" s="8" t="s">
        <v>831</v>
      </c>
      <c r="B9" s="5">
        <v>3000000</v>
      </c>
      <c r="C9" s="5">
        <v>3000000</v>
      </c>
      <c r="D9" s="64">
        <v>1000000</v>
      </c>
    </row>
    <row r="10" spans="1:4" x14ac:dyDescent="0.25">
      <c r="A10" s="8" t="s">
        <v>832</v>
      </c>
      <c r="B10" s="5"/>
      <c r="C10" s="5">
        <v>188729</v>
      </c>
      <c r="D10" s="64">
        <v>188729</v>
      </c>
    </row>
    <row r="11" spans="1:4" x14ac:dyDescent="0.25">
      <c r="A11" s="8" t="s">
        <v>833</v>
      </c>
      <c r="B11" s="5"/>
      <c r="C11" s="5">
        <v>1644135</v>
      </c>
      <c r="D11" s="64">
        <v>217500</v>
      </c>
    </row>
    <row r="12" spans="1:4" x14ac:dyDescent="0.25">
      <c r="A12" s="8" t="s">
        <v>340</v>
      </c>
      <c r="B12" s="5">
        <v>800000</v>
      </c>
      <c r="C12" s="5">
        <v>800000</v>
      </c>
      <c r="D12" s="64">
        <v>800000</v>
      </c>
    </row>
    <row r="13" spans="1:4" ht="15.75" thickBot="1" x14ac:dyDescent="0.3">
      <c r="A13" s="99" t="s">
        <v>221</v>
      </c>
      <c r="B13" s="66">
        <f>SUM(B4:B12)</f>
        <v>7450000</v>
      </c>
      <c r="C13" s="66">
        <f>SUM(C4:C12)</f>
        <v>9282864</v>
      </c>
      <c r="D13" s="67">
        <f>SUM(D4:D12)</f>
        <v>5586229</v>
      </c>
    </row>
  </sheetData>
  <mergeCells count="1">
    <mergeCell ref="A1:D1"/>
  </mergeCells>
  <pageMargins left="0.7" right="0.7" top="0.75" bottom="0.75" header="0.3" footer="0.3"/>
  <pageSetup paperSize="9" fitToHeight="0" orientation="portrait" r:id="rId1"/>
  <headerFooter>
    <oddHeader>&amp;C&amp;A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view="pageLayout" zoomScaleNormal="100" workbookViewId="0">
      <selection activeCell="D11" sqref="D11"/>
    </sheetView>
  </sheetViews>
  <sheetFormatPr defaultRowHeight="15" x14ac:dyDescent="0.25"/>
  <cols>
    <col min="1" max="1" width="8.42578125" bestFit="1" customWidth="1"/>
    <col min="2" max="2" width="52.7109375" bestFit="1" customWidth="1"/>
    <col min="3" max="5" width="15.7109375" customWidth="1"/>
  </cols>
  <sheetData>
    <row r="1" spans="1:5" ht="45" customHeight="1" x14ac:dyDescent="0.25">
      <c r="A1" s="250" t="s">
        <v>836</v>
      </c>
      <c r="B1" s="250"/>
      <c r="C1" s="250"/>
      <c r="D1" s="250"/>
      <c r="E1" s="250"/>
    </row>
    <row r="2" spans="1:5" s="68" customFormat="1" ht="15.75" thickBot="1" x14ac:dyDescent="0.3">
      <c r="E2" s="68" t="s">
        <v>835</v>
      </c>
    </row>
    <row r="3" spans="1:5" s="33" customFormat="1" ht="45" x14ac:dyDescent="0.25">
      <c r="A3" s="39" t="s">
        <v>133</v>
      </c>
      <c r="B3" s="40" t="s">
        <v>2</v>
      </c>
      <c r="C3" s="40" t="s">
        <v>341</v>
      </c>
      <c r="D3" s="40" t="s">
        <v>342</v>
      </c>
      <c r="E3" s="121" t="s">
        <v>134</v>
      </c>
    </row>
    <row r="4" spans="1:5" x14ac:dyDescent="0.25">
      <c r="A4" s="43">
        <v>1</v>
      </c>
      <c r="B4" s="44">
        <v>2</v>
      </c>
      <c r="C4" s="44">
        <v>3</v>
      </c>
      <c r="D4" s="44">
        <v>4</v>
      </c>
      <c r="E4" s="45">
        <v>5</v>
      </c>
    </row>
    <row r="5" spans="1:5" x14ac:dyDescent="0.25">
      <c r="A5" s="8" t="s">
        <v>6</v>
      </c>
      <c r="B5" s="4" t="s">
        <v>343</v>
      </c>
      <c r="C5" s="5">
        <v>550000</v>
      </c>
      <c r="D5" s="5">
        <v>200000</v>
      </c>
      <c r="E5" s="64">
        <v>236323</v>
      </c>
    </row>
    <row r="6" spans="1:5" x14ac:dyDescent="0.25">
      <c r="A6" s="8" t="s">
        <v>20</v>
      </c>
      <c r="B6" s="4"/>
      <c r="C6" s="5"/>
      <c r="D6" s="5"/>
      <c r="E6" s="64"/>
    </row>
    <row r="7" spans="1:5" x14ac:dyDescent="0.25">
      <c r="A7" s="8" t="s">
        <v>46</v>
      </c>
      <c r="B7" s="4"/>
      <c r="C7" s="5"/>
      <c r="D7" s="5"/>
      <c r="E7" s="64"/>
    </row>
    <row r="8" spans="1:5" x14ac:dyDescent="0.25">
      <c r="A8" s="8" t="s">
        <v>68</v>
      </c>
      <c r="B8" s="4"/>
      <c r="C8" s="5"/>
      <c r="D8" s="5"/>
      <c r="E8" s="64"/>
    </row>
    <row r="9" spans="1:5" x14ac:dyDescent="0.25">
      <c r="A9" s="8" t="s">
        <v>74</v>
      </c>
      <c r="B9" s="4"/>
      <c r="C9" s="5"/>
      <c r="D9" s="5"/>
      <c r="E9" s="64"/>
    </row>
    <row r="10" spans="1:5" x14ac:dyDescent="0.25">
      <c r="A10" s="8" t="s">
        <v>81</v>
      </c>
      <c r="B10" s="4"/>
      <c r="C10" s="5"/>
      <c r="D10" s="5"/>
      <c r="E10" s="64"/>
    </row>
    <row r="11" spans="1:5" x14ac:dyDescent="0.25">
      <c r="A11" s="8" t="s">
        <v>83</v>
      </c>
      <c r="B11" s="4"/>
      <c r="C11" s="5"/>
      <c r="D11" s="5"/>
      <c r="E11" s="64"/>
    </row>
    <row r="12" spans="1:5" x14ac:dyDescent="0.25">
      <c r="A12" s="8" t="s">
        <v>89</v>
      </c>
      <c r="B12" s="4"/>
      <c r="C12" s="5"/>
      <c r="D12" s="5"/>
      <c r="E12" s="64"/>
    </row>
    <row r="13" spans="1:5" x14ac:dyDescent="0.25">
      <c r="A13" s="8" t="s">
        <v>321</v>
      </c>
      <c r="B13" s="4"/>
      <c r="C13" s="5"/>
      <c r="D13" s="5"/>
      <c r="E13" s="64"/>
    </row>
    <row r="14" spans="1:5" x14ac:dyDescent="0.25">
      <c r="A14" s="8" t="s">
        <v>93</v>
      </c>
      <c r="B14" s="4"/>
      <c r="C14" s="5"/>
      <c r="D14" s="5"/>
      <c r="E14" s="64"/>
    </row>
    <row r="15" spans="1:5" x14ac:dyDescent="0.25">
      <c r="A15" s="8" t="s">
        <v>324</v>
      </c>
      <c r="B15" s="4"/>
      <c r="C15" s="5"/>
      <c r="D15" s="5"/>
      <c r="E15" s="64"/>
    </row>
    <row r="16" spans="1:5" x14ac:dyDescent="0.25">
      <c r="A16" s="8" t="s">
        <v>325</v>
      </c>
      <c r="B16" s="4"/>
      <c r="C16" s="5"/>
      <c r="D16" s="5"/>
      <c r="E16" s="64"/>
    </row>
    <row r="17" spans="1:5" x14ac:dyDescent="0.25">
      <c r="A17" s="8" t="s">
        <v>344</v>
      </c>
      <c r="B17" s="4"/>
      <c r="C17" s="5"/>
      <c r="D17" s="5"/>
      <c r="E17" s="64"/>
    </row>
    <row r="18" spans="1:5" x14ac:dyDescent="0.25">
      <c r="A18" s="8" t="s">
        <v>345</v>
      </c>
      <c r="B18" s="4"/>
      <c r="C18" s="5"/>
      <c r="D18" s="5"/>
      <c r="E18" s="64"/>
    </row>
    <row r="19" spans="1:5" ht="15.75" thickBot="1" x14ac:dyDescent="0.3">
      <c r="A19" s="99" t="s">
        <v>346</v>
      </c>
      <c r="B19" s="65" t="s">
        <v>347</v>
      </c>
      <c r="C19" s="66">
        <f>SUM(C5:C18)</f>
        <v>550000</v>
      </c>
      <c r="D19" s="66">
        <f>SUM(D5:D18)</f>
        <v>200000</v>
      </c>
      <c r="E19" s="67">
        <f>SUM(E5:E18)</f>
        <v>236323</v>
      </c>
    </row>
  </sheetData>
  <mergeCells count="1">
    <mergeCell ref="A1:E1"/>
  </mergeCells>
  <pageMargins left="0.7" right="0.7" top="0.75" bottom="0.75" header="0.3" footer="0.3"/>
  <pageSetup paperSize="9" scale="80" fitToHeight="0" orientation="portrait" r:id="rId1"/>
  <headerFooter>
    <oddHeader>&amp;C&amp;A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view="pageLayout" zoomScaleNormal="100" workbookViewId="0">
      <selection activeCell="C16" sqref="C16"/>
    </sheetView>
  </sheetViews>
  <sheetFormatPr defaultRowHeight="15" x14ac:dyDescent="0.25"/>
  <cols>
    <col min="1" max="1" width="7.7109375" bestFit="1" customWidth="1"/>
    <col min="2" max="2" width="51.5703125" bestFit="1" customWidth="1"/>
    <col min="3" max="3" width="16.7109375" bestFit="1" customWidth="1"/>
  </cols>
  <sheetData>
    <row r="1" spans="1:3" ht="39.6" customHeight="1" x14ac:dyDescent="0.3">
      <c r="A1" s="258" t="s">
        <v>348</v>
      </c>
      <c r="B1" s="258"/>
      <c r="C1" s="258"/>
    </row>
    <row r="2" spans="1:3" ht="15.75" thickBot="1" x14ac:dyDescent="0.3">
      <c r="C2" t="s">
        <v>132</v>
      </c>
    </row>
    <row r="3" spans="1:3" x14ac:dyDescent="0.25">
      <c r="A3" s="112" t="s">
        <v>133</v>
      </c>
      <c r="B3" s="41" t="s">
        <v>205</v>
      </c>
      <c r="C3" s="42" t="s">
        <v>349</v>
      </c>
    </row>
    <row r="4" spans="1:3" x14ac:dyDescent="0.25">
      <c r="A4" s="113">
        <v>1</v>
      </c>
      <c r="B4" s="114">
        <v>2</v>
      </c>
      <c r="C4" s="115">
        <v>3</v>
      </c>
    </row>
    <row r="5" spans="1:3" x14ac:dyDescent="0.25">
      <c r="A5" s="8" t="s">
        <v>6</v>
      </c>
      <c r="B5" s="4" t="s">
        <v>350</v>
      </c>
      <c r="C5" s="64">
        <v>321008377</v>
      </c>
    </row>
    <row r="6" spans="1:3" x14ac:dyDescent="0.25">
      <c r="A6" s="8" t="s">
        <v>20</v>
      </c>
      <c r="B6" s="4" t="s">
        <v>351</v>
      </c>
      <c r="C6" s="64">
        <v>218903626</v>
      </c>
    </row>
    <row r="7" spans="1:3" x14ac:dyDescent="0.25">
      <c r="A7" s="25" t="s">
        <v>28</v>
      </c>
      <c r="B7" s="16" t="s">
        <v>352</v>
      </c>
      <c r="C7" s="63">
        <f>C5-C6</f>
        <v>102104751</v>
      </c>
    </row>
    <row r="8" spans="1:3" x14ac:dyDescent="0.25">
      <c r="A8" s="8" t="s">
        <v>46</v>
      </c>
      <c r="B8" s="4" t="s">
        <v>353</v>
      </c>
      <c r="C8" s="64">
        <v>73412386</v>
      </c>
    </row>
    <row r="9" spans="1:3" x14ac:dyDescent="0.25">
      <c r="A9" s="8" t="s">
        <v>68</v>
      </c>
      <c r="B9" s="4" t="s">
        <v>354</v>
      </c>
      <c r="C9" s="64">
        <v>89343528</v>
      </c>
    </row>
    <row r="10" spans="1:3" x14ac:dyDescent="0.25">
      <c r="A10" s="25" t="s">
        <v>74</v>
      </c>
      <c r="B10" s="16" t="s">
        <v>355</v>
      </c>
      <c r="C10" s="63">
        <f>C8-C9</f>
        <v>-15931142</v>
      </c>
    </row>
    <row r="11" spans="1:3" x14ac:dyDescent="0.25">
      <c r="A11" s="25" t="s">
        <v>81</v>
      </c>
      <c r="B11" s="16" t="s">
        <v>356</v>
      </c>
      <c r="C11" s="63">
        <f>C7+C10</f>
        <v>86173609</v>
      </c>
    </row>
    <row r="12" spans="1:3" x14ac:dyDescent="0.25">
      <c r="A12" s="8" t="s">
        <v>83</v>
      </c>
      <c r="B12" s="4" t="s">
        <v>357</v>
      </c>
      <c r="C12" s="64"/>
    </row>
    <row r="13" spans="1:3" x14ac:dyDescent="0.25">
      <c r="A13" s="8" t="s">
        <v>89</v>
      </c>
      <c r="B13" s="4" t="s">
        <v>358</v>
      </c>
      <c r="C13" s="64"/>
    </row>
    <row r="14" spans="1:3" x14ac:dyDescent="0.25">
      <c r="A14" s="8" t="s">
        <v>321</v>
      </c>
      <c r="B14" s="4" t="s">
        <v>359</v>
      </c>
      <c r="C14" s="64"/>
    </row>
    <row r="15" spans="1:3" x14ac:dyDescent="0.25">
      <c r="A15" s="8" t="s">
        <v>93</v>
      </c>
      <c r="B15" s="4" t="s">
        <v>360</v>
      </c>
      <c r="C15" s="64"/>
    </row>
    <row r="16" spans="1:3" x14ac:dyDescent="0.25">
      <c r="A16" s="8" t="s">
        <v>324</v>
      </c>
      <c r="B16" s="4" t="s">
        <v>361</v>
      </c>
      <c r="C16" s="64"/>
    </row>
    <row r="17" spans="1:3" x14ac:dyDescent="0.25">
      <c r="A17" s="8" t="s">
        <v>325</v>
      </c>
      <c r="B17" s="4" t="s">
        <v>362</v>
      </c>
      <c r="C17" s="64"/>
    </row>
    <row r="18" spans="1:3" x14ac:dyDescent="0.25">
      <c r="A18" s="8" t="s">
        <v>344</v>
      </c>
      <c r="B18" s="4" t="s">
        <v>363</v>
      </c>
      <c r="C18" s="64"/>
    </row>
    <row r="19" spans="1:3" x14ac:dyDescent="0.25">
      <c r="A19" s="25" t="s">
        <v>345</v>
      </c>
      <c r="B19" s="16" t="s">
        <v>364</v>
      </c>
      <c r="C19" s="63">
        <f>C11</f>
        <v>86173609</v>
      </c>
    </row>
    <row r="20" spans="1:3" x14ac:dyDescent="0.25">
      <c r="A20" s="8" t="s">
        <v>346</v>
      </c>
      <c r="B20" s="4" t="s">
        <v>365</v>
      </c>
      <c r="C20" s="64">
        <v>818569</v>
      </c>
    </row>
    <row r="21" spans="1:3" x14ac:dyDescent="0.25">
      <c r="A21" s="25" t="s">
        <v>366</v>
      </c>
      <c r="B21" s="16" t="s">
        <v>367</v>
      </c>
      <c r="C21" s="63">
        <f>C19-C20</f>
        <v>85355040</v>
      </c>
    </row>
    <row r="22" spans="1:3" x14ac:dyDescent="0.25">
      <c r="A22" s="8" t="s">
        <v>368</v>
      </c>
      <c r="B22" s="4" t="s">
        <v>369</v>
      </c>
      <c r="C22" s="64"/>
    </row>
    <row r="23" spans="1:3" ht="15.75" thickBot="1" x14ac:dyDescent="0.3">
      <c r="A23" s="34" t="s">
        <v>370</v>
      </c>
      <c r="B23" s="38" t="s">
        <v>371</v>
      </c>
      <c r="C23" s="56"/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&amp;C&amp;A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2"/>
  <sheetViews>
    <sheetView view="pageLayout" zoomScaleNormal="100" workbookViewId="0">
      <selection activeCell="D46" sqref="D46"/>
    </sheetView>
  </sheetViews>
  <sheetFormatPr defaultRowHeight="30" customHeight="1" x14ac:dyDescent="0.25"/>
  <cols>
    <col min="1" max="1" width="7.7109375" bestFit="1" customWidth="1"/>
    <col min="2" max="2" width="75.5703125" style="33" bestFit="1" customWidth="1"/>
    <col min="3" max="3" width="18.28515625" style="2" bestFit="1" customWidth="1"/>
    <col min="4" max="4" width="15.7109375" style="2" bestFit="1" customWidth="1"/>
  </cols>
  <sheetData>
    <row r="1" spans="1:4" ht="30" customHeight="1" x14ac:dyDescent="0.3">
      <c r="A1" s="258" t="s">
        <v>372</v>
      </c>
      <c r="B1" s="258"/>
      <c r="C1" s="258"/>
      <c r="D1" s="258"/>
    </row>
    <row r="2" spans="1:4" ht="30" customHeight="1" x14ac:dyDescent="0.3">
      <c r="A2" s="265" t="s">
        <v>136</v>
      </c>
      <c r="B2" s="265"/>
      <c r="C2" s="265"/>
      <c r="D2" s="265"/>
    </row>
    <row r="3" spans="1:4" ht="30" customHeight="1" thickBot="1" x14ac:dyDescent="0.3">
      <c r="D3" s="2" t="s">
        <v>132</v>
      </c>
    </row>
    <row r="4" spans="1:4" ht="30" customHeight="1" x14ac:dyDescent="0.25">
      <c r="A4" s="112" t="s">
        <v>133</v>
      </c>
      <c r="B4" s="40" t="s">
        <v>205</v>
      </c>
      <c r="C4" s="165" t="s">
        <v>373</v>
      </c>
      <c r="D4" s="117" t="s">
        <v>374</v>
      </c>
    </row>
    <row r="5" spans="1:4" ht="30" customHeight="1" x14ac:dyDescent="0.25">
      <c r="A5" s="113">
        <v>1</v>
      </c>
      <c r="B5" s="108">
        <v>2</v>
      </c>
      <c r="C5" s="118">
        <v>3</v>
      </c>
      <c r="D5" s="119">
        <v>4</v>
      </c>
    </row>
    <row r="6" spans="1:4" ht="30" customHeight="1" x14ac:dyDescent="0.25">
      <c r="A6" s="275" t="s">
        <v>375</v>
      </c>
      <c r="B6" s="276"/>
      <c r="C6" s="276"/>
      <c r="D6" s="277"/>
    </row>
    <row r="7" spans="1:4" ht="15" customHeight="1" x14ac:dyDescent="0.25">
      <c r="A7" s="8" t="s">
        <v>376</v>
      </c>
      <c r="B7" s="37" t="s">
        <v>377</v>
      </c>
      <c r="C7" s="5"/>
      <c r="D7" s="64"/>
    </row>
    <row r="8" spans="1:4" ht="15" customHeight="1" x14ac:dyDescent="0.25">
      <c r="A8" s="8" t="s">
        <v>378</v>
      </c>
      <c r="B8" s="37" t="s">
        <v>379</v>
      </c>
      <c r="C8" s="5">
        <v>449320</v>
      </c>
      <c r="D8" s="64">
        <v>255393</v>
      </c>
    </row>
    <row r="9" spans="1:4" ht="15" customHeight="1" x14ac:dyDescent="0.25">
      <c r="A9" s="8" t="s">
        <v>380</v>
      </c>
      <c r="B9" s="37" t="s">
        <v>381</v>
      </c>
      <c r="C9" s="5"/>
      <c r="D9" s="64"/>
    </row>
    <row r="10" spans="1:4" ht="15" customHeight="1" x14ac:dyDescent="0.25">
      <c r="A10" s="8" t="s">
        <v>382</v>
      </c>
      <c r="B10" s="37" t="s">
        <v>383</v>
      </c>
      <c r="C10" s="5">
        <v>449320</v>
      </c>
      <c r="D10" s="64">
        <v>255393</v>
      </c>
    </row>
    <row r="11" spans="1:4" ht="15" customHeight="1" x14ac:dyDescent="0.25">
      <c r="A11" s="8" t="s">
        <v>384</v>
      </c>
      <c r="B11" s="37" t="s">
        <v>385</v>
      </c>
      <c r="C11" s="5">
        <v>1481262843</v>
      </c>
      <c r="D11" s="64">
        <v>1522307404</v>
      </c>
    </row>
    <row r="12" spans="1:4" ht="15" customHeight="1" x14ac:dyDescent="0.25">
      <c r="A12" s="8" t="s">
        <v>386</v>
      </c>
      <c r="B12" s="37" t="s">
        <v>387</v>
      </c>
      <c r="C12" s="5">
        <v>17907431</v>
      </c>
      <c r="D12" s="64">
        <v>22478469</v>
      </c>
    </row>
    <row r="13" spans="1:4" ht="15" customHeight="1" x14ac:dyDescent="0.25">
      <c r="A13" s="8" t="s">
        <v>388</v>
      </c>
      <c r="B13" s="37" t="s">
        <v>389</v>
      </c>
      <c r="C13" s="5"/>
      <c r="D13" s="64"/>
    </row>
    <row r="14" spans="1:4" ht="15" customHeight="1" x14ac:dyDescent="0.25">
      <c r="A14" s="8" t="s">
        <v>390</v>
      </c>
      <c r="B14" s="37" t="s">
        <v>391</v>
      </c>
      <c r="C14" s="5">
        <v>386646</v>
      </c>
      <c r="D14" s="64">
        <v>1378275</v>
      </c>
    </row>
    <row r="15" spans="1:4" ht="15" customHeight="1" x14ac:dyDescent="0.25">
      <c r="A15" s="8" t="s">
        <v>392</v>
      </c>
      <c r="B15" s="37" t="s">
        <v>393</v>
      </c>
      <c r="C15" s="5"/>
      <c r="D15" s="64"/>
    </row>
    <row r="16" spans="1:4" ht="15" customHeight="1" x14ac:dyDescent="0.25">
      <c r="A16" s="8" t="s">
        <v>394</v>
      </c>
      <c r="B16" s="37" t="s">
        <v>395</v>
      </c>
      <c r="C16" s="5">
        <v>1499556920</v>
      </c>
      <c r="D16" s="64">
        <v>1546164148</v>
      </c>
    </row>
    <row r="17" spans="1:4" ht="15" customHeight="1" x14ac:dyDescent="0.25">
      <c r="A17" s="8" t="s">
        <v>384</v>
      </c>
      <c r="B17" s="37" t="s">
        <v>396</v>
      </c>
      <c r="C17" s="5">
        <v>3140000</v>
      </c>
      <c r="D17" s="64">
        <v>3000000</v>
      </c>
    </row>
    <row r="18" spans="1:4" ht="15" customHeight="1" x14ac:dyDescent="0.25">
      <c r="A18" s="8" t="s">
        <v>397</v>
      </c>
      <c r="B18" s="37" t="s">
        <v>398</v>
      </c>
      <c r="C18" s="5"/>
      <c r="D18" s="64"/>
    </row>
    <row r="19" spans="1:4" ht="15" customHeight="1" x14ac:dyDescent="0.25">
      <c r="A19" s="8" t="s">
        <v>399</v>
      </c>
      <c r="B19" s="37" t="s">
        <v>400</v>
      </c>
      <c r="C19" s="5">
        <v>3140000</v>
      </c>
      <c r="D19" s="64">
        <v>3000000</v>
      </c>
    </row>
    <row r="20" spans="1:4" ht="15" customHeight="1" x14ac:dyDescent="0.25">
      <c r="A20" s="8" t="s">
        <v>401</v>
      </c>
      <c r="B20" s="37" t="s">
        <v>402</v>
      </c>
      <c r="C20" s="5"/>
      <c r="D20" s="64"/>
    </row>
    <row r="21" spans="1:4" ht="15" customHeight="1" x14ac:dyDescent="0.25">
      <c r="A21" s="8" t="s">
        <v>403</v>
      </c>
      <c r="B21" s="37" t="s">
        <v>404</v>
      </c>
      <c r="C21" s="5"/>
      <c r="D21" s="64"/>
    </row>
    <row r="22" spans="1:4" ht="15" customHeight="1" x14ac:dyDescent="0.25">
      <c r="A22" s="8" t="s">
        <v>405</v>
      </c>
      <c r="B22" s="37" t="s">
        <v>406</v>
      </c>
      <c r="C22" s="5"/>
      <c r="D22" s="64"/>
    </row>
    <row r="23" spans="1:4" ht="15" customHeight="1" x14ac:dyDescent="0.25">
      <c r="A23" s="8" t="s">
        <v>407</v>
      </c>
      <c r="B23" s="37" t="s">
        <v>408</v>
      </c>
      <c r="C23" s="5"/>
      <c r="D23" s="64"/>
    </row>
    <row r="24" spans="1:4" ht="15" customHeight="1" x14ac:dyDescent="0.25">
      <c r="A24" s="8" t="s">
        <v>409</v>
      </c>
      <c r="B24" s="37" t="s">
        <v>410</v>
      </c>
      <c r="C24" s="5">
        <v>3140000</v>
      </c>
      <c r="D24" s="64">
        <v>3000000</v>
      </c>
    </row>
    <row r="25" spans="1:4" ht="15" customHeight="1" x14ac:dyDescent="0.25">
      <c r="A25" s="8" t="s">
        <v>411</v>
      </c>
      <c r="B25" s="37" t="s">
        <v>412</v>
      </c>
      <c r="C25" s="5"/>
      <c r="D25" s="64"/>
    </row>
    <row r="26" spans="1:4" ht="15" customHeight="1" x14ac:dyDescent="0.25">
      <c r="A26" s="8" t="s">
        <v>413</v>
      </c>
      <c r="B26" s="37" t="s">
        <v>414</v>
      </c>
      <c r="C26" s="5"/>
      <c r="D26" s="64"/>
    </row>
    <row r="27" spans="1:4" ht="15" customHeight="1" x14ac:dyDescent="0.25">
      <c r="A27" s="8" t="s">
        <v>415</v>
      </c>
      <c r="B27" s="37" t="s">
        <v>412</v>
      </c>
      <c r="C27" s="5"/>
      <c r="D27" s="64"/>
    </row>
    <row r="28" spans="1:4" ht="15" customHeight="1" x14ac:dyDescent="0.25">
      <c r="A28" s="8" t="s">
        <v>416</v>
      </c>
      <c r="B28" s="37" t="s">
        <v>417</v>
      </c>
      <c r="C28" s="5">
        <v>1503146240</v>
      </c>
      <c r="D28" s="64">
        <v>1549419541</v>
      </c>
    </row>
    <row r="29" spans="1:4" ht="15" customHeight="1" x14ac:dyDescent="0.25">
      <c r="A29" s="8" t="s">
        <v>418</v>
      </c>
      <c r="B29" s="37" t="s">
        <v>419</v>
      </c>
      <c r="C29" s="5"/>
      <c r="D29" s="64"/>
    </row>
    <row r="30" spans="1:4" ht="15" customHeight="1" x14ac:dyDescent="0.25">
      <c r="A30" s="8" t="s">
        <v>420</v>
      </c>
      <c r="B30" s="37" t="s">
        <v>421</v>
      </c>
      <c r="C30" s="5"/>
      <c r="D30" s="64"/>
    </row>
    <row r="31" spans="1:4" ht="15" customHeight="1" x14ac:dyDescent="0.25">
      <c r="A31" s="8" t="s">
        <v>422</v>
      </c>
      <c r="B31" s="37" t="s">
        <v>423</v>
      </c>
      <c r="C31" s="5"/>
      <c r="D31" s="64"/>
    </row>
    <row r="32" spans="1:4" ht="15" customHeight="1" x14ac:dyDescent="0.25">
      <c r="A32" s="8" t="s">
        <v>424</v>
      </c>
      <c r="B32" s="37" t="s">
        <v>425</v>
      </c>
      <c r="C32" s="5"/>
      <c r="D32" s="64"/>
    </row>
    <row r="33" spans="1:4" ht="15" customHeight="1" x14ac:dyDescent="0.25">
      <c r="A33" s="8" t="s">
        <v>426</v>
      </c>
      <c r="B33" s="37" t="s">
        <v>427</v>
      </c>
      <c r="C33" s="5"/>
      <c r="D33" s="64"/>
    </row>
    <row r="34" spans="1:4" ht="15" customHeight="1" x14ac:dyDescent="0.25">
      <c r="A34" s="8" t="s">
        <v>428</v>
      </c>
      <c r="B34" s="37" t="s">
        <v>429</v>
      </c>
      <c r="C34" s="5"/>
      <c r="D34" s="64"/>
    </row>
    <row r="35" spans="1:4" ht="15" customHeight="1" x14ac:dyDescent="0.25">
      <c r="A35" s="8" t="s">
        <v>430</v>
      </c>
      <c r="B35" s="37" t="s">
        <v>431</v>
      </c>
      <c r="C35" s="5"/>
      <c r="D35" s="64"/>
    </row>
    <row r="36" spans="1:4" ht="15" customHeight="1" x14ac:dyDescent="0.25">
      <c r="A36" s="8" t="s">
        <v>432</v>
      </c>
      <c r="B36" s="37" t="s">
        <v>433</v>
      </c>
      <c r="C36" s="5"/>
      <c r="D36" s="64"/>
    </row>
    <row r="37" spans="1:4" ht="15" customHeight="1" x14ac:dyDescent="0.25">
      <c r="A37" s="8" t="s">
        <v>434</v>
      </c>
      <c r="B37" s="37" t="s">
        <v>435</v>
      </c>
      <c r="C37" s="5"/>
      <c r="D37" s="64"/>
    </row>
    <row r="38" spans="1:4" ht="15" customHeight="1" x14ac:dyDescent="0.25">
      <c r="A38" s="8" t="s">
        <v>436</v>
      </c>
      <c r="B38" s="37" t="s">
        <v>437</v>
      </c>
      <c r="C38" s="5"/>
      <c r="D38" s="64"/>
    </row>
    <row r="39" spans="1:4" ht="15" customHeight="1" x14ac:dyDescent="0.25">
      <c r="A39" s="8" t="s">
        <v>438</v>
      </c>
      <c r="B39" s="37" t="s">
        <v>404</v>
      </c>
      <c r="C39" s="5"/>
      <c r="D39" s="64"/>
    </row>
    <row r="40" spans="1:4" ht="15" customHeight="1" x14ac:dyDescent="0.25">
      <c r="A40" s="8" t="s">
        <v>439</v>
      </c>
      <c r="B40" s="37" t="s">
        <v>406</v>
      </c>
      <c r="C40" s="5"/>
      <c r="D40" s="64"/>
    </row>
    <row r="41" spans="1:4" ht="15" customHeight="1" x14ac:dyDescent="0.25">
      <c r="A41" s="8" t="s">
        <v>440</v>
      </c>
      <c r="B41" s="37" t="s">
        <v>441</v>
      </c>
      <c r="C41" s="5"/>
      <c r="D41" s="64"/>
    </row>
    <row r="42" spans="1:4" ht="15" customHeight="1" x14ac:dyDescent="0.25">
      <c r="A42" s="8" t="s">
        <v>442</v>
      </c>
      <c r="B42" s="37" t="s">
        <v>443</v>
      </c>
      <c r="C42" s="5"/>
      <c r="D42" s="64"/>
    </row>
    <row r="43" spans="1:4" ht="15" customHeight="1" x14ac:dyDescent="0.25">
      <c r="A43" s="8" t="s">
        <v>444</v>
      </c>
      <c r="B43" s="37" t="s">
        <v>445</v>
      </c>
      <c r="C43" s="5"/>
      <c r="D43" s="64"/>
    </row>
    <row r="44" spans="1:4" ht="15" customHeight="1" x14ac:dyDescent="0.25">
      <c r="A44" s="8" t="s">
        <v>446</v>
      </c>
      <c r="B44" s="37" t="s">
        <v>447</v>
      </c>
      <c r="C44" s="5"/>
      <c r="D44" s="64"/>
    </row>
    <row r="45" spans="1:4" ht="15" customHeight="1" x14ac:dyDescent="0.25">
      <c r="A45" s="8" t="s">
        <v>448</v>
      </c>
      <c r="B45" s="37" t="s">
        <v>449</v>
      </c>
      <c r="C45" s="5">
        <v>137295</v>
      </c>
      <c r="D45" s="64">
        <v>67910</v>
      </c>
    </row>
    <row r="46" spans="1:4" ht="15" customHeight="1" x14ac:dyDescent="0.25">
      <c r="A46" s="8" t="s">
        <v>450</v>
      </c>
      <c r="B46" s="37" t="s">
        <v>451</v>
      </c>
      <c r="C46" s="5">
        <v>70903529</v>
      </c>
      <c r="D46" s="64">
        <v>83964194</v>
      </c>
    </row>
    <row r="47" spans="1:4" ht="15" customHeight="1" x14ac:dyDescent="0.25">
      <c r="A47" s="8" t="s">
        <v>452</v>
      </c>
      <c r="B47" s="37" t="s">
        <v>453</v>
      </c>
      <c r="C47" s="5"/>
      <c r="D47" s="64"/>
    </row>
    <row r="48" spans="1:4" ht="15" customHeight="1" x14ac:dyDescent="0.25">
      <c r="A48" s="8" t="s">
        <v>454</v>
      </c>
      <c r="B48" s="37" t="s">
        <v>455</v>
      </c>
      <c r="C48" s="5"/>
      <c r="D48" s="64"/>
    </row>
    <row r="49" spans="1:4" ht="15" customHeight="1" x14ac:dyDescent="0.25">
      <c r="A49" s="8" t="s">
        <v>456</v>
      </c>
      <c r="B49" s="37" t="s">
        <v>457</v>
      </c>
      <c r="C49" s="5">
        <f>C45+C46</f>
        <v>71040824</v>
      </c>
      <c r="D49" s="64">
        <f>SUM(D45:D46)</f>
        <v>84032104</v>
      </c>
    </row>
    <row r="50" spans="1:4" ht="30" customHeight="1" x14ac:dyDescent="0.25">
      <c r="A50" s="8" t="s">
        <v>458</v>
      </c>
      <c r="B50" s="37" t="s">
        <v>459</v>
      </c>
      <c r="C50" s="5"/>
      <c r="D50" s="64"/>
    </row>
    <row r="51" spans="1:4" ht="30" customHeight="1" x14ac:dyDescent="0.25">
      <c r="A51" s="8" t="s">
        <v>460</v>
      </c>
      <c r="B51" s="37" t="s">
        <v>461</v>
      </c>
      <c r="C51" s="5"/>
      <c r="D51" s="64"/>
    </row>
    <row r="52" spans="1:4" ht="30" customHeight="1" x14ac:dyDescent="0.25">
      <c r="A52" s="8" t="s">
        <v>462</v>
      </c>
      <c r="B52" s="37" t="s">
        <v>463</v>
      </c>
      <c r="C52" s="5"/>
      <c r="D52" s="64"/>
    </row>
    <row r="53" spans="1:4" ht="30" customHeight="1" x14ac:dyDescent="0.25">
      <c r="A53" s="8" t="s">
        <v>464</v>
      </c>
      <c r="B53" s="37" t="s">
        <v>465</v>
      </c>
      <c r="C53" s="5"/>
      <c r="D53" s="64"/>
    </row>
    <row r="54" spans="1:4" ht="15" customHeight="1" x14ac:dyDescent="0.25">
      <c r="A54" s="8" t="s">
        <v>466</v>
      </c>
      <c r="B54" s="37" t="s">
        <v>467</v>
      </c>
      <c r="C54" s="5">
        <v>1536115</v>
      </c>
      <c r="D54" s="64">
        <v>1107525</v>
      </c>
    </row>
    <row r="55" spans="1:4" ht="15" customHeight="1" x14ac:dyDescent="0.25">
      <c r="A55" s="8" t="s">
        <v>468</v>
      </c>
      <c r="B55" s="37" t="s">
        <v>469</v>
      </c>
      <c r="C55" s="5">
        <v>84620</v>
      </c>
      <c r="D55" s="64">
        <v>163120</v>
      </c>
    </row>
    <row r="56" spans="1:4" ht="15" customHeight="1" x14ac:dyDescent="0.25">
      <c r="A56" s="8" t="s">
        <v>470</v>
      </c>
      <c r="B56" s="37" t="s">
        <v>471</v>
      </c>
      <c r="C56" s="5"/>
      <c r="D56" s="64"/>
    </row>
    <row r="57" spans="1:4" ht="15" customHeight="1" x14ac:dyDescent="0.25">
      <c r="A57" s="8" t="s">
        <v>472</v>
      </c>
      <c r="B57" s="37" t="s">
        <v>473</v>
      </c>
      <c r="C57" s="5">
        <v>354880</v>
      </c>
      <c r="D57" s="64">
        <v>99880</v>
      </c>
    </row>
    <row r="58" spans="1:4" ht="30" customHeight="1" x14ac:dyDescent="0.25">
      <c r="A58" s="8" t="s">
        <v>474</v>
      </c>
      <c r="B58" s="37" t="s">
        <v>475</v>
      </c>
      <c r="C58" s="5"/>
      <c r="D58" s="64"/>
    </row>
    <row r="59" spans="1:4" ht="15" customHeight="1" x14ac:dyDescent="0.25">
      <c r="A59" s="8" t="s">
        <v>476</v>
      </c>
      <c r="B59" s="37" t="s">
        <v>477</v>
      </c>
      <c r="C59" s="5">
        <v>379982</v>
      </c>
      <c r="D59" s="64">
        <v>296288</v>
      </c>
    </row>
    <row r="60" spans="1:4" ht="30" customHeight="1" x14ac:dyDescent="0.25">
      <c r="A60" s="8" t="s">
        <v>478</v>
      </c>
      <c r="B60" s="37" t="s">
        <v>479</v>
      </c>
      <c r="C60" s="5"/>
      <c r="D60" s="64"/>
    </row>
    <row r="61" spans="1:4" ht="15" customHeight="1" x14ac:dyDescent="0.25">
      <c r="A61" s="8" t="s">
        <v>480</v>
      </c>
      <c r="B61" s="37" t="s">
        <v>481</v>
      </c>
      <c r="C61" s="5"/>
      <c r="D61" s="64"/>
    </row>
    <row r="62" spans="1:4" ht="30" customHeight="1" x14ac:dyDescent="0.25">
      <c r="A62" s="8" t="s">
        <v>482</v>
      </c>
      <c r="B62" s="37" t="s">
        <v>483</v>
      </c>
      <c r="C62" s="5"/>
      <c r="D62" s="64"/>
    </row>
    <row r="63" spans="1:4" ht="15" customHeight="1" x14ac:dyDescent="0.25">
      <c r="A63" s="8" t="s">
        <v>484</v>
      </c>
      <c r="B63" s="37" t="s">
        <v>485</v>
      </c>
      <c r="C63" s="5">
        <v>2355597</v>
      </c>
      <c r="D63" s="64">
        <v>1666813</v>
      </c>
    </row>
    <row r="64" spans="1:4" ht="30" customHeight="1" x14ac:dyDescent="0.25">
      <c r="A64" s="8" t="s">
        <v>486</v>
      </c>
      <c r="B64" s="37" t="s">
        <v>487</v>
      </c>
      <c r="C64" s="5"/>
      <c r="D64" s="64"/>
    </row>
    <row r="65" spans="1:4" ht="30" customHeight="1" x14ac:dyDescent="0.25">
      <c r="A65" s="8" t="s">
        <v>488</v>
      </c>
      <c r="B65" s="37" t="s">
        <v>489</v>
      </c>
      <c r="C65" s="5"/>
      <c r="D65" s="64"/>
    </row>
    <row r="66" spans="1:4" ht="30" customHeight="1" x14ac:dyDescent="0.25">
      <c r="A66" s="8" t="s">
        <v>490</v>
      </c>
      <c r="B66" s="37" t="s">
        <v>491</v>
      </c>
      <c r="C66" s="5"/>
      <c r="D66" s="64"/>
    </row>
    <row r="67" spans="1:4" ht="30" customHeight="1" x14ac:dyDescent="0.25">
      <c r="A67" s="8" t="s">
        <v>492</v>
      </c>
      <c r="B67" s="37" t="s">
        <v>493</v>
      </c>
      <c r="C67" s="5"/>
      <c r="D67" s="64"/>
    </row>
    <row r="68" spans="1:4" ht="15" customHeight="1" x14ac:dyDescent="0.25">
      <c r="A68" s="8" t="s">
        <v>494</v>
      </c>
      <c r="B68" s="37" t="s">
        <v>495</v>
      </c>
      <c r="C68" s="5"/>
      <c r="D68" s="64"/>
    </row>
    <row r="69" spans="1:4" ht="15" customHeight="1" x14ac:dyDescent="0.25">
      <c r="A69" s="8" t="s">
        <v>496</v>
      </c>
      <c r="B69" s="37" t="s">
        <v>497</v>
      </c>
      <c r="C69" s="5"/>
      <c r="D69" s="64"/>
    </row>
    <row r="70" spans="1:4" ht="15" customHeight="1" x14ac:dyDescent="0.25">
      <c r="A70" s="8" t="s">
        <v>498</v>
      </c>
      <c r="B70" s="37" t="s">
        <v>499</v>
      </c>
      <c r="C70" s="5"/>
      <c r="D70" s="64"/>
    </row>
    <row r="71" spans="1:4" ht="15" customHeight="1" x14ac:dyDescent="0.25">
      <c r="A71" s="8" t="s">
        <v>500</v>
      </c>
      <c r="B71" s="37" t="s">
        <v>501</v>
      </c>
      <c r="C71" s="5"/>
      <c r="D71" s="64"/>
    </row>
    <row r="72" spans="1:4" ht="30" customHeight="1" x14ac:dyDescent="0.25">
      <c r="A72" s="8" t="s">
        <v>502</v>
      </c>
      <c r="B72" s="37" t="s">
        <v>503</v>
      </c>
      <c r="C72" s="5"/>
      <c r="D72" s="64"/>
    </row>
    <row r="73" spans="1:4" ht="15" customHeight="1" x14ac:dyDescent="0.25">
      <c r="A73" s="8" t="s">
        <v>504</v>
      </c>
      <c r="B73" s="37" t="s">
        <v>505</v>
      </c>
      <c r="C73" s="5"/>
      <c r="D73" s="64"/>
    </row>
    <row r="74" spans="1:4" ht="30" customHeight="1" x14ac:dyDescent="0.25">
      <c r="A74" s="8" t="s">
        <v>506</v>
      </c>
      <c r="B74" s="37" t="s">
        <v>507</v>
      </c>
      <c r="C74" s="5"/>
      <c r="D74" s="64"/>
    </row>
    <row r="75" spans="1:4" ht="15" customHeight="1" x14ac:dyDescent="0.25">
      <c r="A75" s="8" t="s">
        <v>508</v>
      </c>
      <c r="B75" s="37" t="s">
        <v>509</v>
      </c>
      <c r="C75" s="5"/>
      <c r="D75" s="64"/>
    </row>
    <row r="76" spans="1:4" ht="30" customHeight="1" x14ac:dyDescent="0.25">
      <c r="A76" s="8" t="s">
        <v>510</v>
      </c>
      <c r="B76" s="37" t="s">
        <v>511</v>
      </c>
      <c r="C76" s="5"/>
      <c r="D76" s="64"/>
    </row>
    <row r="77" spans="1:4" ht="15" customHeight="1" x14ac:dyDescent="0.25">
      <c r="A77" s="8" t="s">
        <v>512</v>
      </c>
      <c r="B77" s="37" t="s">
        <v>513</v>
      </c>
      <c r="C77" s="5"/>
      <c r="D77" s="64"/>
    </row>
    <row r="78" spans="1:4" ht="15" customHeight="1" x14ac:dyDescent="0.25">
      <c r="A78" s="8" t="s">
        <v>514</v>
      </c>
      <c r="B78" s="37" t="s">
        <v>515</v>
      </c>
      <c r="C78" s="5"/>
      <c r="D78" s="64"/>
    </row>
    <row r="79" spans="1:4" ht="15" customHeight="1" x14ac:dyDescent="0.25">
      <c r="A79" s="8" t="s">
        <v>516</v>
      </c>
      <c r="B79" s="37" t="s">
        <v>517</v>
      </c>
      <c r="C79" s="5"/>
      <c r="D79" s="64"/>
    </row>
    <row r="80" spans="1:4" ht="15" customHeight="1" x14ac:dyDescent="0.25">
      <c r="A80" s="8" t="s">
        <v>518</v>
      </c>
      <c r="B80" s="37" t="s">
        <v>519</v>
      </c>
      <c r="C80" s="5"/>
      <c r="D80" s="64"/>
    </row>
    <row r="81" spans="1:4" ht="15" customHeight="1" x14ac:dyDescent="0.25">
      <c r="A81" s="8" t="s">
        <v>520</v>
      </c>
      <c r="B81" s="37" t="s">
        <v>521</v>
      </c>
      <c r="C81" s="5"/>
      <c r="D81" s="64"/>
    </row>
    <row r="82" spans="1:4" ht="15" customHeight="1" x14ac:dyDescent="0.25">
      <c r="A82" s="8" t="s">
        <v>522</v>
      </c>
      <c r="B82" s="37" t="s">
        <v>523</v>
      </c>
      <c r="C82" s="5"/>
      <c r="D82" s="64"/>
    </row>
    <row r="83" spans="1:4" ht="15" customHeight="1" x14ac:dyDescent="0.25">
      <c r="A83" s="8" t="s">
        <v>524</v>
      </c>
      <c r="B83" s="37" t="s">
        <v>525</v>
      </c>
      <c r="C83" s="5"/>
      <c r="D83" s="64"/>
    </row>
    <row r="84" spans="1:4" ht="15" customHeight="1" x14ac:dyDescent="0.25">
      <c r="A84" s="8" t="s">
        <v>526</v>
      </c>
      <c r="B84" s="37" t="s">
        <v>527</v>
      </c>
      <c r="C84" s="5"/>
      <c r="D84" s="64"/>
    </row>
    <row r="85" spans="1:4" ht="15" customHeight="1" x14ac:dyDescent="0.25">
      <c r="A85" s="8" t="s">
        <v>528</v>
      </c>
      <c r="B85" s="37" t="s">
        <v>529</v>
      </c>
      <c r="C85" s="5"/>
      <c r="D85" s="64"/>
    </row>
    <row r="86" spans="1:4" ht="15" customHeight="1" x14ac:dyDescent="0.25">
      <c r="A86" s="8" t="s">
        <v>530</v>
      </c>
      <c r="B86" s="37" t="s">
        <v>531</v>
      </c>
      <c r="C86" s="5">
        <v>50000</v>
      </c>
      <c r="D86" s="64">
        <v>50000</v>
      </c>
    </row>
    <row r="87" spans="1:4" ht="15" customHeight="1" x14ac:dyDescent="0.25">
      <c r="A87" s="8" t="s">
        <v>532</v>
      </c>
      <c r="B87" s="37" t="s">
        <v>533</v>
      </c>
      <c r="C87" s="5"/>
      <c r="D87" s="64"/>
    </row>
    <row r="88" spans="1:4" ht="30" customHeight="1" x14ac:dyDescent="0.25">
      <c r="A88" s="8" t="s">
        <v>534</v>
      </c>
      <c r="B88" s="37" t="s">
        <v>535</v>
      </c>
      <c r="C88" s="5"/>
      <c r="D88" s="64"/>
    </row>
    <row r="89" spans="1:4" ht="30" customHeight="1" x14ac:dyDescent="0.25">
      <c r="A89" s="8" t="s">
        <v>536</v>
      </c>
      <c r="B89" s="37" t="s">
        <v>537</v>
      </c>
      <c r="C89" s="5"/>
      <c r="D89" s="64"/>
    </row>
    <row r="90" spans="1:4" ht="15" customHeight="1" x14ac:dyDescent="0.25">
      <c r="A90" s="8" t="s">
        <v>538</v>
      </c>
      <c r="B90" s="37" t="s">
        <v>539</v>
      </c>
      <c r="C90" s="5">
        <v>50000</v>
      </c>
      <c r="D90" s="64">
        <v>50000</v>
      </c>
    </row>
    <row r="91" spans="1:4" ht="15" customHeight="1" x14ac:dyDescent="0.25">
      <c r="A91" s="8" t="s">
        <v>540</v>
      </c>
      <c r="B91" s="37" t="s">
        <v>541</v>
      </c>
      <c r="C91" s="5">
        <v>2405597</v>
      </c>
      <c r="D91" s="64">
        <v>1716813</v>
      </c>
    </row>
    <row r="92" spans="1:4" ht="15" customHeight="1" x14ac:dyDescent="0.25">
      <c r="A92" s="8" t="s">
        <v>542</v>
      </c>
      <c r="B92" s="37" t="s">
        <v>543</v>
      </c>
      <c r="C92" s="5">
        <v>529670</v>
      </c>
      <c r="D92" s="64">
        <v>2923929</v>
      </c>
    </row>
    <row r="93" spans="1:4" ht="15" customHeight="1" x14ac:dyDescent="0.25">
      <c r="A93" s="8" t="s">
        <v>544</v>
      </c>
      <c r="B93" s="37" t="s">
        <v>545</v>
      </c>
      <c r="C93" s="5">
        <v>24500</v>
      </c>
      <c r="D93" s="64">
        <v>111500</v>
      </c>
    </row>
    <row r="94" spans="1:4" ht="15" customHeight="1" x14ac:dyDescent="0.25">
      <c r="A94" s="8" t="s">
        <v>546</v>
      </c>
      <c r="B94" s="37" t="s">
        <v>547</v>
      </c>
      <c r="C94" s="5"/>
      <c r="D94" s="64"/>
    </row>
    <row r="95" spans="1:4" ht="15" customHeight="1" x14ac:dyDescent="0.25">
      <c r="A95" s="8" t="s">
        <v>548</v>
      </c>
      <c r="B95" s="37" t="s">
        <v>549</v>
      </c>
      <c r="C95" s="5"/>
      <c r="D95" s="64"/>
    </row>
    <row r="96" spans="1:4" ht="15" customHeight="1" x14ac:dyDescent="0.25">
      <c r="A96" s="8" t="s">
        <v>550</v>
      </c>
      <c r="B96" s="37" t="s">
        <v>551</v>
      </c>
      <c r="C96" s="5">
        <v>24500</v>
      </c>
      <c r="D96" s="64">
        <v>111500</v>
      </c>
    </row>
    <row r="97" spans="1:4" ht="15" customHeight="1" x14ac:dyDescent="0.25">
      <c r="A97" s="8"/>
      <c r="B97" s="37" t="s">
        <v>552</v>
      </c>
      <c r="C97" s="5">
        <f>C96+C91+C92+C49+C43+C28</f>
        <v>1577146831</v>
      </c>
      <c r="D97" s="64">
        <f>D96+D92+D91+D49+D28</f>
        <v>1638203887</v>
      </c>
    </row>
    <row r="98" spans="1:4" ht="15" customHeight="1" x14ac:dyDescent="0.25">
      <c r="A98" s="278" t="s">
        <v>553</v>
      </c>
      <c r="B98" s="279"/>
      <c r="C98" s="279"/>
      <c r="D98" s="280"/>
    </row>
    <row r="99" spans="1:4" ht="15" customHeight="1" x14ac:dyDescent="0.25">
      <c r="A99" s="281"/>
      <c r="B99" s="282"/>
      <c r="C99" s="282"/>
      <c r="D99" s="283"/>
    </row>
    <row r="100" spans="1:4" ht="15" customHeight="1" x14ac:dyDescent="0.25">
      <c r="A100" s="8" t="s">
        <v>554</v>
      </c>
      <c r="B100" s="37" t="s">
        <v>555</v>
      </c>
      <c r="C100" s="5">
        <v>1758034305</v>
      </c>
      <c r="D100" s="64">
        <v>1758034305</v>
      </c>
    </row>
    <row r="101" spans="1:4" ht="15" customHeight="1" x14ac:dyDescent="0.25">
      <c r="A101" s="8" t="s">
        <v>556</v>
      </c>
      <c r="B101" s="37" t="s">
        <v>557</v>
      </c>
      <c r="C101" s="5"/>
      <c r="D101" s="64"/>
    </row>
    <row r="102" spans="1:4" ht="15" customHeight="1" x14ac:dyDescent="0.25">
      <c r="A102" s="8" t="s">
        <v>558</v>
      </c>
      <c r="B102" s="37" t="s">
        <v>559</v>
      </c>
      <c r="C102" s="5">
        <v>13113448</v>
      </c>
      <c r="D102" s="64">
        <v>13113448</v>
      </c>
    </row>
    <row r="103" spans="1:4" ht="15" customHeight="1" x14ac:dyDescent="0.25">
      <c r="A103" s="8" t="s">
        <v>560</v>
      </c>
      <c r="B103" s="37" t="s">
        <v>561</v>
      </c>
      <c r="C103" s="5">
        <v>-445046291</v>
      </c>
      <c r="D103" s="64">
        <v>-435600098</v>
      </c>
    </row>
    <row r="104" spans="1:4" ht="15" customHeight="1" x14ac:dyDescent="0.25">
      <c r="A104" s="8" t="s">
        <v>562</v>
      </c>
      <c r="B104" s="37" t="s">
        <v>563</v>
      </c>
      <c r="C104" s="5"/>
      <c r="D104" s="64"/>
    </row>
    <row r="105" spans="1:4" ht="15" customHeight="1" x14ac:dyDescent="0.25">
      <c r="A105" s="8" t="s">
        <v>564</v>
      </c>
      <c r="B105" s="37" t="s">
        <v>565</v>
      </c>
      <c r="C105" s="5">
        <v>9446193</v>
      </c>
      <c r="D105" s="64">
        <v>-30924449</v>
      </c>
    </row>
    <row r="106" spans="1:4" ht="15" customHeight="1" x14ac:dyDescent="0.25">
      <c r="A106" s="8" t="s">
        <v>566</v>
      </c>
      <c r="B106" s="37" t="s">
        <v>567</v>
      </c>
      <c r="C106" s="5">
        <f>SUM(C100:C105)</f>
        <v>1335547655</v>
      </c>
      <c r="D106" s="64">
        <f>SUM(D100:D105)</f>
        <v>1304623206</v>
      </c>
    </row>
    <row r="107" spans="1:4" ht="15" customHeight="1" x14ac:dyDescent="0.25">
      <c r="A107" s="8" t="s">
        <v>568</v>
      </c>
      <c r="B107" s="37" t="s">
        <v>569</v>
      </c>
      <c r="C107" s="5"/>
      <c r="D107" s="64"/>
    </row>
    <row r="108" spans="1:4" ht="30" customHeight="1" x14ac:dyDescent="0.25">
      <c r="A108" s="8" t="s">
        <v>570</v>
      </c>
      <c r="B108" s="37" t="s">
        <v>571</v>
      </c>
      <c r="C108" s="5"/>
      <c r="D108" s="64"/>
    </row>
    <row r="109" spans="1:4" ht="15" customHeight="1" x14ac:dyDescent="0.25">
      <c r="A109" s="8" t="s">
        <v>572</v>
      </c>
      <c r="B109" s="37" t="s">
        <v>573</v>
      </c>
      <c r="C109" s="5">
        <v>771011</v>
      </c>
      <c r="D109" s="64">
        <v>753784</v>
      </c>
    </row>
    <row r="110" spans="1:4" ht="15" customHeight="1" x14ac:dyDescent="0.25">
      <c r="A110" s="8" t="s">
        <v>574</v>
      </c>
      <c r="B110" s="37" t="s">
        <v>575</v>
      </c>
      <c r="C110" s="5">
        <v>25650</v>
      </c>
      <c r="D110" s="64">
        <v>25650</v>
      </c>
    </row>
    <row r="111" spans="1:4" ht="15" customHeight="1" x14ac:dyDescent="0.25">
      <c r="A111" s="8" t="s">
        <v>576</v>
      </c>
      <c r="B111" s="37" t="s">
        <v>577</v>
      </c>
      <c r="C111" s="5">
        <v>39135</v>
      </c>
      <c r="D111" s="64">
        <v>39135</v>
      </c>
    </row>
    <row r="112" spans="1:4" ht="30" customHeight="1" x14ac:dyDescent="0.25">
      <c r="A112" s="8" t="s">
        <v>578</v>
      </c>
      <c r="B112" s="37" t="s">
        <v>579</v>
      </c>
      <c r="C112" s="5"/>
      <c r="D112" s="64"/>
    </row>
    <row r="113" spans="1:4" ht="15" customHeight="1" x14ac:dyDescent="0.25">
      <c r="A113" s="8" t="s">
        <v>580</v>
      </c>
      <c r="B113" s="37" t="s">
        <v>581</v>
      </c>
      <c r="C113" s="5">
        <v>932996</v>
      </c>
      <c r="D113" s="64"/>
    </row>
    <row r="114" spans="1:4" ht="15" customHeight="1" x14ac:dyDescent="0.25">
      <c r="A114" s="8" t="s">
        <v>582</v>
      </c>
      <c r="B114" s="37" t="s">
        <v>583</v>
      </c>
      <c r="C114" s="5"/>
      <c r="D114" s="64"/>
    </row>
    <row r="115" spans="1:4" ht="15" customHeight="1" x14ac:dyDescent="0.25">
      <c r="A115" s="8" t="s">
        <v>584</v>
      </c>
      <c r="B115" s="37" t="s">
        <v>585</v>
      </c>
      <c r="C115" s="5"/>
      <c r="D115" s="64"/>
    </row>
    <row r="116" spans="1:4" ht="30" customHeight="1" x14ac:dyDescent="0.25">
      <c r="A116" s="8" t="s">
        <v>586</v>
      </c>
      <c r="B116" s="37" t="s">
        <v>587</v>
      </c>
      <c r="C116" s="5"/>
      <c r="D116" s="64"/>
    </row>
    <row r="117" spans="1:4" ht="15" customHeight="1" x14ac:dyDescent="0.25">
      <c r="A117" s="8" t="s">
        <v>588</v>
      </c>
      <c r="B117" s="37" t="s">
        <v>589</v>
      </c>
      <c r="C117" s="5"/>
      <c r="D117" s="64"/>
    </row>
    <row r="118" spans="1:4" ht="30" customHeight="1" x14ac:dyDescent="0.25">
      <c r="A118" s="8" t="s">
        <v>590</v>
      </c>
      <c r="B118" s="37" t="s">
        <v>591</v>
      </c>
      <c r="C118" s="5"/>
      <c r="D118" s="64"/>
    </row>
    <row r="119" spans="1:4" ht="30" customHeight="1" x14ac:dyDescent="0.25">
      <c r="A119" s="8" t="s">
        <v>592</v>
      </c>
      <c r="B119" s="37" t="s">
        <v>593</v>
      </c>
      <c r="C119" s="5"/>
      <c r="D119" s="64"/>
    </row>
    <row r="120" spans="1:4" ht="30" customHeight="1" x14ac:dyDescent="0.25">
      <c r="A120" s="8" t="s">
        <v>594</v>
      </c>
      <c r="B120" s="37" t="s">
        <v>595</v>
      </c>
      <c r="C120" s="5"/>
      <c r="D120" s="64"/>
    </row>
    <row r="121" spans="1:4" ht="30" customHeight="1" x14ac:dyDescent="0.25">
      <c r="A121" s="8" t="s">
        <v>596</v>
      </c>
      <c r="B121" s="37" t="s">
        <v>597</v>
      </c>
      <c r="C121" s="5"/>
      <c r="D121" s="64"/>
    </row>
    <row r="122" spans="1:4" ht="30" customHeight="1" x14ac:dyDescent="0.25">
      <c r="A122" s="8" t="s">
        <v>598</v>
      </c>
      <c r="B122" s="37" t="s">
        <v>599</v>
      </c>
      <c r="C122" s="5"/>
      <c r="D122" s="64"/>
    </row>
    <row r="123" spans="1:4" ht="30" customHeight="1" x14ac:dyDescent="0.25">
      <c r="A123" s="8" t="s">
        <v>600</v>
      </c>
      <c r="B123" s="37" t="s">
        <v>601</v>
      </c>
      <c r="C123" s="5"/>
      <c r="D123" s="64"/>
    </row>
    <row r="124" spans="1:4" ht="30" customHeight="1" x14ac:dyDescent="0.25">
      <c r="A124" s="8" t="s">
        <v>602</v>
      </c>
      <c r="B124" s="37" t="s">
        <v>603</v>
      </c>
      <c r="C124" s="5"/>
      <c r="D124" s="64"/>
    </row>
    <row r="125" spans="1:4" ht="30" customHeight="1" x14ac:dyDescent="0.25">
      <c r="A125" s="8" t="s">
        <v>604</v>
      </c>
      <c r="B125" s="37" t="s">
        <v>605</v>
      </c>
      <c r="C125" s="5"/>
      <c r="D125" s="64"/>
    </row>
    <row r="126" spans="1:4" ht="15" customHeight="1" x14ac:dyDescent="0.25">
      <c r="A126" s="8" t="s">
        <v>606</v>
      </c>
      <c r="B126" s="37" t="s">
        <v>607</v>
      </c>
      <c r="C126" s="5">
        <f>C109+C111+C110+C113</f>
        <v>1768792</v>
      </c>
      <c r="D126" s="64">
        <v>818569</v>
      </c>
    </row>
    <row r="127" spans="1:4" ht="15" customHeight="1" x14ac:dyDescent="0.25">
      <c r="A127" s="8" t="s">
        <v>608</v>
      </c>
      <c r="B127" s="37" t="s">
        <v>609</v>
      </c>
      <c r="C127" s="5"/>
      <c r="D127" s="64"/>
    </row>
    <row r="128" spans="1:4" ht="30" customHeight="1" x14ac:dyDescent="0.25">
      <c r="A128" s="8" t="s">
        <v>610</v>
      </c>
      <c r="B128" s="37" t="s">
        <v>611</v>
      </c>
      <c r="C128" s="5"/>
      <c r="D128" s="64"/>
    </row>
    <row r="129" spans="1:4" ht="15" customHeight="1" x14ac:dyDescent="0.25">
      <c r="A129" s="8" t="s">
        <v>612</v>
      </c>
      <c r="B129" s="37" t="s">
        <v>613</v>
      </c>
      <c r="C129" s="5">
        <v>326730</v>
      </c>
      <c r="D129" s="64"/>
    </row>
    <row r="130" spans="1:4" ht="15" customHeight="1" x14ac:dyDescent="0.25">
      <c r="A130" s="8" t="s">
        <v>614</v>
      </c>
      <c r="B130" s="37" t="s">
        <v>615</v>
      </c>
      <c r="C130" s="5"/>
      <c r="D130" s="64"/>
    </row>
    <row r="131" spans="1:4" ht="15" customHeight="1" x14ac:dyDescent="0.25">
      <c r="A131" s="8" t="s">
        <v>616</v>
      </c>
      <c r="B131" s="37" t="s">
        <v>617</v>
      </c>
      <c r="C131" s="5"/>
      <c r="D131" s="64"/>
    </row>
    <row r="132" spans="1:4" ht="30" customHeight="1" x14ac:dyDescent="0.25">
      <c r="A132" s="8" t="s">
        <v>618</v>
      </c>
      <c r="B132" s="37" t="s">
        <v>619</v>
      </c>
      <c r="C132" s="5"/>
      <c r="D132" s="64"/>
    </row>
    <row r="133" spans="1:4" ht="15" customHeight="1" x14ac:dyDescent="0.25">
      <c r="A133" s="8" t="s">
        <v>620</v>
      </c>
      <c r="B133" s="37" t="s">
        <v>621</v>
      </c>
      <c r="C133" s="5">
        <v>2090</v>
      </c>
      <c r="D133" s="64"/>
    </row>
    <row r="134" spans="1:4" ht="15" customHeight="1" x14ac:dyDescent="0.25">
      <c r="A134" s="8" t="s">
        <v>622</v>
      </c>
      <c r="B134" s="37" t="s">
        <v>623</v>
      </c>
      <c r="C134" s="5"/>
      <c r="D134" s="64"/>
    </row>
    <row r="135" spans="1:4" ht="15" customHeight="1" x14ac:dyDescent="0.25">
      <c r="A135" s="8" t="s">
        <v>624</v>
      </c>
      <c r="B135" s="37" t="s">
        <v>625</v>
      </c>
      <c r="C135" s="5"/>
      <c r="D135" s="64"/>
    </row>
    <row r="136" spans="1:4" ht="30" customHeight="1" x14ac:dyDescent="0.25">
      <c r="A136" s="8" t="s">
        <v>626</v>
      </c>
      <c r="B136" s="37" t="s">
        <v>627</v>
      </c>
      <c r="C136" s="5"/>
      <c r="D136" s="64"/>
    </row>
    <row r="137" spans="1:4" ht="15" customHeight="1" x14ac:dyDescent="0.25">
      <c r="A137" s="8" t="s">
        <v>628</v>
      </c>
      <c r="B137" s="37" t="s">
        <v>629</v>
      </c>
      <c r="C137" s="5">
        <v>2169398</v>
      </c>
      <c r="D137" s="64">
        <v>1880431</v>
      </c>
    </row>
    <row r="138" spans="1:4" ht="30" customHeight="1" x14ac:dyDescent="0.25">
      <c r="A138" s="8" t="s">
        <v>630</v>
      </c>
      <c r="B138" s="37" t="s">
        <v>631</v>
      </c>
      <c r="C138" s="5"/>
      <c r="D138" s="64"/>
    </row>
    <row r="139" spans="1:4" ht="30" customHeight="1" x14ac:dyDescent="0.25">
      <c r="A139" s="8" t="s">
        <v>632</v>
      </c>
      <c r="B139" s="37" t="s">
        <v>633</v>
      </c>
      <c r="C139" s="5"/>
      <c r="D139" s="64"/>
    </row>
    <row r="140" spans="1:4" ht="30" customHeight="1" x14ac:dyDescent="0.25">
      <c r="A140" s="8" t="s">
        <v>634</v>
      </c>
      <c r="B140" s="37" t="s">
        <v>635</v>
      </c>
      <c r="C140" s="5"/>
      <c r="D140" s="64"/>
    </row>
    <row r="141" spans="1:4" ht="30" customHeight="1" x14ac:dyDescent="0.25">
      <c r="A141" s="8" t="s">
        <v>636</v>
      </c>
      <c r="B141" s="37" t="s">
        <v>637</v>
      </c>
      <c r="C141" s="5"/>
      <c r="D141" s="64"/>
    </row>
    <row r="142" spans="1:4" ht="30" customHeight="1" x14ac:dyDescent="0.25">
      <c r="A142" s="8" t="s">
        <v>638</v>
      </c>
      <c r="B142" s="37" t="s">
        <v>639</v>
      </c>
      <c r="C142" s="5"/>
      <c r="D142" s="64"/>
    </row>
    <row r="143" spans="1:4" ht="30" customHeight="1" x14ac:dyDescent="0.25">
      <c r="A143" s="8" t="s">
        <v>640</v>
      </c>
      <c r="B143" s="37" t="s">
        <v>641</v>
      </c>
      <c r="C143" s="5"/>
      <c r="D143" s="64"/>
    </row>
    <row r="144" spans="1:4" ht="30" customHeight="1" x14ac:dyDescent="0.25">
      <c r="A144" s="8" t="s">
        <v>642</v>
      </c>
      <c r="B144" s="37" t="s">
        <v>643</v>
      </c>
      <c r="C144" s="5"/>
      <c r="D144" s="64"/>
    </row>
    <row r="145" spans="1:4" ht="30" customHeight="1" x14ac:dyDescent="0.25">
      <c r="A145" s="8" t="s">
        <v>644</v>
      </c>
      <c r="B145" s="37" t="s">
        <v>645</v>
      </c>
      <c r="C145" s="5"/>
      <c r="D145" s="64"/>
    </row>
    <row r="146" spans="1:4" ht="15" customHeight="1" x14ac:dyDescent="0.25">
      <c r="A146" s="8" t="s">
        <v>646</v>
      </c>
      <c r="B146" s="37" t="s">
        <v>647</v>
      </c>
      <c r="C146" s="5">
        <v>2498218</v>
      </c>
      <c r="D146" s="64">
        <v>1880431</v>
      </c>
    </row>
    <row r="147" spans="1:4" ht="15" customHeight="1" x14ac:dyDescent="0.25">
      <c r="A147" s="8" t="s">
        <v>648</v>
      </c>
      <c r="B147" s="37" t="s">
        <v>649</v>
      </c>
      <c r="C147" s="5">
        <v>5625947</v>
      </c>
      <c r="D147" s="64">
        <v>5426513</v>
      </c>
    </row>
    <row r="148" spans="1:4" ht="15" customHeight="1" x14ac:dyDescent="0.25">
      <c r="A148" s="8" t="s">
        <v>650</v>
      </c>
      <c r="B148" s="37" t="s">
        <v>527</v>
      </c>
      <c r="C148" s="5"/>
      <c r="D148" s="64"/>
    </row>
    <row r="149" spans="1:4" ht="15" customHeight="1" x14ac:dyDescent="0.25">
      <c r="A149" s="8" t="s">
        <v>651</v>
      </c>
      <c r="B149" s="37" t="s">
        <v>652</v>
      </c>
      <c r="C149" s="5">
        <v>1341</v>
      </c>
      <c r="D149" s="64">
        <v>159412</v>
      </c>
    </row>
    <row r="150" spans="1:4" ht="15" customHeight="1" x14ac:dyDescent="0.25">
      <c r="A150" s="8" t="s">
        <v>653</v>
      </c>
      <c r="B150" s="37" t="s">
        <v>654</v>
      </c>
      <c r="C150" s="5"/>
      <c r="D150" s="64"/>
    </row>
    <row r="151" spans="1:4" ht="15" customHeight="1" x14ac:dyDescent="0.25">
      <c r="A151" s="8" t="s">
        <v>655</v>
      </c>
      <c r="B151" s="37" t="s">
        <v>656</v>
      </c>
      <c r="C151" s="5"/>
      <c r="D151" s="64"/>
    </row>
    <row r="152" spans="1:4" ht="30" customHeight="1" x14ac:dyDescent="0.25">
      <c r="A152" s="8" t="s">
        <v>657</v>
      </c>
      <c r="B152" s="37" t="s">
        <v>535</v>
      </c>
      <c r="C152" s="5"/>
      <c r="D152" s="64"/>
    </row>
    <row r="153" spans="1:4" ht="15" customHeight="1" x14ac:dyDescent="0.25">
      <c r="A153" s="8" t="s">
        <v>658</v>
      </c>
      <c r="B153" s="37" t="s">
        <v>659</v>
      </c>
      <c r="C153" s="5"/>
      <c r="D153" s="64"/>
    </row>
    <row r="154" spans="1:4" ht="15" customHeight="1" x14ac:dyDescent="0.25">
      <c r="A154" s="8" t="s">
        <v>660</v>
      </c>
      <c r="B154" s="37" t="s">
        <v>661</v>
      </c>
      <c r="C154" s="5">
        <v>5627288</v>
      </c>
      <c r="D154" s="64">
        <v>555925</v>
      </c>
    </row>
    <row r="155" spans="1:4" ht="15" customHeight="1" x14ac:dyDescent="0.25">
      <c r="A155" s="8" t="s">
        <v>662</v>
      </c>
      <c r="B155" s="37" t="s">
        <v>663</v>
      </c>
      <c r="C155" s="5">
        <f>C146+C154+C126</f>
        <v>9894298</v>
      </c>
      <c r="D155" s="64">
        <v>8284925</v>
      </c>
    </row>
    <row r="156" spans="1:4" ht="15" customHeight="1" x14ac:dyDescent="0.25">
      <c r="A156" s="8" t="s">
        <v>664</v>
      </c>
      <c r="B156" s="37" t="s">
        <v>665</v>
      </c>
      <c r="C156" s="5"/>
      <c r="D156" s="64"/>
    </row>
    <row r="157" spans="1:4" ht="15" customHeight="1" x14ac:dyDescent="0.25">
      <c r="A157" s="8" t="s">
        <v>666</v>
      </c>
      <c r="B157" s="37" t="s">
        <v>667</v>
      </c>
      <c r="C157" s="5"/>
      <c r="D157" s="64"/>
    </row>
    <row r="158" spans="1:4" ht="15" customHeight="1" x14ac:dyDescent="0.25">
      <c r="A158" s="8" t="s">
        <v>668</v>
      </c>
      <c r="B158" s="37" t="s">
        <v>669</v>
      </c>
      <c r="C158" s="5"/>
      <c r="D158" s="64"/>
    </row>
    <row r="159" spans="1:4" ht="15" customHeight="1" x14ac:dyDescent="0.25">
      <c r="A159" s="8" t="s">
        <v>670</v>
      </c>
      <c r="B159" s="37" t="s">
        <v>671</v>
      </c>
      <c r="C159" s="5"/>
      <c r="D159" s="64"/>
    </row>
    <row r="160" spans="1:4" ht="15" customHeight="1" x14ac:dyDescent="0.25">
      <c r="A160" s="8" t="s">
        <v>672</v>
      </c>
      <c r="B160" s="37" t="s">
        <v>673</v>
      </c>
      <c r="C160" s="5">
        <v>231704878</v>
      </c>
      <c r="D160" s="64">
        <v>325295756</v>
      </c>
    </row>
    <row r="161" spans="1:4" ht="15" customHeight="1" x14ac:dyDescent="0.25">
      <c r="A161" s="8" t="s">
        <v>674</v>
      </c>
      <c r="B161" s="37" t="s">
        <v>675</v>
      </c>
      <c r="C161" s="5">
        <v>231704878</v>
      </c>
      <c r="D161" s="64">
        <v>325295756</v>
      </c>
    </row>
    <row r="162" spans="1:4" ht="15" customHeight="1" thickBot="1" x14ac:dyDescent="0.3">
      <c r="A162" s="34"/>
      <c r="B162" s="164" t="s">
        <v>676</v>
      </c>
      <c r="C162" s="35">
        <f>C161+C155+C106</f>
        <v>1577146831</v>
      </c>
      <c r="D162" s="56">
        <f>D161+D157+D156+D155+D106</f>
        <v>1638203887</v>
      </c>
    </row>
  </sheetData>
  <mergeCells count="4">
    <mergeCell ref="A1:D1"/>
    <mergeCell ref="A2:D2"/>
    <mergeCell ref="A6:D6"/>
    <mergeCell ref="A98:D99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&amp;C&amp;A</oddHeader>
  </headerFooter>
  <rowBreaks count="1" manualBreakCount="1"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2"/>
  <sheetViews>
    <sheetView tabSelected="1" view="pageLayout" topLeftCell="A142" zoomScaleNormal="100" workbookViewId="0">
      <selection activeCell="D107" sqref="D107"/>
    </sheetView>
  </sheetViews>
  <sheetFormatPr defaultRowHeight="30" customHeight="1" x14ac:dyDescent="0.25"/>
  <cols>
    <col min="1" max="1" width="7.7109375" bestFit="1" customWidth="1"/>
    <col min="2" max="2" width="75.5703125" style="33" bestFit="1" customWidth="1"/>
    <col min="3" max="3" width="18.28515625" style="2" bestFit="1" customWidth="1"/>
    <col min="4" max="4" width="16" style="2" bestFit="1" customWidth="1"/>
  </cols>
  <sheetData>
    <row r="1" spans="1:4" ht="30" customHeight="1" x14ac:dyDescent="0.3">
      <c r="A1" s="258" t="s">
        <v>372</v>
      </c>
      <c r="B1" s="258"/>
      <c r="C1" s="258"/>
      <c r="D1" s="258"/>
    </row>
    <row r="2" spans="1:4" ht="30" customHeight="1" x14ac:dyDescent="0.3">
      <c r="A2" s="265" t="s">
        <v>848</v>
      </c>
      <c r="B2" s="265"/>
      <c r="C2" s="265"/>
      <c r="D2" s="265"/>
    </row>
    <row r="3" spans="1:4" ht="30" customHeight="1" thickBot="1" x14ac:dyDescent="0.3">
      <c r="D3" s="2" t="s">
        <v>132</v>
      </c>
    </row>
    <row r="4" spans="1:4" ht="30" customHeight="1" x14ac:dyDescent="0.25">
      <c r="A4" s="112" t="s">
        <v>133</v>
      </c>
      <c r="B4" s="230" t="s">
        <v>205</v>
      </c>
      <c r="C4" s="165" t="s">
        <v>373</v>
      </c>
      <c r="D4" s="117" t="s">
        <v>374</v>
      </c>
    </row>
    <row r="5" spans="1:4" ht="30" customHeight="1" x14ac:dyDescent="0.25">
      <c r="A5" s="113">
        <v>1</v>
      </c>
      <c r="B5" s="231">
        <v>2</v>
      </c>
      <c r="C5" s="118">
        <v>3</v>
      </c>
      <c r="D5" s="119">
        <v>4</v>
      </c>
    </row>
    <row r="6" spans="1:4" ht="30" customHeight="1" x14ac:dyDescent="0.25">
      <c r="A6" s="275" t="s">
        <v>375</v>
      </c>
      <c r="B6" s="276"/>
      <c r="C6" s="276"/>
      <c r="D6" s="277"/>
    </row>
    <row r="7" spans="1:4" ht="15" customHeight="1" x14ac:dyDescent="0.25">
      <c r="A7" s="8" t="s">
        <v>376</v>
      </c>
      <c r="B7" s="37" t="s">
        <v>377</v>
      </c>
      <c r="C7" s="5"/>
      <c r="D7" s="64"/>
    </row>
    <row r="8" spans="1:4" ht="15" customHeight="1" x14ac:dyDescent="0.25">
      <c r="A8" s="8" t="s">
        <v>378</v>
      </c>
      <c r="B8" s="37" t="s">
        <v>379</v>
      </c>
      <c r="C8" s="5">
        <v>609320</v>
      </c>
      <c r="D8" s="64">
        <v>354350</v>
      </c>
    </row>
    <row r="9" spans="1:4" ht="15" customHeight="1" x14ac:dyDescent="0.25">
      <c r="A9" s="8" t="s">
        <v>380</v>
      </c>
      <c r="B9" s="37" t="s">
        <v>381</v>
      </c>
      <c r="C9" s="5"/>
      <c r="D9" s="64"/>
    </row>
    <row r="10" spans="1:4" ht="15" customHeight="1" x14ac:dyDescent="0.25">
      <c r="A10" s="8" t="s">
        <v>382</v>
      </c>
      <c r="B10" s="37" t="s">
        <v>383</v>
      </c>
      <c r="C10" s="5">
        <v>609320</v>
      </c>
      <c r="D10" s="64">
        <v>354350</v>
      </c>
    </row>
    <row r="11" spans="1:4" ht="15" customHeight="1" x14ac:dyDescent="0.25">
      <c r="A11" s="8" t="s">
        <v>384</v>
      </c>
      <c r="B11" s="37" t="s">
        <v>385</v>
      </c>
      <c r="C11" s="5">
        <v>1481262843</v>
      </c>
      <c r="D11" s="64">
        <v>1522307404</v>
      </c>
    </row>
    <row r="12" spans="1:4" ht="15" customHeight="1" x14ac:dyDescent="0.25">
      <c r="A12" s="8" t="s">
        <v>386</v>
      </c>
      <c r="B12" s="37" t="s">
        <v>387</v>
      </c>
      <c r="C12" s="5">
        <v>18612314</v>
      </c>
      <c r="D12" s="64">
        <v>23080762</v>
      </c>
    </row>
    <row r="13" spans="1:4" ht="15" customHeight="1" x14ac:dyDescent="0.25">
      <c r="A13" s="8" t="s">
        <v>388</v>
      </c>
      <c r="B13" s="37" t="s">
        <v>389</v>
      </c>
      <c r="C13" s="5"/>
      <c r="D13" s="64"/>
    </row>
    <row r="14" spans="1:4" ht="15" customHeight="1" x14ac:dyDescent="0.25">
      <c r="A14" s="8" t="s">
        <v>390</v>
      </c>
      <c r="B14" s="37" t="s">
        <v>391</v>
      </c>
      <c r="C14" s="5">
        <v>386646</v>
      </c>
      <c r="D14" s="64">
        <v>1378275</v>
      </c>
    </row>
    <row r="15" spans="1:4" ht="15" customHeight="1" x14ac:dyDescent="0.25">
      <c r="A15" s="8" t="s">
        <v>392</v>
      </c>
      <c r="B15" s="37" t="s">
        <v>393</v>
      </c>
      <c r="C15" s="5"/>
      <c r="D15" s="64"/>
    </row>
    <row r="16" spans="1:4" ht="15" customHeight="1" x14ac:dyDescent="0.25">
      <c r="A16" s="8" t="s">
        <v>394</v>
      </c>
      <c r="B16" s="37" t="s">
        <v>395</v>
      </c>
      <c r="C16" s="5">
        <f>SUM(C11:C15)</f>
        <v>1500261803</v>
      </c>
      <c r="D16" s="64">
        <f>SUM(D11:D15)</f>
        <v>1546766441</v>
      </c>
    </row>
    <row r="17" spans="1:4" ht="15" customHeight="1" x14ac:dyDescent="0.25">
      <c r="A17" s="8" t="s">
        <v>384</v>
      </c>
      <c r="B17" s="37" t="s">
        <v>396</v>
      </c>
      <c r="C17" s="5">
        <v>3140000</v>
      </c>
      <c r="D17" s="64">
        <v>3000000</v>
      </c>
    </row>
    <row r="18" spans="1:4" ht="15" customHeight="1" x14ac:dyDescent="0.25">
      <c r="A18" s="8" t="s">
        <v>397</v>
      </c>
      <c r="B18" s="37" t="s">
        <v>398</v>
      </c>
      <c r="C18" s="5"/>
      <c r="D18" s="64"/>
    </row>
    <row r="19" spans="1:4" ht="15" customHeight="1" x14ac:dyDescent="0.25">
      <c r="A19" s="8" t="s">
        <v>399</v>
      </c>
      <c r="B19" s="37" t="s">
        <v>400</v>
      </c>
      <c r="C19" s="5">
        <v>3140000</v>
      </c>
      <c r="D19" s="64">
        <v>3000000</v>
      </c>
    </row>
    <row r="20" spans="1:4" ht="15" customHeight="1" x14ac:dyDescent="0.25">
      <c r="A20" s="8" t="s">
        <v>401</v>
      </c>
      <c r="B20" s="37" t="s">
        <v>402</v>
      </c>
      <c r="C20" s="5"/>
      <c r="D20" s="64"/>
    </row>
    <row r="21" spans="1:4" ht="15" customHeight="1" x14ac:dyDescent="0.25">
      <c r="A21" s="8" t="s">
        <v>403</v>
      </c>
      <c r="B21" s="37" t="s">
        <v>404</v>
      </c>
      <c r="C21" s="5"/>
      <c r="D21" s="64"/>
    </row>
    <row r="22" spans="1:4" ht="15" customHeight="1" x14ac:dyDescent="0.25">
      <c r="A22" s="8" t="s">
        <v>405</v>
      </c>
      <c r="B22" s="37" t="s">
        <v>406</v>
      </c>
      <c r="C22" s="5"/>
      <c r="D22" s="64"/>
    </row>
    <row r="23" spans="1:4" ht="15" customHeight="1" x14ac:dyDescent="0.25">
      <c r="A23" s="8" t="s">
        <v>407</v>
      </c>
      <c r="B23" s="37" t="s">
        <v>408</v>
      </c>
      <c r="C23" s="5"/>
      <c r="D23" s="64"/>
    </row>
    <row r="24" spans="1:4" ht="15" customHeight="1" x14ac:dyDescent="0.25">
      <c r="A24" s="8" t="s">
        <v>409</v>
      </c>
      <c r="B24" s="37" t="s">
        <v>410</v>
      </c>
      <c r="C24" s="5">
        <v>3140000</v>
      </c>
      <c r="D24" s="64">
        <v>3000000</v>
      </c>
    </row>
    <row r="25" spans="1:4" ht="15" customHeight="1" x14ac:dyDescent="0.25">
      <c r="A25" s="8" t="s">
        <v>411</v>
      </c>
      <c r="B25" s="37" t="s">
        <v>412</v>
      </c>
      <c r="C25" s="5"/>
      <c r="D25" s="64"/>
    </row>
    <row r="26" spans="1:4" ht="15" customHeight="1" x14ac:dyDescent="0.25">
      <c r="A26" s="8" t="s">
        <v>413</v>
      </c>
      <c r="B26" s="37" t="s">
        <v>414</v>
      </c>
      <c r="C26" s="5"/>
      <c r="D26" s="64"/>
    </row>
    <row r="27" spans="1:4" ht="15" customHeight="1" x14ac:dyDescent="0.25">
      <c r="A27" s="8" t="s">
        <v>415</v>
      </c>
      <c r="B27" s="37" t="s">
        <v>412</v>
      </c>
      <c r="C27" s="5"/>
      <c r="D27" s="64"/>
    </row>
    <row r="28" spans="1:4" ht="15" customHeight="1" x14ac:dyDescent="0.25">
      <c r="A28" s="8" t="s">
        <v>416</v>
      </c>
      <c r="B28" s="37" t="s">
        <v>417</v>
      </c>
      <c r="C28" s="5">
        <f>C10+C16+C24</f>
        <v>1504011123</v>
      </c>
      <c r="D28" s="5">
        <f>D10+D16+D24</f>
        <v>1550120791</v>
      </c>
    </row>
    <row r="29" spans="1:4" ht="15" customHeight="1" x14ac:dyDescent="0.25">
      <c r="A29" s="8" t="s">
        <v>418</v>
      </c>
      <c r="B29" s="37" t="s">
        <v>419</v>
      </c>
      <c r="C29" s="5">
        <v>263317</v>
      </c>
      <c r="D29" s="64">
        <v>263390</v>
      </c>
    </row>
    <row r="30" spans="1:4" ht="15" customHeight="1" x14ac:dyDescent="0.25">
      <c r="A30" s="8" t="s">
        <v>420</v>
      </c>
      <c r="B30" s="37" t="s">
        <v>421</v>
      </c>
      <c r="C30" s="5"/>
      <c r="D30" s="64"/>
    </row>
    <row r="31" spans="1:4" ht="15" customHeight="1" x14ac:dyDescent="0.25">
      <c r="A31" s="8" t="s">
        <v>422</v>
      </c>
      <c r="B31" s="37" t="s">
        <v>423</v>
      </c>
      <c r="C31" s="5"/>
      <c r="D31" s="64"/>
    </row>
    <row r="32" spans="1:4" ht="15" customHeight="1" x14ac:dyDescent="0.25">
      <c r="A32" s="8" t="s">
        <v>424</v>
      </c>
      <c r="B32" s="37" t="s">
        <v>425</v>
      </c>
      <c r="C32" s="5"/>
      <c r="D32" s="64"/>
    </row>
    <row r="33" spans="1:4" ht="15" customHeight="1" x14ac:dyDescent="0.25">
      <c r="A33" s="8" t="s">
        <v>426</v>
      </c>
      <c r="B33" s="37" t="s">
        <v>427</v>
      </c>
      <c r="C33" s="5"/>
      <c r="D33" s="64"/>
    </row>
    <row r="34" spans="1:4" ht="15" customHeight="1" x14ac:dyDescent="0.25">
      <c r="A34" s="8" t="s">
        <v>428</v>
      </c>
      <c r="B34" s="37" t="s">
        <v>429</v>
      </c>
      <c r="C34" s="5">
        <f>SUM(C29:C33)</f>
        <v>263317</v>
      </c>
      <c r="D34" s="5">
        <f>SUM(D29:D33)</f>
        <v>263390</v>
      </c>
    </row>
    <row r="35" spans="1:4" ht="15" customHeight="1" x14ac:dyDescent="0.25">
      <c r="A35" s="8" t="s">
        <v>430</v>
      </c>
      <c r="B35" s="37" t="s">
        <v>431</v>
      </c>
      <c r="C35" s="5"/>
      <c r="D35" s="64"/>
    </row>
    <row r="36" spans="1:4" ht="15" customHeight="1" x14ac:dyDescent="0.25">
      <c r="A36" s="8" t="s">
        <v>432</v>
      </c>
      <c r="B36" s="37" t="s">
        <v>433</v>
      </c>
      <c r="C36" s="5"/>
      <c r="D36" s="64"/>
    </row>
    <row r="37" spans="1:4" ht="15" customHeight="1" x14ac:dyDescent="0.25">
      <c r="A37" s="8" t="s">
        <v>434</v>
      </c>
      <c r="B37" s="37" t="s">
        <v>435</v>
      </c>
      <c r="C37" s="5"/>
      <c r="D37" s="64"/>
    </row>
    <row r="38" spans="1:4" ht="15" customHeight="1" x14ac:dyDescent="0.25">
      <c r="A38" s="8" t="s">
        <v>436</v>
      </c>
      <c r="B38" s="37" t="s">
        <v>437</v>
      </c>
      <c r="C38" s="5"/>
      <c r="D38" s="64"/>
    </row>
    <row r="39" spans="1:4" ht="15" customHeight="1" x14ac:dyDescent="0.25">
      <c r="A39" s="8" t="s">
        <v>438</v>
      </c>
      <c r="B39" s="37" t="s">
        <v>404</v>
      </c>
      <c r="C39" s="5"/>
      <c r="D39" s="64"/>
    </row>
    <row r="40" spans="1:4" ht="15" customHeight="1" x14ac:dyDescent="0.25">
      <c r="A40" s="8" t="s">
        <v>439</v>
      </c>
      <c r="B40" s="37" t="s">
        <v>406</v>
      </c>
      <c r="C40" s="5"/>
      <c r="D40" s="64"/>
    </row>
    <row r="41" spans="1:4" ht="15" customHeight="1" x14ac:dyDescent="0.25">
      <c r="A41" s="8" t="s">
        <v>440</v>
      </c>
      <c r="B41" s="37" t="s">
        <v>441</v>
      </c>
      <c r="C41" s="5"/>
      <c r="D41" s="64"/>
    </row>
    <row r="42" spans="1:4" ht="15" customHeight="1" x14ac:dyDescent="0.25">
      <c r="A42" s="8" t="s">
        <v>442</v>
      </c>
      <c r="B42" s="37" t="s">
        <v>443</v>
      </c>
      <c r="C42" s="5">
        <f>C35+C36</f>
        <v>0</v>
      </c>
      <c r="D42" s="64"/>
    </row>
    <row r="43" spans="1:4" ht="15" customHeight="1" x14ac:dyDescent="0.25">
      <c r="A43" s="8" t="s">
        <v>444</v>
      </c>
      <c r="B43" s="37" t="s">
        <v>445</v>
      </c>
      <c r="C43" s="5">
        <f>C34+C42</f>
        <v>263317</v>
      </c>
      <c r="D43" s="5">
        <f>D34+D42</f>
        <v>263390</v>
      </c>
    </row>
    <row r="44" spans="1:4" ht="15" customHeight="1" x14ac:dyDescent="0.25">
      <c r="A44" s="8" t="s">
        <v>446</v>
      </c>
      <c r="B44" s="37" t="s">
        <v>447</v>
      </c>
      <c r="C44" s="5"/>
      <c r="D44" s="64"/>
    </row>
    <row r="45" spans="1:4" ht="15" customHeight="1" x14ac:dyDescent="0.25">
      <c r="A45" s="8" t="s">
        <v>448</v>
      </c>
      <c r="B45" s="37" t="s">
        <v>449</v>
      </c>
      <c r="C45" s="5">
        <v>668735</v>
      </c>
      <c r="D45" s="64">
        <v>568930</v>
      </c>
    </row>
    <row r="46" spans="1:4" ht="15" customHeight="1" x14ac:dyDescent="0.25">
      <c r="A46" s="8" t="s">
        <v>450</v>
      </c>
      <c r="B46" s="37" t="s">
        <v>451</v>
      </c>
      <c r="C46" s="5">
        <v>71339813</v>
      </c>
      <c r="D46" s="64">
        <v>86742479</v>
      </c>
    </row>
    <row r="47" spans="1:4" ht="15" customHeight="1" x14ac:dyDescent="0.25">
      <c r="A47" s="8" t="s">
        <v>452</v>
      </c>
      <c r="B47" s="37" t="s">
        <v>453</v>
      </c>
      <c r="C47" s="5"/>
      <c r="D47" s="64"/>
    </row>
    <row r="48" spans="1:4" ht="15" customHeight="1" x14ac:dyDescent="0.25">
      <c r="A48" s="8" t="s">
        <v>454</v>
      </c>
      <c r="B48" s="37" t="s">
        <v>455</v>
      </c>
      <c r="C48" s="5"/>
      <c r="D48" s="64"/>
    </row>
    <row r="49" spans="1:4" ht="15" customHeight="1" x14ac:dyDescent="0.25">
      <c r="A49" s="8" t="s">
        <v>456</v>
      </c>
      <c r="B49" s="37" t="s">
        <v>457</v>
      </c>
      <c r="C49" s="5">
        <f>C45+C46</f>
        <v>72008548</v>
      </c>
      <c r="D49" s="64">
        <f>SUM(D45:D46)</f>
        <v>87311409</v>
      </c>
    </row>
    <row r="50" spans="1:4" ht="30" customHeight="1" x14ac:dyDescent="0.25">
      <c r="A50" s="8" t="s">
        <v>458</v>
      </c>
      <c r="B50" s="37" t="s">
        <v>459</v>
      </c>
      <c r="C50" s="5"/>
      <c r="D50" s="64"/>
    </row>
    <row r="51" spans="1:4" ht="30" customHeight="1" x14ac:dyDescent="0.25">
      <c r="A51" s="8" t="s">
        <v>460</v>
      </c>
      <c r="B51" s="37" t="s">
        <v>461</v>
      </c>
      <c r="C51" s="5"/>
      <c r="D51" s="64"/>
    </row>
    <row r="52" spans="1:4" ht="30" customHeight="1" x14ac:dyDescent="0.25">
      <c r="A52" s="8" t="s">
        <v>462</v>
      </c>
      <c r="B52" s="37" t="s">
        <v>463</v>
      </c>
      <c r="C52" s="5"/>
      <c r="D52" s="64"/>
    </row>
    <row r="53" spans="1:4" ht="30" customHeight="1" x14ac:dyDescent="0.25">
      <c r="A53" s="8" t="s">
        <v>464</v>
      </c>
      <c r="B53" s="37" t="s">
        <v>465</v>
      </c>
      <c r="C53" s="5"/>
      <c r="D53" s="64"/>
    </row>
    <row r="54" spans="1:4" ht="15" customHeight="1" x14ac:dyDescent="0.25">
      <c r="A54" s="8" t="s">
        <v>466</v>
      </c>
      <c r="B54" s="37" t="s">
        <v>467</v>
      </c>
      <c r="C54" s="5">
        <v>1536115</v>
      </c>
      <c r="D54" s="64">
        <v>1107525</v>
      </c>
    </row>
    <row r="55" spans="1:4" ht="15" customHeight="1" x14ac:dyDescent="0.25">
      <c r="A55" s="8" t="s">
        <v>468</v>
      </c>
      <c r="B55" s="37" t="s">
        <v>469</v>
      </c>
      <c r="C55" s="5">
        <v>1018016</v>
      </c>
      <c r="D55" s="64">
        <v>1096519</v>
      </c>
    </row>
    <row r="56" spans="1:4" ht="15" customHeight="1" x14ac:dyDescent="0.25">
      <c r="A56" s="8" t="s">
        <v>470</v>
      </c>
      <c r="B56" s="37" t="s">
        <v>471</v>
      </c>
      <c r="C56" s="5"/>
      <c r="D56" s="64"/>
    </row>
    <row r="57" spans="1:4" ht="15" customHeight="1" x14ac:dyDescent="0.25">
      <c r="A57" s="8" t="s">
        <v>472</v>
      </c>
      <c r="B57" s="37" t="s">
        <v>473</v>
      </c>
      <c r="C57" s="5">
        <v>354880</v>
      </c>
      <c r="D57" s="64">
        <v>99880</v>
      </c>
    </row>
    <row r="58" spans="1:4" ht="30" customHeight="1" x14ac:dyDescent="0.25">
      <c r="A58" s="8" t="s">
        <v>474</v>
      </c>
      <c r="B58" s="37" t="s">
        <v>475</v>
      </c>
      <c r="C58" s="5"/>
      <c r="D58" s="64"/>
    </row>
    <row r="59" spans="1:4" ht="15" customHeight="1" x14ac:dyDescent="0.25">
      <c r="A59" s="8" t="s">
        <v>476</v>
      </c>
      <c r="B59" s="37" t="s">
        <v>477</v>
      </c>
      <c r="C59" s="5">
        <v>379982</v>
      </c>
      <c r="D59" s="64">
        <v>296288</v>
      </c>
    </row>
    <row r="60" spans="1:4" ht="30" customHeight="1" x14ac:dyDescent="0.25">
      <c r="A60" s="8" t="s">
        <v>478</v>
      </c>
      <c r="B60" s="37" t="s">
        <v>479</v>
      </c>
      <c r="C60" s="5"/>
      <c r="D60" s="64"/>
    </row>
    <row r="61" spans="1:4" ht="15" customHeight="1" x14ac:dyDescent="0.25">
      <c r="A61" s="8" t="s">
        <v>480</v>
      </c>
      <c r="B61" s="37" t="s">
        <v>481</v>
      </c>
      <c r="C61" s="5"/>
      <c r="D61" s="64"/>
    </row>
    <row r="62" spans="1:4" ht="30" customHeight="1" x14ac:dyDescent="0.25">
      <c r="A62" s="8" t="s">
        <v>482</v>
      </c>
      <c r="B62" s="37" t="s">
        <v>483</v>
      </c>
      <c r="C62" s="5"/>
      <c r="D62" s="64"/>
    </row>
    <row r="63" spans="1:4" ht="15" customHeight="1" x14ac:dyDescent="0.25">
      <c r="A63" s="8" t="s">
        <v>484</v>
      </c>
      <c r="B63" s="37" t="s">
        <v>485</v>
      </c>
      <c r="C63" s="5">
        <f>C50+C52+C54+C55+C56+C57+C59+C61</f>
        <v>3288993</v>
      </c>
      <c r="D63" s="5">
        <f>D50+D52+D54+D55+D56+D57+D59+D61</f>
        <v>2600212</v>
      </c>
    </row>
    <row r="64" spans="1:4" ht="30" customHeight="1" x14ac:dyDescent="0.25">
      <c r="A64" s="8" t="s">
        <v>486</v>
      </c>
      <c r="B64" s="37" t="s">
        <v>487</v>
      </c>
      <c r="C64" s="5"/>
      <c r="D64" s="64"/>
    </row>
    <row r="65" spans="1:4" ht="30" customHeight="1" x14ac:dyDescent="0.25">
      <c r="A65" s="8" t="s">
        <v>488</v>
      </c>
      <c r="B65" s="37" t="s">
        <v>489</v>
      </c>
      <c r="C65" s="5"/>
      <c r="D65" s="64"/>
    </row>
    <row r="66" spans="1:4" ht="30" customHeight="1" x14ac:dyDescent="0.25">
      <c r="A66" s="8" t="s">
        <v>490</v>
      </c>
      <c r="B66" s="37" t="s">
        <v>491</v>
      </c>
      <c r="C66" s="5"/>
      <c r="D66" s="64"/>
    </row>
    <row r="67" spans="1:4" ht="30" customHeight="1" x14ac:dyDescent="0.25">
      <c r="A67" s="8" t="s">
        <v>492</v>
      </c>
      <c r="B67" s="37" t="s">
        <v>493</v>
      </c>
      <c r="C67" s="5"/>
      <c r="D67" s="64"/>
    </row>
    <row r="68" spans="1:4" ht="15" customHeight="1" x14ac:dyDescent="0.25">
      <c r="A68" s="8" t="s">
        <v>494</v>
      </c>
      <c r="B68" s="37" t="s">
        <v>495</v>
      </c>
      <c r="C68" s="5"/>
      <c r="D68" s="64"/>
    </row>
    <row r="69" spans="1:4" ht="15" customHeight="1" x14ac:dyDescent="0.25">
      <c r="A69" s="8" t="s">
        <v>496</v>
      </c>
      <c r="B69" s="37" t="s">
        <v>497</v>
      </c>
      <c r="C69" s="5"/>
      <c r="D69" s="64"/>
    </row>
    <row r="70" spans="1:4" ht="15" customHeight="1" x14ac:dyDescent="0.25">
      <c r="A70" s="8" t="s">
        <v>498</v>
      </c>
      <c r="B70" s="37" t="s">
        <v>499</v>
      </c>
      <c r="C70" s="5"/>
      <c r="D70" s="64"/>
    </row>
    <row r="71" spans="1:4" ht="15" customHeight="1" x14ac:dyDescent="0.25">
      <c r="A71" s="8" t="s">
        <v>500</v>
      </c>
      <c r="B71" s="37" t="s">
        <v>501</v>
      </c>
      <c r="C71" s="5"/>
      <c r="D71" s="64"/>
    </row>
    <row r="72" spans="1:4" ht="30" customHeight="1" x14ac:dyDescent="0.25">
      <c r="A72" s="8" t="s">
        <v>502</v>
      </c>
      <c r="B72" s="37" t="s">
        <v>503</v>
      </c>
      <c r="C72" s="5"/>
      <c r="D72" s="64"/>
    </row>
    <row r="73" spans="1:4" ht="15" customHeight="1" x14ac:dyDescent="0.25">
      <c r="A73" s="8" t="s">
        <v>504</v>
      </c>
      <c r="B73" s="37" t="s">
        <v>505</v>
      </c>
      <c r="C73" s="5"/>
      <c r="D73" s="64"/>
    </row>
    <row r="74" spans="1:4" ht="30" customHeight="1" x14ac:dyDescent="0.25">
      <c r="A74" s="8" t="s">
        <v>506</v>
      </c>
      <c r="B74" s="37" t="s">
        <v>507</v>
      </c>
      <c r="C74" s="5"/>
      <c r="D74" s="64"/>
    </row>
    <row r="75" spans="1:4" ht="15" customHeight="1" x14ac:dyDescent="0.25">
      <c r="A75" s="8" t="s">
        <v>508</v>
      </c>
      <c r="B75" s="37" t="s">
        <v>509</v>
      </c>
      <c r="C75" s="5"/>
      <c r="D75" s="64"/>
    </row>
    <row r="76" spans="1:4" ht="30" customHeight="1" x14ac:dyDescent="0.25">
      <c r="A76" s="8" t="s">
        <v>510</v>
      </c>
      <c r="B76" s="37" t="s">
        <v>511</v>
      </c>
      <c r="C76" s="5"/>
      <c r="D76" s="64"/>
    </row>
    <row r="77" spans="1:4" ht="15" customHeight="1" x14ac:dyDescent="0.25">
      <c r="A77" s="8" t="s">
        <v>512</v>
      </c>
      <c r="B77" s="37" t="s">
        <v>513</v>
      </c>
      <c r="C77" s="5"/>
      <c r="D77" s="64"/>
    </row>
    <row r="78" spans="1:4" ht="15" customHeight="1" x14ac:dyDescent="0.25">
      <c r="A78" s="8" t="s">
        <v>514</v>
      </c>
      <c r="B78" s="37" t="s">
        <v>515</v>
      </c>
      <c r="C78" s="5"/>
      <c r="D78" s="64">
        <v>60000</v>
      </c>
    </row>
    <row r="79" spans="1:4" ht="15" customHeight="1" x14ac:dyDescent="0.25">
      <c r="A79" s="8" t="s">
        <v>516</v>
      </c>
      <c r="B79" s="37" t="s">
        <v>517</v>
      </c>
      <c r="C79" s="5"/>
      <c r="D79" s="64"/>
    </row>
    <row r="80" spans="1:4" ht="15" customHeight="1" x14ac:dyDescent="0.25">
      <c r="A80" s="8" t="s">
        <v>518</v>
      </c>
      <c r="B80" s="37" t="s">
        <v>519</v>
      </c>
      <c r="C80" s="5"/>
      <c r="D80" s="64"/>
    </row>
    <row r="81" spans="1:4" ht="15" customHeight="1" x14ac:dyDescent="0.25">
      <c r="A81" s="8" t="s">
        <v>520</v>
      </c>
      <c r="B81" s="37" t="s">
        <v>521</v>
      </c>
      <c r="C81" s="5"/>
      <c r="D81" s="64"/>
    </row>
    <row r="82" spans="1:4" ht="15" customHeight="1" x14ac:dyDescent="0.25">
      <c r="A82" s="8" t="s">
        <v>522</v>
      </c>
      <c r="B82" s="37" t="s">
        <v>523</v>
      </c>
      <c r="C82" s="5"/>
      <c r="D82" s="64">
        <v>60000</v>
      </c>
    </row>
    <row r="83" spans="1:4" ht="15" customHeight="1" x14ac:dyDescent="0.25">
      <c r="A83" s="8" t="s">
        <v>524</v>
      </c>
      <c r="B83" s="37" t="s">
        <v>525</v>
      </c>
      <c r="C83" s="5"/>
      <c r="D83" s="64"/>
    </row>
    <row r="84" spans="1:4" ht="15" customHeight="1" x14ac:dyDescent="0.25">
      <c r="A84" s="8" t="s">
        <v>526</v>
      </c>
      <c r="B84" s="37" t="s">
        <v>527</v>
      </c>
      <c r="C84" s="5"/>
      <c r="D84" s="64"/>
    </row>
    <row r="85" spans="1:4" ht="15" customHeight="1" x14ac:dyDescent="0.25">
      <c r="A85" s="8" t="s">
        <v>528</v>
      </c>
      <c r="B85" s="37" t="s">
        <v>529</v>
      </c>
      <c r="C85" s="5"/>
      <c r="D85" s="64"/>
    </row>
    <row r="86" spans="1:4" ht="15" customHeight="1" x14ac:dyDescent="0.25">
      <c r="A86" s="8" t="s">
        <v>530</v>
      </c>
      <c r="B86" s="37" t="s">
        <v>531</v>
      </c>
      <c r="C86" s="5">
        <v>50000</v>
      </c>
      <c r="D86" s="64">
        <v>50000</v>
      </c>
    </row>
    <row r="87" spans="1:4" ht="15" customHeight="1" x14ac:dyDescent="0.25">
      <c r="A87" s="8" t="s">
        <v>532</v>
      </c>
      <c r="B87" s="37" t="s">
        <v>533</v>
      </c>
      <c r="C87" s="5"/>
      <c r="D87" s="64"/>
    </row>
    <row r="88" spans="1:4" ht="30" customHeight="1" x14ac:dyDescent="0.25">
      <c r="A88" s="8" t="s">
        <v>534</v>
      </c>
      <c r="B88" s="37" t="s">
        <v>535</v>
      </c>
      <c r="C88" s="5"/>
      <c r="D88" s="64"/>
    </row>
    <row r="89" spans="1:4" ht="30" customHeight="1" x14ac:dyDescent="0.25">
      <c r="A89" s="8" t="s">
        <v>536</v>
      </c>
      <c r="B89" s="37" t="s">
        <v>537</v>
      </c>
      <c r="C89" s="5"/>
      <c r="D89" s="64"/>
    </row>
    <row r="90" spans="1:4" ht="15" customHeight="1" x14ac:dyDescent="0.25">
      <c r="A90" s="8" t="s">
        <v>538</v>
      </c>
      <c r="B90" s="37" t="s">
        <v>539</v>
      </c>
      <c r="C90" s="5">
        <f>C78+C84+C85+C86+C87+C88+C89</f>
        <v>50000</v>
      </c>
      <c r="D90" s="64">
        <f>D78+D84+D85+D86+D87+D88+D89</f>
        <v>110000</v>
      </c>
    </row>
    <row r="91" spans="1:4" ht="15" customHeight="1" x14ac:dyDescent="0.25">
      <c r="A91" s="8" t="s">
        <v>540</v>
      </c>
      <c r="B91" s="37" t="s">
        <v>541</v>
      </c>
      <c r="C91" s="5">
        <f>C63+C77+C90</f>
        <v>3338993</v>
      </c>
      <c r="D91" s="5">
        <f>D63+D77+D90</f>
        <v>2710212</v>
      </c>
    </row>
    <row r="92" spans="1:4" ht="15" customHeight="1" x14ac:dyDescent="0.25">
      <c r="A92" s="8" t="s">
        <v>542</v>
      </c>
      <c r="B92" s="37" t="s">
        <v>543</v>
      </c>
      <c r="C92" s="5">
        <v>1281620</v>
      </c>
      <c r="D92" s="64">
        <v>3394912</v>
      </c>
    </row>
    <row r="93" spans="1:4" ht="15" customHeight="1" x14ac:dyDescent="0.25">
      <c r="A93" s="8" t="s">
        <v>544</v>
      </c>
      <c r="B93" s="37" t="s">
        <v>545</v>
      </c>
      <c r="C93" s="5">
        <v>24500</v>
      </c>
      <c r="D93" s="64">
        <v>111500</v>
      </c>
    </row>
    <row r="94" spans="1:4" ht="15" customHeight="1" x14ac:dyDescent="0.25">
      <c r="A94" s="8" t="s">
        <v>546</v>
      </c>
      <c r="B94" s="37" t="s">
        <v>547</v>
      </c>
      <c r="C94" s="5"/>
      <c r="D94" s="64"/>
    </row>
    <row r="95" spans="1:4" ht="15" customHeight="1" x14ac:dyDescent="0.25">
      <c r="A95" s="8" t="s">
        <v>548</v>
      </c>
      <c r="B95" s="37" t="s">
        <v>549</v>
      </c>
      <c r="C95" s="5"/>
      <c r="D95" s="64"/>
    </row>
    <row r="96" spans="1:4" ht="15" customHeight="1" x14ac:dyDescent="0.25">
      <c r="A96" s="8" t="s">
        <v>550</v>
      </c>
      <c r="B96" s="37" t="s">
        <v>551</v>
      </c>
      <c r="C96" s="5">
        <f>SUM(C93:C95)</f>
        <v>24500</v>
      </c>
      <c r="D96" s="64">
        <f>SUM(D93:D95)</f>
        <v>111500</v>
      </c>
    </row>
    <row r="97" spans="1:4" ht="15" customHeight="1" x14ac:dyDescent="0.25">
      <c r="A97" s="8"/>
      <c r="B97" s="37" t="s">
        <v>552</v>
      </c>
      <c r="C97" s="5">
        <f>C28+C43+C49+C91+C92+C96</f>
        <v>1580928101</v>
      </c>
      <c r="D97" s="5">
        <f>D28+D43+D49+D91+D92+D96</f>
        <v>1643912214</v>
      </c>
    </row>
    <row r="98" spans="1:4" ht="15" customHeight="1" x14ac:dyDescent="0.25">
      <c r="A98" s="278" t="s">
        <v>553</v>
      </c>
      <c r="B98" s="279"/>
      <c r="C98" s="279"/>
      <c r="D98" s="280"/>
    </row>
    <row r="99" spans="1:4" ht="15" customHeight="1" x14ac:dyDescent="0.25">
      <c r="A99" s="281"/>
      <c r="B99" s="282"/>
      <c r="C99" s="282"/>
      <c r="D99" s="283"/>
    </row>
    <row r="100" spans="1:4" ht="15" customHeight="1" x14ac:dyDescent="0.25">
      <c r="A100" s="8" t="s">
        <v>554</v>
      </c>
      <c r="B100" s="37" t="s">
        <v>555</v>
      </c>
      <c r="C100" s="5">
        <v>1762528513</v>
      </c>
      <c r="D100" s="64">
        <v>1762528513</v>
      </c>
    </row>
    <row r="101" spans="1:4" ht="15" customHeight="1" x14ac:dyDescent="0.25">
      <c r="A101" s="8" t="s">
        <v>556</v>
      </c>
      <c r="B101" s="37" t="s">
        <v>557</v>
      </c>
      <c r="C101" s="5"/>
      <c r="D101" s="64"/>
    </row>
    <row r="102" spans="1:4" ht="15" customHeight="1" x14ac:dyDescent="0.25">
      <c r="A102" s="8" t="s">
        <v>558</v>
      </c>
      <c r="B102" s="37" t="s">
        <v>559</v>
      </c>
      <c r="C102" s="5">
        <v>13918061</v>
      </c>
      <c r="D102" s="64">
        <v>13918061</v>
      </c>
    </row>
    <row r="103" spans="1:4" ht="15" customHeight="1" x14ac:dyDescent="0.25">
      <c r="A103" s="8" t="s">
        <v>560</v>
      </c>
      <c r="B103" s="37" t="s">
        <v>561</v>
      </c>
      <c r="C103" s="5">
        <v>-447537453</v>
      </c>
      <c r="D103" s="64">
        <v>-437117649</v>
      </c>
    </row>
    <row r="104" spans="1:4" ht="15" customHeight="1" x14ac:dyDescent="0.25">
      <c r="A104" s="8" t="s">
        <v>562</v>
      </c>
      <c r="B104" s="37" t="s">
        <v>563</v>
      </c>
      <c r="C104" s="5"/>
      <c r="D104" s="64"/>
    </row>
    <row r="105" spans="1:4" ht="15" customHeight="1" x14ac:dyDescent="0.25">
      <c r="A105" s="8" t="s">
        <v>564</v>
      </c>
      <c r="B105" s="37" t="s">
        <v>565</v>
      </c>
      <c r="C105" s="5">
        <v>10420804</v>
      </c>
      <c r="D105" s="64">
        <v>-28997392</v>
      </c>
    </row>
    <row r="106" spans="1:4" ht="15" customHeight="1" x14ac:dyDescent="0.25">
      <c r="A106" s="8" t="s">
        <v>566</v>
      </c>
      <c r="B106" s="37" t="s">
        <v>567</v>
      </c>
      <c r="C106" s="5">
        <f>C100+C101+C102+C103+C104+C105</f>
        <v>1339329925</v>
      </c>
      <c r="D106" s="5">
        <f>D100+D101+D102+D103+D104+D105</f>
        <v>1310331533</v>
      </c>
    </row>
    <row r="107" spans="1:4" ht="15" customHeight="1" x14ac:dyDescent="0.25">
      <c r="A107" s="8" t="s">
        <v>568</v>
      </c>
      <c r="B107" s="37" t="s">
        <v>569</v>
      </c>
      <c r="C107" s="5"/>
      <c r="D107" s="64"/>
    </row>
    <row r="108" spans="1:4" ht="30" customHeight="1" x14ac:dyDescent="0.25">
      <c r="A108" s="8" t="s">
        <v>570</v>
      </c>
      <c r="B108" s="37" t="s">
        <v>571</v>
      </c>
      <c r="C108" s="5"/>
      <c r="D108" s="64"/>
    </row>
    <row r="109" spans="1:4" ht="15" customHeight="1" x14ac:dyDescent="0.25">
      <c r="A109" s="8" t="s">
        <v>572</v>
      </c>
      <c r="B109" s="37" t="s">
        <v>573</v>
      </c>
      <c r="C109" s="5">
        <v>770011</v>
      </c>
      <c r="D109" s="64">
        <v>753784</v>
      </c>
    </row>
    <row r="110" spans="1:4" ht="15" customHeight="1" x14ac:dyDescent="0.25">
      <c r="A110" s="8" t="s">
        <v>574</v>
      </c>
      <c r="B110" s="37" t="s">
        <v>575</v>
      </c>
      <c r="C110" s="5">
        <v>25650</v>
      </c>
      <c r="D110" s="64">
        <v>25650</v>
      </c>
    </row>
    <row r="111" spans="1:4" ht="15" customHeight="1" x14ac:dyDescent="0.25">
      <c r="A111" s="8" t="s">
        <v>576</v>
      </c>
      <c r="B111" s="37" t="s">
        <v>577</v>
      </c>
      <c r="C111" s="5">
        <v>39135</v>
      </c>
      <c r="D111" s="64">
        <v>39135</v>
      </c>
    </row>
    <row r="112" spans="1:4" ht="30" customHeight="1" x14ac:dyDescent="0.25">
      <c r="A112" s="8" t="s">
        <v>578</v>
      </c>
      <c r="B112" s="37" t="s">
        <v>579</v>
      </c>
      <c r="C112" s="5"/>
      <c r="D112" s="64"/>
    </row>
    <row r="113" spans="1:4" ht="15" customHeight="1" x14ac:dyDescent="0.25">
      <c r="A113" s="8" t="s">
        <v>580</v>
      </c>
      <c r="B113" s="37" t="s">
        <v>581</v>
      </c>
      <c r="C113" s="5">
        <v>932996</v>
      </c>
      <c r="D113" s="64"/>
    </row>
    <row r="114" spans="1:4" ht="15" customHeight="1" x14ac:dyDescent="0.25">
      <c r="A114" s="8" t="s">
        <v>582</v>
      </c>
      <c r="B114" s="37" t="s">
        <v>583</v>
      </c>
      <c r="C114" s="5"/>
      <c r="D114" s="64"/>
    </row>
    <row r="115" spans="1:4" ht="15" customHeight="1" x14ac:dyDescent="0.25">
      <c r="A115" s="8" t="s">
        <v>584</v>
      </c>
      <c r="B115" s="37" t="s">
        <v>585</v>
      </c>
      <c r="C115" s="5"/>
      <c r="D115" s="64"/>
    </row>
    <row r="116" spans="1:4" ht="30" customHeight="1" x14ac:dyDescent="0.25">
      <c r="A116" s="8" t="s">
        <v>586</v>
      </c>
      <c r="B116" s="37" t="s">
        <v>587</v>
      </c>
      <c r="C116" s="5"/>
      <c r="D116" s="64"/>
    </row>
    <row r="117" spans="1:4" ht="15" customHeight="1" x14ac:dyDescent="0.25">
      <c r="A117" s="8" t="s">
        <v>588</v>
      </c>
      <c r="B117" s="37" t="s">
        <v>589</v>
      </c>
      <c r="C117" s="5"/>
      <c r="D117" s="64"/>
    </row>
    <row r="118" spans="1:4" ht="30" customHeight="1" x14ac:dyDescent="0.25">
      <c r="A118" s="8" t="s">
        <v>590</v>
      </c>
      <c r="B118" s="37" t="s">
        <v>591</v>
      </c>
      <c r="C118" s="5"/>
      <c r="D118" s="64"/>
    </row>
    <row r="119" spans="1:4" ht="30" customHeight="1" x14ac:dyDescent="0.25">
      <c r="A119" s="8" t="s">
        <v>592</v>
      </c>
      <c r="B119" s="37" t="s">
        <v>593</v>
      </c>
      <c r="C119" s="5"/>
      <c r="D119" s="64"/>
    </row>
    <row r="120" spans="1:4" ht="30" customHeight="1" x14ac:dyDescent="0.25">
      <c r="A120" s="8" t="s">
        <v>594</v>
      </c>
      <c r="B120" s="37" t="s">
        <v>595</v>
      </c>
      <c r="C120" s="5"/>
      <c r="D120" s="64"/>
    </row>
    <row r="121" spans="1:4" ht="30" customHeight="1" x14ac:dyDescent="0.25">
      <c r="A121" s="8" t="s">
        <v>596</v>
      </c>
      <c r="B121" s="37" t="s">
        <v>597</v>
      </c>
      <c r="C121" s="5"/>
      <c r="D121" s="64"/>
    </row>
    <row r="122" spans="1:4" ht="30" customHeight="1" x14ac:dyDescent="0.25">
      <c r="A122" s="8" t="s">
        <v>598</v>
      </c>
      <c r="B122" s="37" t="s">
        <v>599</v>
      </c>
      <c r="C122" s="5"/>
      <c r="D122" s="64"/>
    </row>
    <row r="123" spans="1:4" ht="30" customHeight="1" x14ac:dyDescent="0.25">
      <c r="A123" s="8" t="s">
        <v>600</v>
      </c>
      <c r="B123" s="37" t="s">
        <v>601</v>
      </c>
      <c r="C123" s="5"/>
      <c r="D123" s="64"/>
    </row>
    <row r="124" spans="1:4" ht="30" customHeight="1" x14ac:dyDescent="0.25">
      <c r="A124" s="8" t="s">
        <v>602</v>
      </c>
      <c r="B124" s="37" t="s">
        <v>603</v>
      </c>
      <c r="C124" s="5"/>
      <c r="D124" s="64"/>
    </row>
    <row r="125" spans="1:4" ht="30" customHeight="1" x14ac:dyDescent="0.25">
      <c r="A125" s="8" t="s">
        <v>604</v>
      </c>
      <c r="B125" s="37" t="s">
        <v>605</v>
      </c>
      <c r="C125" s="5"/>
      <c r="D125" s="64"/>
    </row>
    <row r="126" spans="1:4" ht="15" customHeight="1" x14ac:dyDescent="0.25">
      <c r="A126" s="8" t="s">
        <v>606</v>
      </c>
      <c r="B126" s="37" t="s">
        <v>607</v>
      </c>
      <c r="C126" s="5">
        <f>C109+C111+C110+C113+C107+C108+C114+C115+C117</f>
        <v>1767792</v>
      </c>
      <c r="D126" s="5">
        <f>D109+D111+D110+D113+D107+D108+D114+D115+D117</f>
        <v>818569</v>
      </c>
    </row>
    <row r="127" spans="1:4" ht="15" customHeight="1" x14ac:dyDescent="0.25">
      <c r="A127" s="8" t="s">
        <v>608</v>
      </c>
      <c r="B127" s="37" t="s">
        <v>609</v>
      </c>
      <c r="C127" s="5"/>
      <c r="D127" s="64"/>
    </row>
    <row r="128" spans="1:4" ht="30" customHeight="1" x14ac:dyDescent="0.25">
      <c r="A128" s="8" t="s">
        <v>610</v>
      </c>
      <c r="B128" s="37" t="s">
        <v>611</v>
      </c>
      <c r="C128" s="5"/>
      <c r="D128" s="64"/>
    </row>
    <row r="129" spans="1:4" ht="15" customHeight="1" x14ac:dyDescent="0.25">
      <c r="A129" s="8" t="s">
        <v>612</v>
      </c>
      <c r="B129" s="37" t="s">
        <v>613</v>
      </c>
      <c r="C129" s="5">
        <v>326730</v>
      </c>
      <c r="D129" s="64"/>
    </row>
    <row r="130" spans="1:4" ht="15" customHeight="1" x14ac:dyDescent="0.25">
      <c r="A130" s="8" t="s">
        <v>614</v>
      </c>
      <c r="B130" s="37" t="s">
        <v>615</v>
      </c>
      <c r="C130" s="5"/>
      <c r="D130" s="64"/>
    </row>
    <row r="131" spans="1:4" ht="15" customHeight="1" x14ac:dyDescent="0.25">
      <c r="A131" s="8" t="s">
        <v>616</v>
      </c>
      <c r="B131" s="37" t="s">
        <v>617</v>
      </c>
      <c r="C131" s="5"/>
      <c r="D131" s="64"/>
    </row>
    <row r="132" spans="1:4" ht="30" customHeight="1" x14ac:dyDescent="0.25">
      <c r="A132" s="8" t="s">
        <v>618</v>
      </c>
      <c r="B132" s="37" t="s">
        <v>619</v>
      </c>
      <c r="C132" s="5"/>
      <c r="D132" s="64"/>
    </row>
    <row r="133" spans="1:4" ht="15" customHeight="1" x14ac:dyDescent="0.25">
      <c r="A133" s="8" t="s">
        <v>620</v>
      </c>
      <c r="B133" s="37" t="s">
        <v>621</v>
      </c>
      <c r="C133" s="5">
        <v>2090</v>
      </c>
      <c r="D133" s="64"/>
    </row>
    <row r="134" spans="1:4" ht="15" customHeight="1" x14ac:dyDescent="0.25">
      <c r="A134" s="8" t="s">
        <v>622</v>
      </c>
      <c r="B134" s="37" t="s">
        <v>623</v>
      </c>
      <c r="C134" s="5"/>
      <c r="D134" s="64"/>
    </row>
    <row r="135" spans="1:4" ht="15" customHeight="1" x14ac:dyDescent="0.25">
      <c r="A135" s="8" t="s">
        <v>624</v>
      </c>
      <c r="B135" s="37" t="s">
        <v>625</v>
      </c>
      <c r="C135" s="5"/>
      <c r="D135" s="64"/>
    </row>
    <row r="136" spans="1:4" ht="30" customHeight="1" x14ac:dyDescent="0.25">
      <c r="A136" s="8" t="s">
        <v>626</v>
      </c>
      <c r="B136" s="37" t="s">
        <v>627</v>
      </c>
      <c r="C136" s="5"/>
      <c r="D136" s="64"/>
    </row>
    <row r="137" spans="1:4" ht="15" customHeight="1" x14ac:dyDescent="0.25">
      <c r="A137" s="8" t="s">
        <v>628</v>
      </c>
      <c r="B137" s="37" t="s">
        <v>629</v>
      </c>
      <c r="C137" s="5">
        <v>2169398</v>
      </c>
      <c r="D137" s="64">
        <v>1880431</v>
      </c>
    </row>
    <row r="138" spans="1:4" ht="30" customHeight="1" x14ac:dyDescent="0.25">
      <c r="A138" s="8" t="s">
        <v>630</v>
      </c>
      <c r="B138" s="37" t="s">
        <v>631</v>
      </c>
      <c r="C138" s="5"/>
      <c r="D138" s="64"/>
    </row>
    <row r="139" spans="1:4" ht="30" customHeight="1" x14ac:dyDescent="0.25">
      <c r="A139" s="8" t="s">
        <v>632</v>
      </c>
      <c r="B139" s="37" t="s">
        <v>633</v>
      </c>
      <c r="C139" s="5"/>
      <c r="D139" s="64"/>
    </row>
    <row r="140" spans="1:4" ht="30" customHeight="1" x14ac:dyDescent="0.25">
      <c r="A140" s="8" t="s">
        <v>634</v>
      </c>
      <c r="B140" s="37" t="s">
        <v>635</v>
      </c>
      <c r="C140" s="5"/>
      <c r="D140" s="64"/>
    </row>
    <row r="141" spans="1:4" ht="30" customHeight="1" x14ac:dyDescent="0.25">
      <c r="A141" s="8" t="s">
        <v>636</v>
      </c>
      <c r="B141" s="37" t="s">
        <v>637</v>
      </c>
      <c r="C141" s="5"/>
      <c r="D141" s="64"/>
    </row>
    <row r="142" spans="1:4" ht="30" customHeight="1" x14ac:dyDescent="0.25">
      <c r="A142" s="8" t="s">
        <v>638</v>
      </c>
      <c r="B142" s="37" t="s">
        <v>639</v>
      </c>
      <c r="C142" s="5"/>
      <c r="D142" s="64"/>
    </row>
    <row r="143" spans="1:4" ht="30" customHeight="1" x14ac:dyDescent="0.25">
      <c r="A143" s="8" t="s">
        <v>640</v>
      </c>
      <c r="B143" s="37" t="s">
        <v>641</v>
      </c>
      <c r="C143" s="5"/>
      <c r="D143" s="64"/>
    </row>
    <row r="144" spans="1:4" ht="30" customHeight="1" x14ac:dyDescent="0.25">
      <c r="A144" s="8" t="s">
        <v>642</v>
      </c>
      <c r="B144" s="37" t="s">
        <v>643</v>
      </c>
      <c r="C144" s="5"/>
      <c r="D144" s="64"/>
    </row>
    <row r="145" spans="1:4" ht="30" customHeight="1" x14ac:dyDescent="0.25">
      <c r="A145" s="8" t="s">
        <v>644</v>
      </c>
      <c r="B145" s="37" t="s">
        <v>645</v>
      </c>
      <c r="C145" s="5"/>
      <c r="D145" s="64"/>
    </row>
    <row r="146" spans="1:4" ht="15" customHeight="1" x14ac:dyDescent="0.25">
      <c r="A146" s="8" t="s">
        <v>646</v>
      </c>
      <c r="B146" s="37" t="s">
        <v>647</v>
      </c>
      <c r="C146" s="5">
        <f>C127+C128+C129+C130+C131+C133+C134+C135+C137</f>
        <v>2498218</v>
      </c>
      <c r="D146" s="5">
        <f>D127+D128+D129+D130+D131+D133+D134+D135+D137</f>
        <v>1880431</v>
      </c>
    </row>
    <row r="147" spans="1:4" ht="15" customHeight="1" x14ac:dyDescent="0.25">
      <c r="A147" s="8" t="s">
        <v>648</v>
      </c>
      <c r="B147" s="37" t="s">
        <v>649</v>
      </c>
      <c r="C147" s="5">
        <v>5625947</v>
      </c>
      <c r="D147" s="64">
        <v>5426513</v>
      </c>
    </row>
    <row r="148" spans="1:4" ht="15" customHeight="1" x14ac:dyDescent="0.25">
      <c r="A148" s="8" t="s">
        <v>650</v>
      </c>
      <c r="B148" s="37" t="s">
        <v>527</v>
      </c>
      <c r="C148" s="5"/>
      <c r="D148" s="64"/>
    </row>
    <row r="149" spans="1:4" ht="15" customHeight="1" x14ac:dyDescent="0.25">
      <c r="A149" s="8" t="s">
        <v>651</v>
      </c>
      <c r="B149" s="37" t="s">
        <v>652</v>
      </c>
      <c r="C149" s="5">
        <v>1341</v>
      </c>
      <c r="D149" s="64">
        <v>159412</v>
      </c>
    </row>
    <row r="150" spans="1:4" ht="15" customHeight="1" x14ac:dyDescent="0.25">
      <c r="A150" s="8" t="s">
        <v>653</v>
      </c>
      <c r="B150" s="37" t="s">
        <v>654</v>
      </c>
      <c r="C150" s="5"/>
      <c r="D150" s="64"/>
    </row>
    <row r="151" spans="1:4" ht="15" customHeight="1" x14ac:dyDescent="0.25">
      <c r="A151" s="8" t="s">
        <v>655</v>
      </c>
      <c r="B151" s="37" t="s">
        <v>656</v>
      </c>
      <c r="C151" s="5"/>
      <c r="D151" s="64"/>
    </row>
    <row r="152" spans="1:4" ht="30" customHeight="1" x14ac:dyDescent="0.25">
      <c r="A152" s="8" t="s">
        <v>657</v>
      </c>
      <c r="B152" s="37" t="s">
        <v>535</v>
      </c>
      <c r="C152" s="5"/>
      <c r="D152" s="64"/>
    </row>
    <row r="153" spans="1:4" ht="15" customHeight="1" x14ac:dyDescent="0.25">
      <c r="A153" s="8" t="s">
        <v>658</v>
      </c>
      <c r="B153" s="37" t="s">
        <v>659</v>
      </c>
      <c r="C153" s="5"/>
      <c r="D153" s="64"/>
    </row>
    <row r="154" spans="1:4" ht="15" customHeight="1" x14ac:dyDescent="0.25">
      <c r="A154" s="8" t="s">
        <v>660</v>
      </c>
      <c r="B154" s="37" t="s">
        <v>661</v>
      </c>
      <c r="C154" s="5">
        <f>C147+C148+C149+C150+C151+C152+C153</f>
        <v>5627288</v>
      </c>
      <c r="D154" s="5">
        <f>D147+D148+D149+D150+D151+D152+D153</f>
        <v>5585925</v>
      </c>
    </row>
    <row r="155" spans="1:4" ht="15" customHeight="1" x14ac:dyDescent="0.25">
      <c r="A155" s="8" t="s">
        <v>662</v>
      </c>
      <c r="B155" s="37" t="s">
        <v>663</v>
      </c>
      <c r="C155" s="5">
        <f>C126+C146+C154</f>
        <v>9893298</v>
      </c>
      <c r="D155" s="5">
        <f>D126+D146+D154</f>
        <v>8284925</v>
      </c>
    </row>
    <row r="156" spans="1:4" ht="15" customHeight="1" x14ac:dyDescent="0.25">
      <c r="A156" s="8" t="s">
        <v>664</v>
      </c>
      <c r="B156" s="37" t="s">
        <v>665</v>
      </c>
      <c r="C156" s="5"/>
      <c r="D156" s="64"/>
    </row>
    <row r="157" spans="1:4" ht="15" customHeight="1" x14ac:dyDescent="0.25">
      <c r="A157" s="8" t="s">
        <v>666</v>
      </c>
      <c r="B157" s="37" t="s">
        <v>667</v>
      </c>
      <c r="C157" s="5"/>
      <c r="D157" s="64"/>
    </row>
    <row r="158" spans="1:4" ht="15" customHeight="1" x14ac:dyDescent="0.25">
      <c r="A158" s="8" t="s">
        <v>668</v>
      </c>
      <c r="B158" s="37" t="s">
        <v>669</v>
      </c>
      <c r="C158" s="5"/>
      <c r="D158" s="64"/>
    </row>
    <row r="159" spans="1:4" ht="15" customHeight="1" x14ac:dyDescent="0.25">
      <c r="A159" s="8" t="s">
        <v>670</v>
      </c>
      <c r="B159" s="37" t="s">
        <v>671</v>
      </c>
      <c r="C159" s="5"/>
      <c r="D159" s="64"/>
    </row>
    <row r="160" spans="1:4" ht="15" customHeight="1" x14ac:dyDescent="0.25">
      <c r="A160" s="8" t="s">
        <v>672</v>
      </c>
      <c r="B160" s="37" t="s">
        <v>673</v>
      </c>
      <c r="C160" s="5">
        <v>231704878</v>
      </c>
      <c r="D160" s="64">
        <v>325295756</v>
      </c>
    </row>
    <row r="161" spans="1:4" ht="15" customHeight="1" x14ac:dyDescent="0.25">
      <c r="A161" s="8" t="s">
        <v>674</v>
      </c>
      <c r="B161" s="37" t="s">
        <v>675</v>
      </c>
      <c r="C161" s="5">
        <f>SUM(C158:C160)</f>
        <v>231704878</v>
      </c>
      <c r="D161" s="5">
        <f>SUM(D158:D160)</f>
        <v>325295756</v>
      </c>
    </row>
    <row r="162" spans="1:4" ht="15" customHeight="1" thickBot="1" x14ac:dyDescent="0.3">
      <c r="A162" s="34"/>
      <c r="B162" s="164" t="s">
        <v>676</v>
      </c>
      <c r="C162" s="35">
        <f>C161+C155+C106</f>
        <v>1580928101</v>
      </c>
      <c r="D162" s="56">
        <f>D161+D157+D156+D155+D106</f>
        <v>1643912214</v>
      </c>
    </row>
  </sheetData>
  <mergeCells count="4">
    <mergeCell ref="A1:D1"/>
    <mergeCell ref="A2:D2"/>
    <mergeCell ref="A6:D6"/>
    <mergeCell ref="A98:D99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&amp;C&amp;A</oddHeader>
  </headerFooter>
  <rowBreaks count="1" manualBreakCount="1"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view="pageLayout" topLeftCell="B1" zoomScaleNormal="100" workbookViewId="0">
      <selection activeCell="F10" sqref="F10"/>
    </sheetView>
  </sheetViews>
  <sheetFormatPr defaultRowHeight="15" x14ac:dyDescent="0.25"/>
  <cols>
    <col min="1" max="1" width="10.7109375" customWidth="1"/>
    <col min="2" max="2" width="9" customWidth="1"/>
    <col min="3" max="3" width="51.7109375" bestFit="1" customWidth="1"/>
    <col min="4" max="5" width="16.7109375" bestFit="1" customWidth="1"/>
    <col min="6" max="6" width="14.7109375" style="2" bestFit="1" customWidth="1"/>
  </cols>
  <sheetData>
    <row r="1" spans="1:6" x14ac:dyDescent="0.25">
      <c r="A1" s="19" t="s">
        <v>135</v>
      </c>
      <c r="B1" s="19"/>
      <c r="C1" s="19" t="s">
        <v>136</v>
      </c>
    </row>
    <row r="2" spans="1:6" x14ac:dyDescent="0.25">
      <c r="A2" s="19" t="s">
        <v>137</v>
      </c>
      <c r="B2" s="19"/>
      <c r="C2" s="36" t="s">
        <v>818</v>
      </c>
    </row>
    <row r="3" spans="1:6" ht="15.75" thickBot="1" x14ac:dyDescent="0.3">
      <c r="F3" s="2" t="s">
        <v>132</v>
      </c>
    </row>
    <row r="4" spans="1:6" ht="45" x14ac:dyDescent="0.25">
      <c r="A4" s="46" t="s">
        <v>138</v>
      </c>
      <c r="B4" s="47" t="s">
        <v>139</v>
      </c>
      <c r="C4" s="48" t="s">
        <v>140</v>
      </c>
      <c r="D4" s="48" t="s">
        <v>291</v>
      </c>
      <c r="E4" s="47" t="s">
        <v>5</v>
      </c>
      <c r="F4" s="80" t="s">
        <v>134</v>
      </c>
    </row>
    <row r="5" spans="1:6" s="198" customFormat="1" x14ac:dyDescent="0.25">
      <c r="A5" s="195">
        <v>1</v>
      </c>
      <c r="B5" s="196">
        <v>2</v>
      </c>
      <c r="C5" s="196">
        <v>3</v>
      </c>
      <c r="D5" s="196">
        <v>4</v>
      </c>
      <c r="E5" s="196">
        <v>5</v>
      </c>
      <c r="F5" s="197">
        <v>6</v>
      </c>
    </row>
    <row r="6" spans="1:6" x14ac:dyDescent="0.25">
      <c r="A6" s="246" t="s">
        <v>141</v>
      </c>
      <c r="B6" s="247"/>
      <c r="C6" s="247"/>
      <c r="D6" s="247"/>
      <c r="E6" s="247"/>
      <c r="F6" s="64"/>
    </row>
    <row r="7" spans="1:6" x14ac:dyDescent="0.25">
      <c r="A7" s="25">
        <v>1</v>
      </c>
      <c r="B7" s="16"/>
      <c r="C7" s="16" t="s">
        <v>142</v>
      </c>
      <c r="D7" s="17">
        <f>SUM(D8:D13)</f>
        <v>8171856</v>
      </c>
      <c r="E7" s="17">
        <f>SUM(E8:E13)</f>
        <v>7950031</v>
      </c>
      <c r="F7" s="63">
        <f>SUM(F8:F13)</f>
        <v>7674472</v>
      </c>
    </row>
    <row r="8" spans="1:6" x14ac:dyDescent="0.25">
      <c r="A8" s="8"/>
      <c r="B8" s="4">
        <v>1</v>
      </c>
      <c r="C8" s="4" t="s">
        <v>143</v>
      </c>
      <c r="D8" s="5"/>
      <c r="E8" s="5"/>
      <c r="F8" s="64"/>
    </row>
    <row r="9" spans="1:6" x14ac:dyDescent="0.25">
      <c r="A9" s="8"/>
      <c r="B9" s="4">
        <v>2</v>
      </c>
      <c r="C9" s="4" t="s">
        <v>144</v>
      </c>
      <c r="D9" s="5"/>
      <c r="E9" s="5"/>
      <c r="F9" s="64"/>
    </row>
    <row r="10" spans="1:6" x14ac:dyDescent="0.25">
      <c r="A10" s="8"/>
      <c r="B10" s="4">
        <v>3</v>
      </c>
      <c r="C10" s="4" t="s">
        <v>145</v>
      </c>
      <c r="D10" s="5">
        <v>6976856</v>
      </c>
      <c r="E10" s="5">
        <v>6563970</v>
      </c>
      <c r="F10" s="64">
        <v>6464199</v>
      </c>
    </row>
    <row r="11" spans="1:6" x14ac:dyDescent="0.25">
      <c r="A11" s="8"/>
      <c r="B11" s="4">
        <v>4</v>
      </c>
      <c r="C11" s="4" t="s">
        <v>146</v>
      </c>
      <c r="D11" s="5">
        <v>720000</v>
      </c>
      <c r="E11" s="5">
        <v>1249067</v>
      </c>
      <c r="F11" s="64">
        <v>1185515</v>
      </c>
    </row>
    <row r="12" spans="1:6" x14ac:dyDescent="0.25">
      <c r="A12" s="8"/>
      <c r="B12" s="4">
        <v>5</v>
      </c>
      <c r="C12" s="4" t="s">
        <v>147</v>
      </c>
      <c r="D12" s="5"/>
      <c r="E12" s="5"/>
      <c r="F12" s="64"/>
    </row>
    <row r="13" spans="1:6" x14ac:dyDescent="0.25">
      <c r="A13" s="8"/>
      <c r="B13" s="4">
        <v>6</v>
      </c>
      <c r="C13" s="4" t="s">
        <v>148</v>
      </c>
      <c r="D13" s="5">
        <v>475000</v>
      </c>
      <c r="E13" s="5">
        <v>136994</v>
      </c>
      <c r="F13" s="64">
        <v>24758</v>
      </c>
    </row>
    <row r="14" spans="1:6" x14ac:dyDescent="0.25">
      <c r="A14" s="25">
        <v>2</v>
      </c>
      <c r="B14" s="16"/>
      <c r="C14" s="16" t="s">
        <v>149</v>
      </c>
      <c r="D14" s="17">
        <f>SUM(D15:D18)</f>
        <v>16265000</v>
      </c>
      <c r="E14" s="17">
        <f>SUM(E15:E18)</f>
        <v>28806346</v>
      </c>
      <c r="F14" s="63">
        <f>SUM(F15:F18)</f>
        <v>27159875</v>
      </c>
    </row>
    <row r="15" spans="1:6" x14ac:dyDescent="0.25">
      <c r="A15" s="8"/>
      <c r="B15" s="4">
        <v>1</v>
      </c>
      <c r="C15" s="4" t="s">
        <v>13</v>
      </c>
      <c r="D15" s="5"/>
      <c r="E15" s="5"/>
      <c r="F15" s="64"/>
    </row>
    <row r="16" spans="1:6" x14ac:dyDescent="0.25">
      <c r="A16" s="8"/>
      <c r="B16" s="4">
        <v>2</v>
      </c>
      <c r="C16" s="4" t="s">
        <v>15</v>
      </c>
      <c r="D16" s="5">
        <v>15435000</v>
      </c>
      <c r="E16" s="5">
        <v>26209754</v>
      </c>
      <c r="F16" s="64">
        <v>26032431</v>
      </c>
    </row>
    <row r="17" spans="1:6" x14ac:dyDescent="0.25">
      <c r="A17" s="8"/>
      <c r="B17" s="4">
        <v>3</v>
      </c>
      <c r="C17" s="4" t="s">
        <v>17</v>
      </c>
      <c r="D17" s="5">
        <v>800000</v>
      </c>
      <c r="E17" s="5">
        <v>1977450</v>
      </c>
      <c r="F17" s="64">
        <v>1058268</v>
      </c>
    </row>
    <row r="18" spans="1:6" x14ac:dyDescent="0.25">
      <c r="A18" s="8"/>
      <c r="B18" s="4">
        <v>4</v>
      </c>
      <c r="C18" s="4" t="s">
        <v>19</v>
      </c>
      <c r="D18" s="5">
        <v>30000</v>
      </c>
      <c r="E18" s="5">
        <v>619142</v>
      </c>
      <c r="F18" s="64">
        <v>69176</v>
      </c>
    </row>
    <row r="19" spans="1:6" x14ac:dyDescent="0.25">
      <c r="A19" s="25">
        <v>3</v>
      </c>
      <c r="B19" s="16"/>
      <c r="C19" s="16" t="s">
        <v>150</v>
      </c>
      <c r="D19" s="17">
        <f>SUM(D20:D22)</f>
        <v>0</v>
      </c>
      <c r="E19" s="17">
        <f>SUM(E20:E22)</f>
        <v>2676771</v>
      </c>
      <c r="F19" s="63">
        <f>SUM(F20:F22)</f>
        <v>2676771</v>
      </c>
    </row>
    <row r="20" spans="1:6" x14ac:dyDescent="0.25">
      <c r="A20" s="8"/>
      <c r="B20" s="4">
        <v>1</v>
      </c>
      <c r="C20" s="4" t="s">
        <v>23</v>
      </c>
      <c r="D20" s="5"/>
      <c r="E20" s="5">
        <v>2536771</v>
      </c>
      <c r="F20" s="64">
        <v>2536771</v>
      </c>
    </row>
    <row r="21" spans="1:6" x14ac:dyDescent="0.25">
      <c r="A21" s="8"/>
      <c r="B21" s="4">
        <v>2</v>
      </c>
      <c r="C21" s="4" t="s">
        <v>27</v>
      </c>
      <c r="D21" s="5"/>
      <c r="E21" s="5">
        <v>140000</v>
      </c>
      <c r="F21" s="64">
        <v>140000</v>
      </c>
    </row>
    <row r="22" spans="1:6" x14ac:dyDescent="0.25">
      <c r="A22" s="8"/>
      <c r="B22" s="4">
        <v>3</v>
      </c>
      <c r="C22" s="4" t="s">
        <v>151</v>
      </c>
      <c r="D22" s="5"/>
      <c r="E22" s="5"/>
      <c r="F22" s="64"/>
    </row>
    <row r="23" spans="1:6" x14ac:dyDescent="0.25">
      <c r="A23" s="25">
        <v>4</v>
      </c>
      <c r="B23" s="16"/>
      <c r="C23" s="16" t="s">
        <v>152</v>
      </c>
      <c r="D23" s="17">
        <f>SUM(D24:D31)</f>
        <v>64320540</v>
      </c>
      <c r="E23" s="17">
        <f>SUM(E24:E31)</f>
        <v>65863724</v>
      </c>
      <c r="F23" s="63">
        <f>SUM(F24:F31)</f>
        <v>65863724</v>
      </c>
    </row>
    <row r="24" spans="1:6" x14ac:dyDescent="0.25">
      <c r="A24" s="8"/>
      <c r="B24" s="4">
        <v>1</v>
      </c>
      <c r="C24" s="4" t="s">
        <v>31</v>
      </c>
      <c r="D24" s="5">
        <v>39598306</v>
      </c>
      <c r="E24" s="5">
        <v>39613606</v>
      </c>
      <c r="F24" s="64">
        <v>39613606</v>
      </c>
    </row>
    <row r="25" spans="1:6" x14ac:dyDescent="0.25">
      <c r="A25" s="8"/>
      <c r="B25" s="4">
        <v>2</v>
      </c>
      <c r="C25" s="4" t="s">
        <v>33</v>
      </c>
      <c r="D25" s="5">
        <v>13946400</v>
      </c>
      <c r="E25" s="5">
        <v>13946400</v>
      </c>
      <c r="F25" s="64">
        <v>13946400</v>
      </c>
    </row>
    <row r="26" spans="1:6" x14ac:dyDescent="0.25">
      <c r="A26" s="8"/>
      <c r="B26" s="4">
        <v>3</v>
      </c>
      <c r="C26" s="4" t="s">
        <v>35</v>
      </c>
      <c r="D26" s="5">
        <v>2080000</v>
      </c>
      <c r="E26" s="5">
        <v>2080000</v>
      </c>
      <c r="F26" s="64">
        <v>2080000</v>
      </c>
    </row>
    <row r="27" spans="1:6" x14ac:dyDescent="0.25">
      <c r="A27" s="8"/>
      <c r="B27" s="4">
        <v>4</v>
      </c>
      <c r="C27" s="4" t="s">
        <v>37</v>
      </c>
      <c r="D27" s="5">
        <v>7480534</v>
      </c>
      <c r="E27" s="5">
        <v>7580998</v>
      </c>
      <c r="F27" s="64">
        <v>7580998</v>
      </c>
    </row>
    <row r="28" spans="1:6" x14ac:dyDescent="0.25">
      <c r="A28" s="8"/>
      <c r="B28" s="4">
        <v>5</v>
      </c>
      <c r="C28" s="4" t="s">
        <v>153</v>
      </c>
      <c r="D28" s="5"/>
      <c r="E28" s="5"/>
      <c r="F28" s="64"/>
    </row>
    <row r="29" spans="1:6" x14ac:dyDescent="0.25">
      <c r="A29" s="8"/>
      <c r="B29" s="4">
        <v>6</v>
      </c>
      <c r="C29" s="4" t="s">
        <v>41</v>
      </c>
      <c r="D29" s="5">
        <v>15300</v>
      </c>
      <c r="E29" s="5"/>
      <c r="F29" s="64"/>
    </row>
    <row r="30" spans="1:6" x14ac:dyDescent="0.25">
      <c r="A30" s="8"/>
      <c r="B30" s="4">
        <v>7</v>
      </c>
      <c r="C30" s="4" t="s">
        <v>43</v>
      </c>
      <c r="D30" s="5">
        <v>1200000</v>
      </c>
      <c r="E30" s="5">
        <v>1200000</v>
      </c>
      <c r="F30" s="64">
        <v>1200000</v>
      </c>
    </row>
    <row r="31" spans="1:6" x14ac:dyDescent="0.25">
      <c r="A31" s="8"/>
      <c r="B31" s="4">
        <v>8</v>
      </c>
      <c r="C31" s="4" t="s">
        <v>45</v>
      </c>
      <c r="D31" s="5"/>
      <c r="E31" s="5">
        <v>1442720</v>
      </c>
      <c r="F31" s="64">
        <v>1442720</v>
      </c>
    </row>
    <row r="32" spans="1:6" x14ac:dyDescent="0.25">
      <c r="A32" s="25">
        <v>5</v>
      </c>
      <c r="B32" s="16"/>
      <c r="C32" s="16" t="s">
        <v>154</v>
      </c>
      <c r="D32" s="17">
        <f>SUM(D33:D34)</f>
        <v>0</v>
      </c>
      <c r="E32" s="17">
        <f>SUM(E33:E34)</f>
        <v>734862</v>
      </c>
      <c r="F32" s="17">
        <f>SUM(F33:F34)</f>
        <v>338694</v>
      </c>
    </row>
    <row r="33" spans="1:6" x14ac:dyDescent="0.25">
      <c r="A33" s="8"/>
      <c r="B33" s="4">
        <v>1</v>
      </c>
      <c r="C33" s="4" t="s">
        <v>71</v>
      </c>
      <c r="D33" s="5"/>
      <c r="E33" s="5">
        <v>354880</v>
      </c>
      <c r="F33" s="64">
        <v>255000</v>
      </c>
    </row>
    <row r="34" spans="1:6" x14ac:dyDescent="0.25">
      <c r="A34" s="8"/>
      <c r="B34" s="4">
        <v>2</v>
      </c>
      <c r="C34" s="4" t="s">
        <v>73</v>
      </c>
      <c r="D34" s="5"/>
      <c r="E34" s="5">
        <v>379982</v>
      </c>
      <c r="F34" s="64">
        <v>83694</v>
      </c>
    </row>
    <row r="35" spans="1:6" x14ac:dyDescent="0.25">
      <c r="A35" s="25">
        <v>6</v>
      </c>
      <c r="B35" s="16"/>
      <c r="C35" s="16" t="s">
        <v>155</v>
      </c>
      <c r="D35" s="17">
        <f>SUM(D36:D42)</f>
        <v>208047609</v>
      </c>
      <c r="E35" s="17">
        <f>SUM(E36:E42)</f>
        <v>217294848</v>
      </c>
      <c r="F35" s="63">
        <f>SUM(F36:F42)</f>
        <v>217294841</v>
      </c>
    </row>
    <row r="36" spans="1:6" x14ac:dyDescent="0.25">
      <c r="A36" s="8"/>
      <c r="B36" s="4">
        <v>1</v>
      </c>
      <c r="C36" s="4" t="s">
        <v>156</v>
      </c>
      <c r="D36" s="5">
        <v>15300000</v>
      </c>
      <c r="E36" s="5">
        <v>23667439</v>
      </c>
      <c r="F36" s="64">
        <f>25000+1842439+21800000</f>
        <v>23667439</v>
      </c>
    </row>
    <row r="37" spans="1:6" x14ac:dyDescent="0.25">
      <c r="A37" s="8"/>
      <c r="B37" s="4">
        <v>2</v>
      </c>
      <c r="C37" s="4" t="s">
        <v>157</v>
      </c>
      <c r="D37" s="5"/>
      <c r="E37" s="5"/>
      <c r="F37" s="64"/>
    </row>
    <row r="38" spans="1:6" x14ac:dyDescent="0.25">
      <c r="A38" s="8"/>
      <c r="B38" s="4">
        <v>3</v>
      </c>
      <c r="C38" s="4" t="s">
        <v>158</v>
      </c>
      <c r="D38" s="5">
        <v>179859002</v>
      </c>
      <c r="E38" s="5">
        <v>180688802</v>
      </c>
      <c r="F38" s="64">
        <f>104034399+65000000+11654403</f>
        <v>180688802</v>
      </c>
    </row>
    <row r="39" spans="1:6" x14ac:dyDescent="0.25">
      <c r="A39" s="8"/>
      <c r="B39" s="4">
        <v>4</v>
      </c>
      <c r="C39" s="4" t="s">
        <v>57</v>
      </c>
      <c r="D39" s="5">
        <v>12888607</v>
      </c>
      <c r="E39" s="5">
        <v>12938607</v>
      </c>
      <c r="F39" s="64">
        <f>50000+12888600</f>
        <v>12938600</v>
      </c>
    </row>
    <row r="40" spans="1:6" x14ac:dyDescent="0.25">
      <c r="A40" s="8"/>
      <c r="B40" s="4"/>
      <c r="C40" s="4" t="s">
        <v>59</v>
      </c>
      <c r="D40" s="5"/>
      <c r="E40" s="5"/>
      <c r="F40" s="64"/>
    </row>
    <row r="41" spans="1:6" x14ac:dyDescent="0.25">
      <c r="A41" s="8"/>
      <c r="B41" s="4"/>
      <c r="C41" s="4" t="s">
        <v>159</v>
      </c>
      <c r="D41" s="5"/>
      <c r="E41" s="5"/>
      <c r="F41" s="64"/>
    </row>
    <row r="42" spans="1:6" x14ac:dyDescent="0.25">
      <c r="A42" s="8"/>
      <c r="B42" s="4">
        <v>5</v>
      </c>
      <c r="C42" s="4" t="s">
        <v>160</v>
      </c>
      <c r="D42" s="5"/>
      <c r="E42" s="5"/>
      <c r="F42" s="64"/>
    </row>
    <row r="43" spans="1:6" x14ac:dyDescent="0.25">
      <c r="A43" s="25">
        <v>7</v>
      </c>
      <c r="B43" s="16"/>
      <c r="C43" s="16" t="s">
        <v>161</v>
      </c>
      <c r="D43" s="17">
        <f>SUM(D44:D46)</f>
        <v>0</v>
      </c>
      <c r="E43" s="17">
        <f>SUM(E44:E46)</f>
        <v>1880431</v>
      </c>
      <c r="F43" s="63">
        <f>SUM(F44:F46)</f>
        <v>1880431</v>
      </c>
    </row>
    <row r="44" spans="1:6" x14ac:dyDescent="0.25">
      <c r="A44" s="8"/>
      <c r="B44" s="4">
        <v>1</v>
      </c>
      <c r="C44" s="4" t="s">
        <v>77</v>
      </c>
      <c r="D44" s="5"/>
      <c r="E44" s="5"/>
      <c r="F44" s="64"/>
    </row>
    <row r="45" spans="1:6" x14ac:dyDescent="0.25">
      <c r="A45" s="8"/>
      <c r="B45" s="4">
        <v>2</v>
      </c>
      <c r="C45" s="4" t="s">
        <v>80</v>
      </c>
      <c r="D45" s="5"/>
      <c r="E45" s="5">
        <v>1880431</v>
      </c>
      <c r="F45" s="64">
        <v>1880431</v>
      </c>
    </row>
    <row r="46" spans="1:6" x14ac:dyDescent="0.25">
      <c r="A46" s="8"/>
      <c r="B46" s="4">
        <v>3</v>
      </c>
      <c r="C46" s="4" t="s">
        <v>162</v>
      </c>
      <c r="D46" s="5"/>
      <c r="E46" s="5"/>
      <c r="F46" s="64"/>
    </row>
    <row r="47" spans="1:6" x14ac:dyDescent="0.25">
      <c r="A47" s="25">
        <v>8</v>
      </c>
      <c r="B47" s="16"/>
      <c r="C47" s="16" t="s">
        <v>163</v>
      </c>
      <c r="D47" s="17">
        <f>D48+D49</f>
        <v>71873481</v>
      </c>
      <c r="E47" s="17">
        <f>SUM(E48:E49)</f>
        <v>71531955</v>
      </c>
      <c r="F47" s="63">
        <f>SUM(F48:F49)</f>
        <v>71531955</v>
      </c>
    </row>
    <row r="48" spans="1:6" x14ac:dyDescent="0.25">
      <c r="A48" s="8"/>
      <c r="B48" s="4">
        <v>1</v>
      </c>
      <c r="C48" s="4" t="s">
        <v>164</v>
      </c>
      <c r="D48" s="5">
        <v>71873481</v>
      </c>
      <c r="E48" s="5">
        <v>71531955</v>
      </c>
      <c r="F48" s="64">
        <v>71531955</v>
      </c>
    </row>
    <row r="49" spans="1:6" x14ac:dyDescent="0.25">
      <c r="A49" s="8"/>
      <c r="B49" s="4">
        <v>2</v>
      </c>
      <c r="C49" s="4" t="s">
        <v>90</v>
      </c>
      <c r="D49" s="5"/>
      <c r="E49" s="5"/>
      <c r="F49" s="64"/>
    </row>
    <row r="50" spans="1:6" ht="15.75" thickBot="1" x14ac:dyDescent="0.3">
      <c r="A50" s="34"/>
      <c r="B50" s="38"/>
      <c r="C50" s="65" t="s">
        <v>165</v>
      </c>
      <c r="D50" s="66">
        <f>D7+D14+D19+D23+D35+D43+D47</f>
        <v>368678486</v>
      </c>
      <c r="E50" s="66">
        <f>SUM(E47+E43+E35+E32+E23+E19+E14+E7)</f>
        <v>396738968</v>
      </c>
      <c r="F50" s="67">
        <f>SUM(F47+F43+F35+F32+F23+F19+F14+F7)</f>
        <v>394420763</v>
      </c>
    </row>
    <row r="51" spans="1:6" ht="15.75" thickBot="1" x14ac:dyDescent="0.3">
      <c r="A51" s="248" t="s">
        <v>166</v>
      </c>
      <c r="B51" s="248"/>
      <c r="C51" s="248"/>
      <c r="D51" s="248"/>
      <c r="E51" s="248"/>
      <c r="F51" s="248"/>
    </row>
    <row r="52" spans="1:6" x14ac:dyDescent="0.25">
      <c r="A52" s="82">
        <v>9</v>
      </c>
      <c r="B52" s="83"/>
      <c r="C52" s="83" t="s">
        <v>167</v>
      </c>
      <c r="D52" s="84">
        <f>SUM(D53:D59)</f>
        <v>94262248</v>
      </c>
      <c r="E52" s="84">
        <f>SUM(E53:E60)</f>
        <v>116078422</v>
      </c>
      <c r="F52" s="85">
        <f>SUM(F53:F60)</f>
        <v>97156071</v>
      </c>
    </row>
    <row r="53" spans="1:6" x14ac:dyDescent="0.25">
      <c r="A53" s="8"/>
      <c r="B53" s="4">
        <v>1</v>
      </c>
      <c r="C53" s="4" t="s">
        <v>168</v>
      </c>
      <c r="D53" s="5">
        <v>30682389</v>
      </c>
      <c r="E53" s="5">
        <v>32090548</v>
      </c>
      <c r="F53" s="64">
        <v>31233237</v>
      </c>
    </row>
    <row r="54" spans="1:6" x14ac:dyDescent="0.25">
      <c r="A54" s="8"/>
      <c r="B54" s="4">
        <v>2</v>
      </c>
      <c r="C54" s="4" t="s">
        <v>100</v>
      </c>
      <c r="D54" s="5">
        <v>8776319</v>
      </c>
      <c r="E54" s="5">
        <v>8845942</v>
      </c>
      <c r="F54" s="64">
        <v>6743829</v>
      </c>
    </row>
    <row r="55" spans="1:6" x14ac:dyDescent="0.25">
      <c r="A55" s="8"/>
      <c r="B55" s="4">
        <v>3</v>
      </c>
      <c r="C55" s="4" t="s">
        <v>169</v>
      </c>
      <c r="D55" s="5">
        <v>36655740</v>
      </c>
      <c r="E55" s="5">
        <v>52590763</v>
      </c>
      <c r="F55" s="64">
        <v>42198308</v>
      </c>
    </row>
    <row r="56" spans="1:6" x14ac:dyDescent="0.25">
      <c r="A56" s="8"/>
      <c r="B56" s="4">
        <v>4</v>
      </c>
      <c r="C56" s="4" t="s">
        <v>103</v>
      </c>
      <c r="D56" s="5"/>
      <c r="E56" s="5"/>
      <c r="F56" s="64"/>
    </row>
    <row r="57" spans="1:6" x14ac:dyDescent="0.25">
      <c r="A57" s="8"/>
      <c r="B57" s="4">
        <v>4</v>
      </c>
      <c r="C57" s="4" t="s">
        <v>170</v>
      </c>
      <c r="D57" s="5">
        <v>6650000</v>
      </c>
      <c r="E57" s="5">
        <v>100000</v>
      </c>
      <c r="F57" s="64">
        <v>100000</v>
      </c>
    </row>
    <row r="58" spans="1:6" x14ac:dyDescent="0.25">
      <c r="A58" s="8"/>
      <c r="B58" s="4">
        <v>5</v>
      </c>
      <c r="C58" s="4" t="s">
        <v>171</v>
      </c>
      <c r="D58" s="5">
        <v>11497800</v>
      </c>
      <c r="E58" s="5">
        <v>14068305</v>
      </c>
      <c r="F58" s="64">
        <v>12194468</v>
      </c>
    </row>
    <row r="59" spans="1:6" x14ac:dyDescent="0.25">
      <c r="A59" s="8"/>
      <c r="B59" s="4">
        <v>6</v>
      </c>
      <c r="C59" s="4" t="s">
        <v>109</v>
      </c>
      <c r="D59" s="5"/>
      <c r="E59" s="5"/>
      <c r="F59" s="64"/>
    </row>
    <row r="60" spans="1:6" x14ac:dyDescent="0.25">
      <c r="A60" s="8"/>
      <c r="B60" s="4">
        <v>8</v>
      </c>
      <c r="C60" s="4" t="s">
        <v>111</v>
      </c>
      <c r="D60" s="5"/>
      <c r="E60" s="5">
        <v>8382864</v>
      </c>
      <c r="F60" s="64">
        <v>4686229</v>
      </c>
    </row>
    <row r="61" spans="1:6" x14ac:dyDescent="0.25">
      <c r="A61" s="25">
        <v>10</v>
      </c>
      <c r="B61" s="16"/>
      <c r="C61" s="16" t="s">
        <v>172</v>
      </c>
      <c r="D61" s="17">
        <f>SUM(D62:D65)</f>
        <v>16100000</v>
      </c>
      <c r="E61" s="17">
        <f>SUM(E62:E65)</f>
        <v>121934671</v>
      </c>
      <c r="F61" s="63">
        <f>SUM(F62:F65)</f>
        <v>121739300</v>
      </c>
    </row>
    <row r="62" spans="1:6" x14ac:dyDescent="0.25">
      <c r="A62" s="8"/>
      <c r="B62" s="4">
        <v>1</v>
      </c>
      <c r="C62" s="4" t="s">
        <v>173</v>
      </c>
      <c r="D62" s="5">
        <v>15300000</v>
      </c>
      <c r="E62" s="5">
        <v>61876238</v>
      </c>
      <c r="F62" s="64">
        <v>61876238</v>
      </c>
    </row>
    <row r="63" spans="1:6" x14ac:dyDescent="0.25">
      <c r="A63" s="8"/>
      <c r="B63" s="4">
        <v>2</v>
      </c>
      <c r="C63" s="4" t="s">
        <v>174</v>
      </c>
      <c r="D63" s="5"/>
      <c r="E63" s="5">
        <v>59258433</v>
      </c>
      <c r="F63" s="64">
        <v>59063062</v>
      </c>
    </row>
    <row r="64" spans="1:6" x14ac:dyDescent="0.25">
      <c r="A64" s="8"/>
      <c r="B64" s="4">
        <v>3</v>
      </c>
      <c r="C64" s="4" t="s">
        <v>175</v>
      </c>
      <c r="D64" s="5"/>
      <c r="E64" s="5"/>
      <c r="F64" s="64"/>
    </row>
    <row r="65" spans="1:6" x14ac:dyDescent="0.25">
      <c r="A65" s="8"/>
      <c r="B65" s="4">
        <v>4</v>
      </c>
      <c r="C65" s="4" t="s">
        <v>119</v>
      </c>
      <c r="D65" s="5">
        <v>800000</v>
      </c>
      <c r="E65" s="5">
        <v>800000</v>
      </c>
      <c r="F65" s="64">
        <v>800000</v>
      </c>
    </row>
    <row r="66" spans="1:6" x14ac:dyDescent="0.25">
      <c r="A66" s="25">
        <v>11</v>
      </c>
      <c r="B66" s="16"/>
      <c r="C66" s="16" t="s">
        <v>176</v>
      </c>
      <c r="D66" s="17">
        <f>D67+D68+D69</f>
        <v>171683712</v>
      </c>
      <c r="E66" s="17">
        <f>SUM(E67:E68)</f>
        <v>69374092</v>
      </c>
      <c r="F66" s="63">
        <f>SUM(F67:F68)</f>
        <v>0</v>
      </c>
    </row>
    <row r="67" spans="1:6" x14ac:dyDescent="0.25">
      <c r="A67" s="8"/>
      <c r="B67" s="4">
        <v>1</v>
      </c>
      <c r="C67" s="4" t="s">
        <v>121</v>
      </c>
      <c r="D67" s="5">
        <v>67997140</v>
      </c>
      <c r="E67" s="5">
        <v>69374092</v>
      </c>
      <c r="F67" s="64"/>
    </row>
    <row r="68" spans="1:6" x14ac:dyDescent="0.25">
      <c r="A68" s="8"/>
      <c r="B68" s="4">
        <v>2</v>
      </c>
      <c r="C68" s="4" t="s">
        <v>177</v>
      </c>
      <c r="D68" s="5">
        <v>103686572</v>
      </c>
      <c r="E68" s="5"/>
      <c r="F68" s="64"/>
    </row>
    <row r="69" spans="1:6" x14ac:dyDescent="0.25">
      <c r="A69" s="8"/>
      <c r="B69" s="4">
        <v>3</v>
      </c>
      <c r="C69" s="4" t="s">
        <v>123</v>
      </c>
      <c r="D69" s="5"/>
      <c r="E69" s="5"/>
      <c r="F69" s="64"/>
    </row>
    <row r="70" spans="1:6" x14ac:dyDescent="0.25">
      <c r="A70" s="25">
        <v>12</v>
      </c>
      <c r="B70" s="16"/>
      <c r="C70" s="16" t="s">
        <v>178</v>
      </c>
      <c r="D70" s="17"/>
      <c r="E70" s="17"/>
      <c r="F70" s="63"/>
    </row>
    <row r="71" spans="1:6" x14ac:dyDescent="0.25">
      <c r="A71" s="25">
        <v>13</v>
      </c>
      <c r="B71" s="16"/>
      <c r="C71" s="16" t="s">
        <v>179</v>
      </c>
      <c r="D71" s="17"/>
      <c r="E71" s="17"/>
      <c r="F71" s="63"/>
    </row>
    <row r="72" spans="1:6" x14ac:dyDescent="0.25">
      <c r="A72" s="25">
        <v>14</v>
      </c>
      <c r="B72" s="16"/>
      <c r="C72" s="16" t="s">
        <v>180</v>
      </c>
      <c r="D72" s="17">
        <f>SUM(D73:D75)</f>
        <v>0</v>
      </c>
      <c r="E72" s="17">
        <f>SUM(E73:E74)</f>
        <v>2177653</v>
      </c>
      <c r="F72" s="63">
        <f>SUM(F73:F74)</f>
        <v>2177653</v>
      </c>
    </row>
    <row r="73" spans="1:6" x14ac:dyDescent="0.25">
      <c r="A73" s="8"/>
      <c r="B73" s="4">
        <v>1</v>
      </c>
      <c r="C73" s="4" t="s">
        <v>128</v>
      </c>
      <c r="D73" s="5"/>
      <c r="E73" s="5">
        <f>2169398+8255</f>
        <v>2177653</v>
      </c>
      <c r="F73" s="64">
        <v>2177653</v>
      </c>
    </row>
    <row r="74" spans="1:6" x14ac:dyDescent="0.25">
      <c r="A74" s="8"/>
      <c r="B74" s="4">
        <v>2</v>
      </c>
      <c r="C74" s="4" t="s">
        <v>127</v>
      </c>
      <c r="D74" s="5"/>
      <c r="E74" s="5"/>
      <c r="F74" s="64"/>
    </row>
    <row r="75" spans="1:6" x14ac:dyDescent="0.25">
      <c r="A75" s="8"/>
      <c r="B75" s="4">
        <v>3</v>
      </c>
      <c r="C75" s="4" t="s">
        <v>181</v>
      </c>
      <c r="D75" s="5"/>
      <c r="E75" s="5"/>
      <c r="F75" s="64"/>
    </row>
    <row r="76" spans="1:6" x14ac:dyDescent="0.25">
      <c r="A76" s="25">
        <v>15</v>
      </c>
      <c r="B76" s="16"/>
      <c r="C76" s="16" t="s">
        <v>182</v>
      </c>
      <c r="D76" s="17">
        <f>SUM(D77:D78)</f>
        <v>86632526</v>
      </c>
      <c r="E76" s="17">
        <f>SUM(E77:E78)</f>
        <v>87174130</v>
      </c>
      <c r="F76" s="63">
        <f>SUM(F77:F78)</f>
        <v>87174130</v>
      </c>
    </row>
    <row r="77" spans="1:6" x14ac:dyDescent="0.25">
      <c r="A77" s="8"/>
      <c r="B77" s="4"/>
      <c r="C77" s="4" t="s">
        <v>183</v>
      </c>
      <c r="D77" s="5">
        <v>26454345</v>
      </c>
      <c r="E77" s="5">
        <v>27630706</v>
      </c>
      <c r="F77" s="64">
        <v>27630706</v>
      </c>
    </row>
    <row r="78" spans="1:6" x14ac:dyDescent="0.25">
      <c r="A78" s="8"/>
      <c r="B78" s="4"/>
      <c r="C78" s="4" t="s">
        <v>184</v>
      </c>
      <c r="D78" s="5">
        <v>60178181</v>
      </c>
      <c r="E78" s="5">
        <v>59543424</v>
      </c>
      <c r="F78" s="64">
        <v>59543424</v>
      </c>
    </row>
    <row r="79" spans="1:6" ht="15.75" thickBot="1" x14ac:dyDescent="0.3">
      <c r="A79" s="34"/>
      <c r="B79" s="38"/>
      <c r="C79" s="65" t="s">
        <v>185</v>
      </c>
      <c r="D79" s="66">
        <f>D52+D61+D66+D70+D71+D72+D76</f>
        <v>368678486</v>
      </c>
      <c r="E79" s="66">
        <f>E52+E61+E66+E70+E71+E72+E76</f>
        <v>396738968</v>
      </c>
      <c r="F79" s="67">
        <f>F52+F61+F66+F70+F71+F72+F76</f>
        <v>308247154</v>
      </c>
    </row>
    <row r="80" spans="1:6" ht="15.75" thickBot="1" x14ac:dyDescent="0.3"/>
    <row r="81" spans="1:4" ht="15.75" thickBot="1" x14ac:dyDescent="0.3">
      <c r="A81" s="86" t="s">
        <v>186</v>
      </c>
      <c r="B81" s="87"/>
      <c r="C81" s="87"/>
      <c r="D81" s="88">
        <v>21</v>
      </c>
    </row>
  </sheetData>
  <mergeCells count="2">
    <mergeCell ref="A6:E6"/>
    <mergeCell ref="A51:F51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&amp;C&amp;A</oddHeader>
  </headerFooter>
  <rowBreaks count="1" manualBreakCount="1">
    <brk id="5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view="pageLayout" topLeftCell="A10" zoomScaleNormal="100" workbookViewId="0">
      <selection activeCell="D41" sqref="D41"/>
    </sheetView>
  </sheetViews>
  <sheetFormatPr defaultRowHeight="15" x14ac:dyDescent="0.25"/>
  <cols>
    <col min="1" max="1" width="7.7109375" bestFit="1" customWidth="1"/>
    <col min="2" max="2" width="64.28515625" bestFit="1" customWidth="1"/>
    <col min="3" max="4" width="16.7109375" style="2" bestFit="1" customWidth="1"/>
  </cols>
  <sheetData>
    <row r="1" spans="1:4" ht="18.75" x14ac:dyDescent="0.25">
      <c r="A1" s="284" t="s">
        <v>677</v>
      </c>
      <c r="B1" s="284"/>
      <c r="C1" s="284"/>
      <c r="D1" s="284"/>
    </row>
    <row r="2" spans="1:4" ht="18.75" x14ac:dyDescent="0.25">
      <c r="A2" s="284" t="s">
        <v>136</v>
      </c>
      <c r="B2" s="284"/>
      <c r="C2" s="284"/>
      <c r="D2" s="284"/>
    </row>
    <row r="3" spans="1:4" ht="15.75" thickBot="1" x14ac:dyDescent="0.3">
      <c r="D3" s="2" t="s">
        <v>132</v>
      </c>
    </row>
    <row r="4" spans="1:4" x14ac:dyDescent="0.25">
      <c r="A4" s="112" t="s">
        <v>133</v>
      </c>
      <c r="B4" s="41" t="s">
        <v>205</v>
      </c>
      <c r="C4" s="165" t="s">
        <v>373</v>
      </c>
      <c r="D4" s="117" t="s">
        <v>374</v>
      </c>
    </row>
    <row r="5" spans="1:4" x14ac:dyDescent="0.25">
      <c r="A5" s="113">
        <v>1</v>
      </c>
      <c r="B5" s="114">
        <v>2</v>
      </c>
      <c r="C5" s="118">
        <v>3</v>
      </c>
      <c r="D5" s="119">
        <v>4</v>
      </c>
    </row>
    <row r="6" spans="1:4" x14ac:dyDescent="0.25">
      <c r="A6" s="8" t="s">
        <v>678</v>
      </c>
      <c r="B6" s="4" t="s">
        <v>679</v>
      </c>
      <c r="C6" s="5">
        <v>57814833</v>
      </c>
      <c r="D6" s="64">
        <v>28368056</v>
      </c>
    </row>
    <row r="7" spans="1:4" x14ac:dyDescent="0.25">
      <c r="A7" s="8" t="s">
        <v>680</v>
      </c>
      <c r="B7" s="4" t="s">
        <v>681</v>
      </c>
      <c r="C7" s="5">
        <v>76042</v>
      </c>
      <c r="D7" s="64">
        <v>490148</v>
      </c>
    </row>
    <row r="8" spans="1:4" x14ac:dyDescent="0.25">
      <c r="A8" s="8" t="s">
        <v>682</v>
      </c>
      <c r="B8" s="4" t="s">
        <v>683</v>
      </c>
      <c r="C8" s="5">
        <v>6335231</v>
      </c>
      <c r="D8" s="64">
        <v>6148289</v>
      </c>
    </row>
    <row r="9" spans="1:4" x14ac:dyDescent="0.25">
      <c r="A9" s="8" t="s">
        <v>684</v>
      </c>
      <c r="B9" s="4" t="s">
        <v>685</v>
      </c>
      <c r="C9" s="5">
        <f>SUM(C6:C8)</f>
        <v>64226106</v>
      </c>
      <c r="D9" s="64">
        <f>SUM(D6:D8)</f>
        <v>35006493</v>
      </c>
    </row>
    <row r="10" spans="1:4" x14ac:dyDescent="0.25">
      <c r="A10" s="8" t="s">
        <v>686</v>
      </c>
      <c r="B10" s="4" t="s">
        <v>687</v>
      </c>
      <c r="C10" s="5"/>
      <c r="D10" s="64"/>
    </row>
    <row r="11" spans="1:4" x14ac:dyDescent="0.25">
      <c r="A11" s="8" t="s">
        <v>688</v>
      </c>
      <c r="B11" s="4" t="s">
        <v>689</v>
      </c>
      <c r="C11" s="5"/>
      <c r="D11" s="64"/>
    </row>
    <row r="12" spans="1:4" x14ac:dyDescent="0.25">
      <c r="A12" s="8" t="s">
        <v>690</v>
      </c>
      <c r="B12" s="4" t="s">
        <v>691</v>
      </c>
      <c r="C12" s="5"/>
      <c r="D12" s="64"/>
    </row>
    <row r="13" spans="1:4" x14ac:dyDescent="0.25">
      <c r="A13" s="8" t="s">
        <v>692</v>
      </c>
      <c r="B13" s="4" t="s">
        <v>693</v>
      </c>
      <c r="C13" s="5">
        <v>69511770</v>
      </c>
      <c r="D13" s="64">
        <v>67706163</v>
      </c>
    </row>
    <row r="14" spans="1:4" x14ac:dyDescent="0.25">
      <c r="A14" s="8" t="s">
        <v>694</v>
      </c>
      <c r="B14" s="4" t="s">
        <v>695</v>
      </c>
      <c r="C14" s="5">
        <v>94361579</v>
      </c>
      <c r="D14" s="64">
        <v>89618003</v>
      </c>
    </row>
    <row r="15" spans="1:4" x14ac:dyDescent="0.25">
      <c r="A15" s="166" t="s">
        <v>696</v>
      </c>
      <c r="B15" s="4" t="s">
        <v>745</v>
      </c>
      <c r="C15" s="5">
        <v>10696337</v>
      </c>
      <c r="D15" s="64">
        <v>10443521</v>
      </c>
    </row>
    <row r="16" spans="1:4" x14ac:dyDescent="0.25">
      <c r="A16" s="166" t="s">
        <v>700</v>
      </c>
      <c r="B16" s="4" t="s">
        <v>697</v>
      </c>
      <c r="C16" s="5">
        <v>3375074</v>
      </c>
      <c r="D16" s="64">
        <v>26080533</v>
      </c>
    </row>
    <row r="17" spans="1:4" x14ac:dyDescent="0.25">
      <c r="A17" s="8" t="s">
        <v>698</v>
      </c>
      <c r="B17" s="4" t="s">
        <v>699</v>
      </c>
      <c r="C17" s="5">
        <f>SUM(C13:C16)</f>
        <v>177944760</v>
      </c>
      <c r="D17" s="64">
        <f>SUM(D13:D16)</f>
        <v>193848220</v>
      </c>
    </row>
    <row r="18" spans="1:4" x14ac:dyDescent="0.25">
      <c r="A18" s="8" t="s">
        <v>700</v>
      </c>
      <c r="B18" s="4" t="s">
        <v>701</v>
      </c>
      <c r="C18" s="5">
        <v>3833623</v>
      </c>
      <c r="D18" s="64">
        <v>3843749</v>
      </c>
    </row>
    <row r="19" spans="1:4" x14ac:dyDescent="0.25">
      <c r="A19" s="8" t="s">
        <v>702</v>
      </c>
      <c r="B19" s="4" t="s">
        <v>703</v>
      </c>
      <c r="C19" s="5">
        <v>25014702</v>
      </c>
      <c r="D19" s="64">
        <v>25438064</v>
      </c>
    </row>
    <row r="20" spans="1:4" x14ac:dyDescent="0.25">
      <c r="A20" s="8" t="s">
        <v>704</v>
      </c>
      <c r="B20" s="4" t="s">
        <v>705</v>
      </c>
      <c r="C20" s="5"/>
      <c r="D20" s="64"/>
    </row>
    <row r="21" spans="1:4" x14ac:dyDescent="0.25">
      <c r="A21" s="8" t="s">
        <v>706</v>
      </c>
      <c r="B21" s="4" t="s">
        <v>707</v>
      </c>
      <c r="C21" s="5"/>
      <c r="D21" s="64"/>
    </row>
    <row r="22" spans="1:4" x14ac:dyDescent="0.25">
      <c r="A22" s="8" t="s">
        <v>708</v>
      </c>
      <c r="B22" s="4" t="s">
        <v>709</v>
      </c>
      <c r="C22" s="5">
        <f>SUM(C18:C19)</f>
        <v>28848325</v>
      </c>
      <c r="D22" s="64">
        <f>SUM(D18:D19)</f>
        <v>29281813</v>
      </c>
    </row>
    <row r="23" spans="1:4" x14ac:dyDescent="0.25">
      <c r="A23" s="8" t="s">
        <v>710</v>
      </c>
      <c r="B23" s="4" t="s">
        <v>711</v>
      </c>
      <c r="C23" s="5">
        <v>13020084</v>
      </c>
      <c r="D23" s="64">
        <v>18455174</v>
      </c>
    </row>
    <row r="24" spans="1:4" x14ac:dyDescent="0.25">
      <c r="A24" s="8" t="s">
        <v>712</v>
      </c>
      <c r="B24" s="4" t="s">
        <v>713</v>
      </c>
      <c r="C24" s="5">
        <v>10571444</v>
      </c>
      <c r="D24" s="64">
        <v>12778063</v>
      </c>
    </row>
    <row r="25" spans="1:4" x14ac:dyDescent="0.25">
      <c r="A25" s="8" t="s">
        <v>714</v>
      </c>
      <c r="B25" s="4" t="s">
        <v>715</v>
      </c>
      <c r="C25" s="5">
        <v>5410580</v>
      </c>
      <c r="D25" s="64">
        <v>6743829</v>
      </c>
    </row>
    <row r="26" spans="1:4" x14ac:dyDescent="0.25">
      <c r="A26" s="8" t="s">
        <v>716</v>
      </c>
      <c r="B26" s="4" t="s">
        <v>717</v>
      </c>
      <c r="C26" s="5">
        <f>SUM(C23:C25)</f>
        <v>29002108</v>
      </c>
      <c r="D26" s="64">
        <f>SUM(D23:D25)</f>
        <v>37977066</v>
      </c>
    </row>
    <row r="27" spans="1:4" x14ac:dyDescent="0.25">
      <c r="A27" s="8" t="s">
        <v>718</v>
      </c>
      <c r="B27" s="4" t="s">
        <v>719</v>
      </c>
      <c r="C27" s="5">
        <v>49886811</v>
      </c>
      <c r="D27" s="64">
        <v>52634753</v>
      </c>
    </row>
    <row r="28" spans="1:4" x14ac:dyDescent="0.25">
      <c r="A28" s="8" t="s">
        <v>720</v>
      </c>
      <c r="B28" s="4" t="s">
        <v>721</v>
      </c>
      <c r="C28" s="5">
        <v>124593665</v>
      </c>
      <c r="D28" s="64">
        <v>140022524</v>
      </c>
    </row>
    <row r="29" spans="1:4" x14ac:dyDescent="0.25">
      <c r="A29" s="8" t="s">
        <v>416</v>
      </c>
      <c r="B29" s="4" t="s">
        <v>722</v>
      </c>
      <c r="C29" s="5">
        <f>C9+C12+C17-(C22+C26+C27+C28)</f>
        <v>9839957</v>
      </c>
      <c r="D29" s="64">
        <f>D9+D12+D17-(D22+D26+D27+D28)</f>
        <v>-31061443</v>
      </c>
    </row>
    <row r="30" spans="1:4" x14ac:dyDescent="0.25">
      <c r="A30" s="8" t="s">
        <v>723</v>
      </c>
      <c r="B30" s="4" t="s">
        <v>724</v>
      </c>
      <c r="C30" s="5"/>
      <c r="D30" s="64"/>
    </row>
    <row r="31" spans="1:4" x14ac:dyDescent="0.25">
      <c r="A31" s="8" t="s">
        <v>725</v>
      </c>
      <c r="B31" s="4" t="s">
        <v>726</v>
      </c>
      <c r="C31" s="5">
        <v>475955</v>
      </c>
      <c r="D31" s="64">
        <v>24758</v>
      </c>
    </row>
    <row r="32" spans="1:4" x14ac:dyDescent="0.25">
      <c r="A32" s="8" t="s">
        <v>727</v>
      </c>
      <c r="B32" s="4" t="s">
        <v>728</v>
      </c>
      <c r="C32" s="5"/>
      <c r="D32" s="64"/>
    </row>
    <row r="33" spans="1:4" x14ac:dyDescent="0.25">
      <c r="A33" s="8" t="s">
        <v>729</v>
      </c>
      <c r="B33" s="4" t="s">
        <v>730</v>
      </c>
      <c r="C33" s="5"/>
      <c r="D33" s="64"/>
    </row>
    <row r="34" spans="1:4" x14ac:dyDescent="0.25">
      <c r="A34" s="8" t="s">
        <v>731</v>
      </c>
      <c r="B34" s="4" t="s">
        <v>732</v>
      </c>
      <c r="C34" s="5">
        <v>475955</v>
      </c>
      <c r="D34" s="64">
        <v>24758</v>
      </c>
    </row>
    <row r="35" spans="1:4" x14ac:dyDescent="0.25">
      <c r="A35" s="8" t="s">
        <v>733</v>
      </c>
      <c r="B35" s="4" t="s">
        <v>734</v>
      </c>
      <c r="C35" s="5">
        <v>81483</v>
      </c>
      <c r="D35" s="64"/>
    </row>
    <row r="36" spans="1:4" x14ac:dyDescent="0.25">
      <c r="A36" s="8" t="s">
        <v>735</v>
      </c>
      <c r="B36" s="4" t="s">
        <v>736</v>
      </c>
      <c r="C36" s="5"/>
      <c r="D36" s="64"/>
    </row>
    <row r="37" spans="1:4" x14ac:dyDescent="0.25">
      <c r="A37" s="8" t="s">
        <v>737</v>
      </c>
      <c r="B37" s="4" t="s">
        <v>738</v>
      </c>
      <c r="C37" s="5">
        <v>676000</v>
      </c>
      <c r="D37" s="64"/>
    </row>
    <row r="38" spans="1:4" x14ac:dyDescent="0.25">
      <c r="A38" s="8" t="s">
        <v>739</v>
      </c>
      <c r="B38" s="4" t="s">
        <v>740</v>
      </c>
      <c r="C38" s="5"/>
      <c r="D38" s="64"/>
    </row>
    <row r="39" spans="1:4" x14ac:dyDescent="0.25">
      <c r="A39" s="8" t="s">
        <v>741</v>
      </c>
      <c r="B39" s="4" t="s">
        <v>742</v>
      </c>
      <c r="C39" s="5">
        <v>757483</v>
      </c>
      <c r="D39" s="64"/>
    </row>
    <row r="40" spans="1:4" x14ac:dyDescent="0.25">
      <c r="A40" s="8" t="s">
        <v>444</v>
      </c>
      <c r="B40" s="4" t="s">
        <v>743</v>
      </c>
      <c r="C40" s="5">
        <f>C34-C39</f>
        <v>-281528</v>
      </c>
      <c r="D40" s="64">
        <f>D34-D39</f>
        <v>24758</v>
      </c>
    </row>
    <row r="41" spans="1:4" ht="15.75" thickBot="1" x14ac:dyDescent="0.3">
      <c r="A41" s="34" t="s">
        <v>744</v>
      </c>
      <c r="B41" s="38" t="s">
        <v>746</v>
      </c>
      <c r="C41" s="35">
        <f>C29+C40</f>
        <v>9558429</v>
      </c>
      <c r="D41" s="56">
        <f>D29+D40</f>
        <v>-31036685</v>
      </c>
    </row>
  </sheetData>
  <mergeCells count="2">
    <mergeCell ref="A1:D1"/>
    <mergeCell ref="A2:D2"/>
  </mergeCells>
  <pageMargins left="0.7" right="0.7" top="0.75" bottom="0.75" header="0.3" footer="0.3"/>
  <pageSetup paperSize="9" scale="82" orientation="portrait" r:id="rId1"/>
  <headerFooter>
    <oddHeader>&amp;C&amp;A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view="pageLayout" topLeftCell="A4" zoomScaleNormal="100" workbookViewId="0">
      <selection activeCell="D31" sqref="D31"/>
    </sheetView>
  </sheetViews>
  <sheetFormatPr defaultRowHeight="15" x14ac:dyDescent="0.25"/>
  <cols>
    <col min="1" max="1" width="7.7109375" bestFit="1" customWidth="1"/>
    <col min="2" max="2" width="64.28515625" bestFit="1" customWidth="1"/>
    <col min="3" max="4" width="16.7109375" style="2" bestFit="1" customWidth="1"/>
  </cols>
  <sheetData>
    <row r="1" spans="1:4" ht="18.75" x14ac:dyDescent="0.25">
      <c r="A1" s="284" t="s">
        <v>677</v>
      </c>
      <c r="B1" s="284"/>
      <c r="C1" s="284"/>
      <c r="D1" s="284"/>
    </row>
    <row r="2" spans="1:4" ht="18.75" x14ac:dyDescent="0.25">
      <c r="A2" s="284" t="s">
        <v>848</v>
      </c>
      <c r="B2" s="284"/>
      <c r="C2" s="284"/>
      <c r="D2" s="284"/>
    </row>
    <row r="3" spans="1:4" ht="15.75" thickBot="1" x14ac:dyDescent="0.3">
      <c r="D3" s="2" t="s">
        <v>132</v>
      </c>
    </row>
    <row r="4" spans="1:4" x14ac:dyDescent="0.25">
      <c r="A4" s="112" t="s">
        <v>133</v>
      </c>
      <c r="B4" s="41" t="s">
        <v>205</v>
      </c>
      <c r="C4" s="165" t="s">
        <v>373</v>
      </c>
      <c r="D4" s="117" t="s">
        <v>374</v>
      </c>
    </row>
    <row r="5" spans="1:4" x14ac:dyDescent="0.25">
      <c r="A5" s="113">
        <v>1</v>
      </c>
      <c r="B5" s="114">
        <v>2</v>
      </c>
      <c r="C5" s="118">
        <v>3</v>
      </c>
      <c r="D5" s="119">
        <v>4</v>
      </c>
    </row>
    <row r="6" spans="1:4" x14ac:dyDescent="0.25">
      <c r="A6" s="8" t="s">
        <v>678</v>
      </c>
      <c r="B6" s="4" t="s">
        <v>679</v>
      </c>
      <c r="C6" s="5">
        <v>57814833</v>
      </c>
      <c r="D6" s="64">
        <v>28368056</v>
      </c>
    </row>
    <row r="7" spans="1:4" x14ac:dyDescent="0.25">
      <c r="A7" s="8" t="s">
        <v>680</v>
      </c>
      <c r="B7" s="4" t="s">
        <v>681</v>
      </c>
      <c r="C7" s="5">
        <v>2662012</v>
      </c>
      <c r="D7" s="64">
        <v>3295953</v>
      </c>
    </row>
    <row r="8" spans="1:4" x14ac:dyDescent="0.25">
      <c r="A8" s="8" t="s">
        <v>682</v>
      </c>
      <c r="B8" s="4" t="s">
        <v>683</v>
      </c>
      <c r="C8" s="5">
        <v>6335231</v>
      </c>
      <c r="D8" s="64">
        <v>6148289</v>
      </c>
    </row>
    <row r="9" spans="1:4" x14ac:dyDescent="0.25">
      <c r="A9" s="8" t="s">
        <v>684</v>
      </c>
      <c r="B9" s="4" t="s">
        <v>685</v>
      </c>
      <c r="C9" s="5">
        <f>SUM(C6:C8)</f>
        <v>66812076</v>
      </c>
      <c r="D9" s="64">
        <f>SUM(D6:D8)</f>
        <v>37812298</v>
      </c>
    </row>
    <row r="10" spans="1:4" x14ac:dyDescent="0.25">
      <c r="A10" s="8" t="s">
        <v>686</v>
      </c>
      <c r="B10" s="4" t="s">
        <v>687</v>
      </c>
      <c r="C10" s="5"/>
      <c r="D10" s="64"/>
    </row>
    <row r="11" spans="1:4" x14ac:dyDescent="0.25">
      <c r="A11" s="8" t="s">
        <v>688</v>
      </c>
      <c r="B11" s="4" t="s">
        <v>689</v>
      </c>
      <c r="C11" s="5"/>
      <c r="D11" s="64"/>
    </row>
    <row r="12" spans="1:4" x14ac:dyDescent="0.25">
      <c r="A12" s="8" t="s">
        <v>690</v>
      </c>
      <c r="B12" s="4" t="s">
        <v>691</v>
      </c>
      <c r="C12" s="5"/>
      <c r="D12" s="64"/>
    </row>
    <row r="13" spans="1:4" x14ac:dyDescent="0.25">
      <c r="A13" s="8" t="s">
        <v>692</v>
      </c>
      <c r="B13" s="4" t="s">
        <v>693</v>
      </c>
      <c r="C13" s="5">
        <v>152468583</v>
      </c>
      <c r="D13" s="64">
        <v>154880293</v>
      </c>
    </row>
    <row r="14" spans="1:4" x14ac:dyDescent="0.25">
      <c r="A14" s="8" t="s">
        <v>694</v>
      </c>
      <c r="B14" s="4" t="s">
        <v>695</v>
      </c>
      <c r="C14" s="5">
        <v>94437779</v>
      </c>
      <c r="D14" s="64">
        <v>90609359</v>
      </c>
    </row>
    <row r="15" spans="1:4" x14ac:dyDescent="0.25">
      <c r="A15" s="166" t="s">
        <v>696</v>
      </c>
      <c r="B15" s="4" t="s">
        <v>745</v>
      </c>
      <c r="C15" s="5">
        <v>10696337</v>
      </c>
      <c r="D15" s="64">
        <v>10443521</v>
      </c>
    </row>
    <row r="16" spans="1:4" x14ac:dyDescent="0.25">
      <c r="A16" s="166" t="s">
        <v>700</v>
      </c>
      <c r="B16" s="4" t="s">
        <v>697</v>
      </c>
      <c r="C16" s="5">
        <v>3375119</v>
      </c>
      <c r="D16" s="64">
        <v>26080594</v>
      </c>
    </row>
    <row r="17" spans="1:5" x14ac:dyDescent="0.25">
      <c r="A17" s="8" t="s">
        <v>698</v>
      </c>
      <c r="B17" s="4" t="s">
        <v>699</v>
      </c>
      <c r="C17" s="5">
        <f>SUM(C13:C16)</f>
        <v>260977818</v>
      </c>
      <c r="D17" s="64">
        <f>SUM(D13:D16)</f>
        <v>282013767</v>
      </c>
    </row>
    <row r="18" spans="1:5" x14ac:dyDescent="0.25">
      <c r="A18" s="8" t="s">
        <v>700</v>
      </c>
      <c r="B18" s="4" t="s">
        <v>701</v>
      </c>
      <c r="C18" s="5">
        <v>8772997</v>
      </c>
      <c r="D18" s="64">
        <v>8951821</v>
      </c>
    </row>
    <row r="19" spans="1:5" x14ac:dyDescent="0.25">
      <c r="A19" s="8" t="s">
        <v>702</v>
      </c>
      <c r="B19" s="4" t="s">
        <v>703</v>
      </c>
      <c r="C19" s="5">
        <v>30739542</v>
      </c>
      <c r="D19" s="64">
        <v>31992845</v>
      </c>
    </row>
    <row r="20" spans="1:5" x14ac:dyDescent="0.25">
      <c r="A20" s="8" t="s">
        <v>704</v>
      </c>
      <c r="B20" s="4" t="s">
        <v>705</v>
      </c>
      <c r="C20" s="5"/>
      <c r="D20" s="64"/>
    </row>
    <row r="21" spans="1:5" x14ac:dyDescent="0.25">
      <c r="A21" s="8" t="s">
        <v>706</v>
      </c>
      <c r="B21" s="4" t="s">
        <v>707</v>
      </c>
      <c r="C21" s="5"/>
      <c r="D21" s="64"/>
    </row>
    <row r="22" spans="1:5" x14ac:dyDescent="0.25">
      <c r="A22" s="8" t="s">
        <v>708</v>
      </c>
      <c r="B22" s="4" t="s">
        <v>709</v>
      </c>
      <c r="C22" s="5">
        <f>SUM(C18:C19)</f>
        <v>39512539</v>
      </c>
      <c r="D22" s="64">
        <f>SUM(D18:D19)</f>
        <v>40944666</v>
      </c>
    </row>
    <row r="23" spans="1:5" x14ac:dyDescent="0.25">
      <c r="A23" s="8" t="s">
        <v>710</v>
      </c>
      <c r="B23" s="4" t="s">
        <v>711</v>
      </c>
      <c r="C23" s="5">
        <v>64649157</v>
      </c>
      <c r="D23" s="64">
        <v>70774126</v>
      </c>
    </row>
    <row r="24" spans="1:5" x14ac:dyDescent="0.25">
      <c r="A24" s="8" t="s">
        <v>712</v>
      </c>
      <c r="B24" s="4" t="s">
        <v>713</v>
      </c>
      <c r="C24" s="5">
        <v>16493154</v>
      </c>
      <c r="D24" s="64">
        <v>20652441</v>
      </c>
    </row>
    <row r="25" spans="1:5" x14ac:dyDescent="0.25">
      <c r="A25" s="8" t="s">
        <v>714</v>
      </c>
      <c r="B25" s="4" t="s">
        <v>715</v>
      </c>
      <c r="C25" s="5">
        <v>21076623</v>
      </c>
      <c r="D25" s="64">
        <v>22762012</v>
      </c>
    </row>
    <row r="26" spans="1:5" x14ac:dyDescent="0.25">
      <c r="A26" s="8" t="s">
        <v>716</v>
      </c>
      <c r="B26" s="4" t="s">
        <v>717</v>
      </c>
      <c r="C26" s="5">
        <f>SUM(C23:C25)</f>
        <v>102218934</v>
      </c>
      <c r="D26" s="64">
        <f>SUM(D23:D25)</f>
        <v>114188579</v>
      </c>
    </row>
    <row r="27" spans="1:5" x14ac:dyDescent="0.25">
      <c r="A27" s="8" t="s">
        <v>718</v>
      </c>
      <c r="B27" s="4" t="s">
        <v>719</v>
      </c>
      <c r="C27" s="5">
        <v>50028221</v>
      </c>
      <c r="D27" s="64">
        <v>52827914</v>
      </c>
      <c r="E27">
        <v>1</v>
      </c>
    </row>
    <row r="28" spans="1:5" x14ac:dyDescent="0.25">
      <c r="A28" s="8" t="s">
        <v>720</v>
      </c>
      <c r="B28" s="4" t="s">
        <v>721</v>
      </c>
      <c r="C28" s="5">
        <v>125331059</v>
      </c>
      <c r="D28" s="64">
        <v>140887664</v>
      </c>
    </row>
    <row r="29" spans="1:5" x14ac:dyDescent="0.25">
      <c r="A29" s="8" t="s">
        <v>416</v>
      </c>
      <c r="B29" s="4" t="s">
        <v>722</v>
      </c>
      <c r="C29" s="5">
        <f>C9+C12+C17-(C22+C26+C27+C28)</f>
        <v>10699141</v>
      </c>
      <c r="D29" s="64">
        <f>D9+D12+D17-(D22+D26+D27+D28)</f>
        <v>-29022758</v>
      </c>
    </row>
    <row r="30" spans="1:5" x14ac:dyDescent="0.25">
      <c r="A30" s="8" t="s">
        <v>723</v>
      </c>
      <c r="B30" s="4" t="s">
        <v>724</v>
      </c>
      <c r="C30" s="5"/>
      <c r="D30" s="64"/>
    </row>
    <row r="31" spans="1:5" x14ac:dyDescent="0.25">
      <c r="A31" s="8" t="s">
        <v>725</v>
      </c>
      <c r="B31" s="4" t="s">
        <v>726</v>
      </c>
      <c r="C31" s="5">
        <v>478146</v>
      </c>
      <c r="D31" s="64">
        <v>25366</v>
      </c>
    </row>
    <row r="32" spans="1:5" x14ac:dyDescent="0.25">
      <c r="A32" s="8" t="s">
        <v>727</v>
      </c>
      <c r="B32" s="4" t="s">
        <v>728</v>
      </c>
      <c r="C32" s="5"/>
      <c r="D32" s="64"/>
    </row>
    <row r="33" spans="1:4" x14ac:dyDescent="0.25">
      <c r="A33" s="8" t="s">
        <v>729</v>
      </c>
      <c r="B33" s="4" t="s">
        <v>730</v>
      </c>
      <c r="C33" s="5"/>
      <c r="D33" s="64"/>
    </row>
    <row r="34" spans="1:4" x14ac:dyDescent="0.25">
      <c r="A34" s="8" t="s">
        <v>731</v>
      </c>
      <c r="B34" s="4" t="s">
        <v>732</v>
      </c>
      <c r="C34" s="5">
        <v>478146</v>
      </c>
      <c r="D34" s="64">
        <v>25366</v>
      </c>
    </row>
    <row r="35" spans="1:4" x14ac:dyDescent="0.25">
      <c r="A35" s="8" t="s">
        <v>733</v>
      </c>
      <c r="B35" s="4" t="s">
        <v>734</v>
      </c>
      <c r="C35" s="5">
        <v>81483</v>
      </c>
      <c r="D35" s="64"/>
    </row>
    <row r="36" spans="1:4" x14ac:dyDescent="0.25">
      <c r="A36" s="8" t="s">
        <v>735</v>
      </c>
      <c r="B36" s="4" t="s">
        <v>736</v>
      </c>
      <c r="C36" s="5"/>
      <c r="D36" s="64"/>
    </row>
    <row r="37" spans="1:4" x14ac:dyDescent="0.25">
      <c r="A37" s="8" t="s">
        <v>737</v>
      </c>
      <c r="B37" s="4" t="s">
        <v>738</v>
      </c>
      <c r="C37" s="5">
        <v>676000</v>
      </c>
      <c r="D37" s="64"/>
    </row>
    <row r="38" spans="1:4" x14ac:dyDescent="0.25">
      <c r="A38" s="8" t="s">
        <v>739</v>
      </c>
      <c r="B38" s="4" t="s">
        <v>740</v>
      </c>
      <c r="C38" s="5"/>
      <c r="D38" s="64"/>
    </row>
    <row r="39" spans="1:4" x14ac:dyDescent="0.25">
      <c r="A39" s="8" t="s">
        <v>741</v>
      </c>
      <c r="B39" s="4" t="s">
        <v>742</v>
      </c>
      <c r="C39" s="5">
        <v>757483</v>
      </c>
      <c r="D39" s="64"/>
    </row>
    <row r="40" spans="1:4" x14ac:dyDescent="0.25">
      <c r="A40" s="8" t="s">
        <v>444</v>
      </c>
      <c r="B40" s="4" t="s">
        <v>743</v>
      </c>
      <c r="C40" s="5">
        <f>C34-C39</f>
        <v>-279337</v>
      </c>
      <c r="D40" s="64">
        <f>D34-D39</f>
        <v>25366</v>
      </c>
    </row>
    <row r="41" spans="1:4" ht="15.75" thickBot="1" x14ac:dyDescent="0.3">
      <c r="A41" s="34" t="s">
        <v>744</v>
      </c>
      <c r="B41" s="38" t="s">
        <v>746</v>
      </c>
      <c r="C41" s="35">
        <f>C29+C40</f>
        <v>10419804</v>
      </c>
      <c r="D41" s="56">
        <f>D29+D40</f>
        <v>-28997392</v>
      </c>
    </row>
  </sheetData>
  <mergeCells count="2">
    <mergeCell ref="A1:D1"/>
    <mergeCell ref="A2:D2"/>
  </mergeCells>
  <pageMargins left="0.7" right="0.7" top="0.75" bottom="0.75" header="0.3" footer="0.3"/>
  <pageSetup paperSize="9" scale="76" orientation="portrait" r:id="rId1"/>
  <headerFooter>
    <oddHeader>&amp;C&amp;A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view="pageLayout" zoomScaleNormal="100" workbookViewId="0">
      <selection activeCell="C10" sqref="C10"/>
    </sheetView>
  </sheetViews>
  <sheetFormatPr defaultRowHeight="15" x14ac:dyDescent="0.25"/>
  <cols>
    <col min="1" max="1" width="7.7109375" bestFit="1" customWidth="1"/>
    <col min="2" max="2" width="66.7109375" customWidth="1"/>
    <col min="3" max="3" width="15.7109375" style="2" bestFit="1" customWidth="1"/>
    <col min="4" max="4" width="18.28515625" style="2" bestFit="1" customWidth="1"/>
    <col min="5" max="5" width="20.85546875" style="2" bestFit="1" customWidth="1"/>
    <col min="6" max="6" width="13.28515625" style="2" bestFit="1" customWidth="1"/>
  </cols>
  <sheetData>
    <row r="1" spans="1:6" ht="18.75" x14ac:dyDescent="0.25">
      <c r="A1" s="260" t="s">
        <v>747</v>
      </c>
      <c r="B1" s="260"/>
      <c r="C1" s="260"/>
      <c r="D1" s="260"/>
      <c r="E1" s="260"/>
      <c r="F1" s="260"/>
    </row>
    <row r="2" spans="1:6" ht="18.75" x14ac:dyDescent="0.25">
      <c r="A2" s="260" t="s">
        <v>136</v>
      </c>
      <c r="B2" s="260"/>
      <c r="C2" s="260"/>
      <c r="D2" s="260"/>
      <c r="E2" s="260"/>
      <c r="F2" s="260"/>
    </row>
    <row r="3" spans="1:6" ht="15.75" thickBot="1" x14ac:dyDescent="0.3"/>
    <row r="4" spans="1:6" s="53" customFormat="1" ht="60" x14ac:dyDescent="0.25">
      <c r="A4" s="39" t="s">
        <v>133</v>
      </c>
      <c r="B4" s="40" t="s">
        <v>205</v>
      </c>
      <c r="C4" s="116" t="s">
        <v>748</v>
      </c>
      <c r="D4" s="116" t="s">
        <v>749</v>
      </c>
      <c r="E4" s="116" t="s">
        <v>750</v>
      </c>
      <c r="F4" s="120" t="s">
        <v>751</v>
      </c>
    </row>
    <row r="5" spans="1:6" s="193" customFormat="1" ht="15.75" thickBot="1" x14ac:dyDescent="0.3">
      <c r="A5" s="189">
        <v>1</v>
      </c>
      <c r="B5" s="190">
        <v>2</v>
      </c>
      <c r="C5" s="191">
        <v>3</v>
      </c>
      <c r="D5" s="191">
        <v>4</v>
      </c>
      <c r="E5" s="191">
        <v>5</v>
      </c>
      <c r="F5" s="192">
        <v>7</v>
      </c>
    </row>
    <row r="6" spans="1:6" x14ac:dyDescent="0.25">
      <c r="A6" s="72">
        <v>1</v>
      </c>
      <c r="B6" s="6" t="s">
        <v>752</v>
      </c>
      <c r="C6" s="7">
        <v>29919946</v>
      </c>
      <c r="D6" s="7">
        <v>1798613784</v>
      </c>
      <c r="E6" s="7">
        <v>105900602</v>
      </c>
      <c r="F6" s="73">
        <v>386646</v>
      </c>
    </row>
    <row r="7" spans="1:6" x14ac:dyDescent="0.25">
      <c r="A7" s="8">
        <v>2</v>
      </c>
      <c r="B7" s="4" t="s">
        <v>753</v>
      </c>
      <c r="C7" s="5"/>
      <c r="D7" s="5"/>
      <c r="E7" s="5"/>
      <c r="F7" s="64">
        <v>991629</v>
      </c>
    </row>
    <row r="8" spans="1:6" x14ac:dyDescent="0.25">
      <c r="A8" s="8">
        <v>3</v>
      </c>
      <c r="B8" s="4" t="s">
        <v>754</v>
      </c>
      <c r="C8" s="5"/>
      <c r="D8" s="5"/>
      <c r="E8" s="5"/>
      <c r="F8" s="64"/>
    </row>
    <row r="9" spans="1:6" x14ac:dyDescent="0.25">
      <c r="A9" s="8">
        <v>4</v>
      </c>
      <c r="B9" s="4" t="s">
        <v>755</v>
      </c>
      <c r="C9" s="5"/>
      <c r="D9" s="5">
        <v>86221243</v>
      </c>
      <c r="E9" s="5">
        <v>11835182</v>
      </c>
      <c r="F9" s="64"/>
    </row>
    <row r="10" spans="1:6" x14ac:dyDescent="0.25">
      <c r="A10" s="8">
        <v>5</v>
      </c>
      <c r="B10" s="4" t="s">
        <v>756</v>
      </c>
      <c r="C10" s="5"/>
      <c r="D10" s="5"/>
      <c r="E10" s="5"/>
      <c r="F10" s="64"/>
    </row>
    <row r="11" spans="1:6" x14ac:dyDescent="0.25">
      <c r="A11" s="8">
        <v>6</v>
      </c>
      <c r="B11" s="4" t="s">
        <v>757</v>
      </c>
      <c r="C11" s="5"/>
      <c r="D11" s="5"/>
      <c r="E11" s="5"/>
      <c r="F11" s="64"/>
    </row>
    <row r="12" spans="1:6" x14ac:dyDescent="0.25">
      <c r="A12" s="8">
        <v>7</v>
      </c>
      <c r="B12" s="4" t="s">
        <v>758</v>
      </c>
      <c r="C12" s="5"/>
      <c r="D12" s="5"/>
      <c r="E12" s="5"/>
      <c r="F12" s="64"/>
    </row>
    <row r="13" spans="1:6" x14ac:dyDescent="0.25">
      <c r="A13" s="8">
        <v>8</v>
      </c>
      <c r="B13" s="4" t="s">
        <v>759</v>
      </c>
      <c r="C13" s="5">
        <f>SUM(C7:C12)</f>
        <v>0</v>
      </c>
      <c r="D13" s="5">
        <f>SUM(D7:D12)</f>
        <v>86221243</v>
      </c>
      <c r="E13" s="5">
        <f>SUM(E7:E12)</f>
        <v>11835182</v>
      </c>
      <c r="F13" s="64">
        <f>SUM(F7:F12)</f>
        <v>991629</v>
      </c>
    </row>
    <row r="14" spans="1:6" x14ac:dyDescent="0.25">
      <c r="A14" s="8">
        <v>9</v>
      </c>
      <c r="B14" s="4" t="s">
        <v>760</v>
      </c>
      <c r="C14" s="5"/>
      <c r="D14" s="81"/>
      <c r="E14" s="5">
        <v>6791210</v>
      </c>
      <c r="F14" s="64"/>
    </row>
    <row r="15" spans="1:6" x14ac:dyDescent="0.25">
      <c r="A15" s="8">
        <v>10</v>
      </c>
      <c r="B15" s="4" t="s">
        <v>761</v>
      </c>
      <c r="C15" s="5"/>
      <c r="D15" s="5"/>
      <c r="E15" s="5"/>
      <c r="F15" s="64"/>
    </row>
    <row r="16" spans="1:6" x14ac:dyDescent="0.25">
      <c r="A16" s="8">
        <v>11</v>
      </c>
      <c r="B16" s="4" t="s">
        <v>762</v>
      </c>
      <c r="C16" s="5"/>
      <c r="D16" s="5"/>
      <c r="E16" s="5"/>
      <c r="F16" s="64"/>
    </row>
    <row r="17" spans="1:6" ht="30" x14ac:dyDescent="0.25">
      <c r="A17" s="8">
        <v>12</v>
      </c>
      <c r="B17" s="37" t="s">
        <v>763</v>
      </c>
      <c r="C17" s="5"/>
      <c r="D17" s="5"/>
      <c r="E17" s="5"/>
      <c r="F17" s="64"/>
    </row>
    <row r="18" spans="1:6" x14ac:dyDescent="0.25">
      <c r="A18" s="8">
        <v>13</v>
      </c>
      <c r="B18" s="4" t="s">
        <v>764</v>
      </c>
      <c r="C18" s="5"/>
      <c r="D18" s="5"/>
      <c r="E18" s="5"/>
      <c r="F18" s="64"/>
    </row>
    <row r="19" spans="1:6" x14ac:dyDescent="0.25">
      <c r="A19" s="8">
        <v>14</v>
      </c>
      <c r="B19" s="4" t="s">
        <v>765</v>
      </c>
      <c r="C19" s="5">
        <f>SUM(C14:C18)</f>
        <v>0</v>
      </c>
      <c r="D19" s="5">
        <f>SUM(D14:D18)</f>
        <v>0</v>
      </c>
      <c r="E19" s="5">
        <f>SUM(E14:E18)</f>
        <v>6791210</v>
      </c>
      <c r="F19" s="64">
        <f>SUM(F14:F18)</f>
        <v>0</v>
      </c>
    </row>
    <row r="20" spans="1:6" x14ac:dyDescent="0.25">
      <c r="A20" s="8">
        <v>15</v>
      </c>
      <c r="B20" s="4" t="s">
        <v>766</v>
      </c>
      <c r="C20" s="5">
        <f>C6+C13-C19</f>
        <v>29919946</v>
      </c>
      <c r="D20" s="5">
        <f>D6+D13-D19</f>
        <v>1884835027</v>
      </c>
      <c r="E20" s="5">
        <f>E6+E13-E19</f>
        <v>110944574</v>
      </c>
      <c r="F20" s="64">
        <f>F6+F13-F19</f>
        <v>1378275</v>
      </c>
    </row>
    <row r="21" spans="1:6" x14ac:dyDescent="0.25">
      <c r="A21" s="8">
        <v>16</v>
      </c>
      <c r="B21" s="4" t="s">
        <v>767</v>
      </c>
      <c r="C21" s="5">
        <v>29470626</v>
      </c>
      <c r="D21" s="5">
        <v>317350941</v>
      </c>
      <c r="E21" s="5">
        <v>87993171</v>
      </c>
      <c r="F21" s="64"/>
    </row>
    <row r="22" spans="1:6" x14ac:dyDescent="0.25">
      <c r="A22" s="8">
        <v>17</v>
      </c>
      <c r="B22" s="4" t="s">
        <v>768</v>
      </c>
      <c r="C22" s="5">
        <v>193927</v>
      </c>
      <c r="D22" s="5">
        <v>45176682</v>
      </c>
      <c r="E22" s="5">
        <v>7264144</v>
      </c>
      <c r="F22" s="64"/>
    </row>
    <row r="23" spans="1:6" x14ac:dyDescent="0.25">
      <c r="A23" s="8">
        <v>18</v>
      </c>
      <c r="B23" s="4" t="s">
        <v>769</v>
      </c>
      <c r="C23" s="5"/>
      <c r="D23" s="5"/>
      <c r="E23" s="5">
        <v>6791210</v>
      </c>
      <c r="F23" s="64"/>
    </row>
    <row r="24" spans="1:6" x14ac:dyDescent="0.25">
      <c r="A24" s="8">
        <v>19</v>
      </c>
      <c r="B24" s="4" t="s">
        <v>770</v>
      </c>
      <c r="C24" s="5">
        <f>C21+C22-C23</f>
        <v>29664553</v>
      </c>
      <c r="D24" s="5">
        <f>D21+D22-D23</f>
        <v>362527623</v>
      </c>
      <c r="E24" s="5">
        <f>E21+E22-E23</f>
        <v>88466105</v>
      </c>
      <c r="F24" s="64">
        <f>F21+F22-F23</f>
        <v>0</v>
      </c>
    </row>
    <row r="25" spans="1:6" x14ac:dyDescent="0.25">
      <c r="A25" s="8">
        <v>20</v>
      </c>
      <c r="B25" s="4" t="s">
        <v>771</v>
      </c>
      <c r="C25" s="5"/>
      <c r="D25" s="5"/>
      <c r="E25" s="5"/>
      <c r="F25" s="64"/>
    </row>
    <row r="26" spans="1:6" x14ac:dyDescent="0.25">
      <c r="A26" s="8">
        <v>21</v>
      </c>
      <c r="B26" s="4" t="s">
        <v>772</v>
      </c>
      <c r="C26" s="5"/>
      <c r="D26" s="5"/>
      <c r="E26" s="5"/>
      <c r="F26" s="64"/>
    </row>
    <row r="27" spans="1:6" x14ac:dyDescent="0.25">
      <c r="A27" s="8">
        <v>22</v>
      </c>
      <c r="B27" s="4" t="s">
        <v>773</v>
      </c>
      <c r="C27" s="5"/>
      <c r="D27" s="5"/>
      <c r="E27" s="5"/>
      <c r="F27" s="64"/>
    </row>
    <row r="28" spans="1:6" x14ac:dyDescent="0.25">
      <c r="A28" s="8">
        <v>23</v>
      </c>
      <c r="B28" s="4" t="s">
        <v>774</v>
      </c>
      <c r="C28" s="5"/>
      <c r="D28" s="5"/>
      <c r="E28" s="5"/>
      <c r="F28" s="64"/>
    </row>
    <row r="29" spans="1:6" ht="15.75" thickBot="1" x14ac:dyDescent="0.3">
      <c r="A29" s="10">
        <v>24</v>
      </c>
      <c r="B29" s="11" t="s">
        <v>775</v>
      </c>
      <c r="C29" s="74">
        <f>C24</f>
        <v>29664553</v>
      </c>
      <c r="D29" s="74">
        <f>D24</f>
        <v>362527623</v>
      </c>
      <c r="E29" s="74">
        <f>E24</f>
        <v>88466105</v>
      </c>
      <c r="F29" s="75">
        <f>F24</f>
        <v>0</v>
      </c>
    </row>
    <row r="30" spans="1:6" ht="15.75" thickBot="1" x14ac:dyDescent="0.3">
      <c r="A30" s="141">
        <v>25</v>
      </c>
      <c r="B30" s="161" t="s">
        <v>776</v>
      </c>
      <c r="C30" s="142">
        <f>C20-C29</f>
        <v>255393</v>
      </c>
      <c r="D30" s="142">
        <f>D20-D29</f>
        <v>1522307404</v>
      </c>
      <c r="E30" s="142">
        <f>E20-E29</f>
        <v>22478469</v>
      </c>
      <c r="F30" s="143">
        <f>F20-F29</f>
        <v>1378275</v>
      </c>
    </row>
    <row r="31" spans="1:6" x14ac:dyDescent="0.25">
      <c r="A31" s="167"/>
      <c r="B31" s="167"/>
      <c r="C31" s="168"/>
      <c r="D31" s="168"/>
      <c r="E31" s="168"/>
      <c r="F31" s="168"/>
    </row>
  </sheetData>
  <mergeCells count="2">
    <mergeCell ref="A1:F1"/>
    <mergeCell ref="A2:F2"/>
  </mergeCells>
  <pageMargins left="0.7" right="0.7" top="0.75" bottom="0.75" header="0.3" footer="0.3"/>
  <pageSetup paperSize="9" scale="92" orientation="landscape" r:id="rId1"/>
  <headerFooter>
    <oddHeader>&amp;C&amp;A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view="pageLayout" zoomScaleNormal="100" workbookViewId="0">
      <selection activeCell="C6" sqref="C6"/>
    </sheetView>
  </sheetViews>
  <sheetFormatPr defaultRowHeight="15" x14ac:dyDescent="0.25"/>
  <cols>
    <col min="1" max="1" width="5.7109375" bestFit="1" customWidth="1"/>
    <col min="2" max="2" width="37.5703125" bestFit="1" customWidth="1"/>
    <col min="3" max="3" width="15.7109375" bestFit="1" customWidth="1"/>
    <col min="4" max="4" width="14.28515625" bestFit="1" customWidth="1"/>
    <col min="5" max="5" width="15.7109375" bestFit="1" customWidth="1"/>
  </cols>
  <sheetData>
    <row r="1" spans="1:5" ht="18.75" x14ac:dyDescent="0.3">
      <c r="A1" s="285" t="s">
        <v>777</v>
      </c>
      <c r="B1" s="285"/>
      <c r="C1" s="285"/>
      <c r="D1" s="285"/>
      <c r="E1" s="285"/>
    </row>
    <row r="2" spans="1:5" ht="18.75" x14ac:dyDescent="0.3">
      <c r="A2" s="285" t="s">
        <v>136</v>
      </c>
      <c r="B2" s="285"/>
      <c r="C2" s="285"/>
      <c r="D2" s="285"/>
      <c r="E2" s="285"/>
    </row>
    <row r="3" spans="1:5" ht="15.75" thickBot="1" x14ac:dyDescent="0.3">
      <c r="E3" t="s">
        <v>132</v>
      </c>
    </row>
    <row r="4" spans="1:5" ht="15.75" thickBot="1" x14ac:dyDescent="0.3">
      <c r="A4" s="141" t="s">
        <v>778</v>
      </c>
      <c r="B4" s="162" t="s">
        <v>205</v>
      </c>
      <c r="C4" s="144" t="s">
        <v>779</v>
      </c>
      <c r="D4" s="161" t="s">
        <v>780</v>
      </c>
      <c r="E4" s="162" t="s">
        <v>781</v>
      </c>
    </row>
    <row r="5" spans="1:5" x14ac:dyDescent="0.25">
      <c r="A5" s="54" t="s">
        <v>6</v>
      </c>
      <c r="B5" s="200" t="s">
        <v>782</v>
      </c>
      <c r="C5" s="201"/>
      <c r="D5" s="76"/>
      <c r="E5" s="55"/>
    </row>
    <row r="6" spans="1:5" x14ac:dyDescent="0.25">
      <c r="A6" s="8"/>
      <c r="B6" s="9" t="s">
        <v>783</v>
      </c>
      <c r="C6" s="124">
        <v>22987179</v>
      </c>
      <c r="D6" s="5"/>
      <c r="E6" s="64">
        <f>C6-D6</f>
        <v>22987179</v>
      </c>
    </row>
    <row r="7" spans="1:5" x14ac:dyDescent="0.25">
      <c r="A7" s="8"/>
      <c r="B7" s="9" t="s">
        <v>784</v>
      </c>
      <c r="C7" s="124">
        <v>139000</v>
      </c>
      <c r="D7" s="5"/>
      <c r="E7" s="64">
        <f t="shared" ref="E7:E47" si="0">C7-D7</f>
        <v>139000</v>
      </c>
    </row>
    <row r="8" spans="1:5" x14ac:dyDescent="0.25">
      <c r="A8" s="8"/>
      <c r="B8" s="9" t="s">
        <v>785</v>
      </c>
      <c r="C8" s="124">
        <v>154839305</v>
      </c>
      <c r="D8" s="5">
        <v>24034420</v>
      </c>
      <c r="E8" s="64">
        <f t="shared" si="0"/>
        <v>130804885</v>
      </c>
    </row>
    <row r="9" spans="1:5" x14ac:dyDescent="0.25">
      <c r="A9" s="8"/>
      <c r="B9" s="9" t="s">
        <v>840</v>
      </c>
      <c r="C9" s="124">
        <v>838712580</v>
      </c>
      <c r="D9" s="5">
        <v>172885272</v>
      </c>
      <c r="E9" s="64">
        <f t="shared" si="0"/>
        <v>665827308</v>
      </c>
    </row>
    <row r="10" spans="1:5" x14ac:dyDescent="0.25">
      <c r="A10" s="8"/>
      <c r="B10" s="9"/>
      <c r="C10" s="124"/>
      <c r="D10" s="5"/>
      <c r="E10" s="64"/>
    </row>
    <row r="11" spans="1:5" x14ac:dyDescent="0.25">
      <c r="A11" s="8" t="s">
        <v>20</v>
      </c>
      <c r="B11" s="9" t="s">
        <v>786</v>
      </c>
      <c r="C11" s="124"/>
      <c r="D11" s="5"/>
      <c r="E11" s="64"/>
    </row>
    <row r="12" spans="1:5" x14ac:dyDescent="0.25">
      <c r="A12" s="8"/>
      <c r="B12" s="9" t="s">
        <v>787</v>
      </c>
      <c r="C12" s="124">
        <v>581000</v>
      </c>
      <c r="D12" s="5"/>
      <c r="E12" s="64">
        <f t="shared" si="0"/>
        <v>581000</v>
      </c>
    </row>
    <row r="13" spans="1:5" x14ac:dyDescent="0.25">
      <c r="A13" s="8"/>
      <c r="B13" s="9" t="s">
        <v>788</v>
      </c>
      <c r="C13" s="124">
        <v>563250</v>
      </c>
      <c r="D13" s="5"/>
      <c r="E13" s="64">
        <f t="shared" si="0"/>
        <v>563250</v>
      </c>
    </row>
    <row r="14" spans="1:5" x14ac:dyDescent="0.25">
      <c r="A14" s="8"/>
      <c r="B14" s="9" t="s">
        <v>789</v>
      </c>
      <c r="C14" s="124">
        <v>23842397</v>
      </c>
      <c r="D14" s="5">
        <v>5379544</v>
      </c>
      <c r="E14" s="64">
        <f t="shared" si="0"/>
        <v>18462853</v>
      </c>
    </row>
    <row r="15" spans="1:5" x14ac:dyDescent="0.25">
      <c r="A15" s="8"/>
      <c r="B15" s="9" t="s">
        <v>790</v>
      </c>
      <c r="C15" s="124">
        <v>175621946</v>
      </c>
      <c r="D15" s="5">
        <v>35209652</v>
      </c>
      <c r="E15" s="64">
        <f t="shared" si="0"/>
        <v>140412294</v>
      </c>
    </row>
    <row r="16" spans="1:5" x14ac:dyDescent="0.25">
      <c r="A16" s="8"/>
      <c r="B16" s="9" t="s">
        <v>800</v>
      </c>
      <c r="C16" s="124">
        <v>78397542</v>
      </c>
      <c r="D16" s="5">
        <v>11759091</v>
      </c>
      <c r="E16" s="64">
        <f t="shared" si="0"/>
        <v>66638451</v>
      </c>
    </row>
    <row r="17" spans="1:5" x14ac:dyDescent="0.25">
      <c r="A17" s="8"/>
      <c r="B17" s="9" t="s">
        <v>791</v>
      </c>
      <c r="C17" s="124">
        <v>149354993</v>
      </c>
      <c r="D17" s="5">
        <v>54274620</v>
      </c>
      <c r="E17" s="64">
        <f t="shared" si="0"/>
        <v>95080373</v>
      </c>
    </row>
    <row r="18" spans="1:5" x14ac:dyDescent="0.25">
      <c r="A18" s="8"/>
      <c r="B18" s="9" t="s">
        <v>792</v>
      </c>
      <c r="C18" s="124">
        <v>673008</v>
      </c>
      <c r="D18" s="5"/>
      <c r="E18" s="64">
        <f t="shared" si="0"/>
        <v>673008</v>
      </c>
    </row>
    <row r="19" spans="1:5" x14ac:dyDescent="0.25">
      <c r="A19" s="8"/>
      <c r="B19" s="9"/>
      <c r="C19" s="124"/>
      <c r="D19" s="5"/>
      <c r="E19" s="64"/>
    </row>
    <row r="20" spans="1:5" x14ac:dyDescent="0.25">
      <c r="A20" s="8" t="s">
        <v>28</v>
      </c>
      <c r="B20" s="9" t="s">
        <v>793</v>
      </c>
      <c r="C20" s="124"/>
      <c r="D20" s="5"/>
      <c r="E20" s="64"/>
    </row>
    <row r="21" spans="1:5" x14ac:dyDescent="0.25">
      <c r="A21" s="8"/>
      <c r="B21" s="9" t="s">
        <v>841</v>
      </c>
      <c r="C21" s="124">
        <v>69165530</v>
      </c>
      <c r="D21" s="5"/>
      <c r="E21" s="64">
        <f t="shared" si="0"/>
        <v>69165530</v>
      </c>
    </row>
    <row r="22" spans="1:5" x14ac:dyDescent="0.25">
      <c r="A22" s="8"/>
      <c r="B22" s="9" t="s">
        <v>794</v>
      </c>
      <c r="C22" s="124">
        <v>1367000</v>
      </c>
      <c r="D22" s="5"/>
      <c r="E22" s="64">
        <f t="shared" si="0"/>
        <v>1367000</v>
      </c>
    </row>
    <row r="23" spans="1:5" x14ac:dyDescent="0.25">
      <c r="A23" s="8"/>
      <c r="B23" s="9" t="s">
        <v>795</v>
      </c>
      <c r="C23" s="124">
        <v>1562495</v>
      </c>
      <c r="D23" s="5"/>
      <c r="E23" s="64">
        <f t="shared" si="0"/>
        <v>1562495</v>
      </c>
    </row>
    <row r="24" spans="1:5" x14ac:dyDescent="0.25">
      <c r="A24" s="8"/>
      <c r="B24" s="9" t="s">
        <v>796</v>
      </c>
      <c r="C24" s="124">
        <v>249283396</v>
      </c>
      <c r="D24" s="5">
        <v>40079164</v>
      </c>
      <c r="E24" s="64">
        <f t="shared" si="0"/>
        <v>209204232</v>
      </c>
    </row>
    <row r="25" spans="1:5" x14ac:dyDescent="0.25">
      <c r="A25" s="8"/>
      <c r="B25" s="9" t="s">
        <v>797</v>
      </c>
      <c r="C25" s="124">
        <v>3205500</v>
      </c>
      <c r="D25" s="5"/>
      <c r="E25" s="64">
        <f t="shared" si="0"/>
        <v>3205500</v>
      </c>
    </row>
    <row r="26" spans="1:5" x14ac:dyDescent="0.25">
      <c r="A26" s="8"/>
      <c r="B26" s="9" t="s">
        <v>798</v>
      </c>
      <c r="C26" s="124">
        <v>50365705</v>
      </c>
      <c r="D26" s="5">
        <v>4237859</v>
      </c>
      <c r="E26" s="64">
        <f t="shared" si="0"/>
        <v>46127846</v>
      </c>
    </row>
    <row r="27" spans="1:5" x14ac:dyDescent="0.25">
      <c r="A27" s="8"/>
      <c r="B27" s="9" t="s">
        <v>799</v>
      </c>
      <c r="C27" s="124">
        <v>393828</v>
      </c>
      <c r="D27" s="5"/>
      <c r="E27" s="64">
        <f t="shared" si="0"/>
        <v>393828</v>
      </c>
    </row>
    <row r="28" spans="1:5" x14ac:dyDescent="0.25">
      <c r="A28" s="8"/>
      <c r="B28" s="9" t="s">
        <v>800</v>
      </c>
      <c r="C28" s="124">
        <v>63779372</v>
      </c>
      <c r="D28" s="5">
        <v>14668001</v>
      </c>
      <c r="E28" s="64">
        <f t="shared" si="0"/>
        <v>49111371</v>
      </c>
    </row>
    <row r="29" spans="1:5" x14ac:dyDescent="0.25">
      <c r="A29" s="8"/>
      <c r="B29" s="9"/>
      <c r="C29" s="124"/>
      <c r="D29" s="5"/>
      <c r="E29" s="64"/>
    </row>
    <row r="30" spans="1:5" x14ac:dyDescent="0.25">
      <c r="A30" s="8"/>
      <c r="B30" s="9"/>
      <c r="C30" s="124"/>
      <c r="D30" s="5"/>
      <c r="E30" s="64"/>
    </row>
    <row r="31" spans="1:5" x14ac:dyDescent="0.25">
      <c r="A31" s="8" t="s">
        <v>46</v>
      </c>
      <c r="B31" s="9" t="s">
        <v>801</v>
      </c>
      <c r="C31" s="124">
        <v>525527</v>
      </c>
      <c r="D31" s="5">
        <f>29664553-D32</f>
        <v>270134</v>
      </c>
      <c r="E31" s="64">
        <f t="shared" si="0"/>
        <v>255393</v>
      </c>
    </row>
    <row r="32" spans="1:5" x14ac:dyDescent="0.25">
      <c r="A32" s="8"/>
      <c r="B32" s="9" t="s">
        <v>802</v>
      </c>
      <c r="C32" s="124">
        <v>29394419</v>
      </c>
      <c r="D32" s="5">
        <v>29394419</v>
      </c>
      <c r="E32" s="64">
        <f t="shared" si="0"/>
        <v>0</v>
      </c>
    </row>
    <row r="33" spans="1:5" x14ac:dyDescent="0.25">
      <c r="A33" s="8"/>
      <c r="B33" s="9"/>
      <c r="C33" s="124"/>
      <c r="D33" s="5"/>
      <c r="E33" s="64"/>
    </row>
    <row r="34" spans="1:5" x14ac:dyDescent="0.25">
      <c r="A34" s="8" t="s">
        <v>68</v>
      </c>
      <c r="B34" s="9" t="s">
        <v>803</v>
      </c>
      <c r="C34" s="124"/>
      <c r="D34" s="5"/>
      <c r="E34" s="64">
        <f t="shared" si="0"/>
        <v>0</v>
      </c>
    </row>
    <row r="35" spans="1:5" x14ac:dyDescent="0.25">
      <c r="A35" s="8"/>
      <c r="B35" s="9" t="s">
        <v>804</v>
      </c>
      <c r="C35" s="124">
        <v>8602375</v>
      </c>
      <c r="D35" s="5">
        <v>8602375</v>
      </c>
      <c r="E35" s="124">
        <f t="shared" si="0"/>
        <v>0</v>
      </c>
    </row>
    <row r="36" spans="1:5" x14ac:dyDescent="0.25">
      <c r="A36" s="8"/>
      <c r="B36" s="9"/>
      <c r="C36" s="124"/>
      <c r="D36" s="5"/>
      <c r="E36" s="64"/>
    </row>
    <row r="37" spans="1:5" x14ac:dyDescent="0.25">
      <c r="A37" s="8" t="s">
        <v>74</v>
      </c>
      <c r="B37" s="9" t="s">
        <v>805</v>
      </c>
      <c r="C37" s="124">
        <v>23545745</v>
      </c>
      <c r="D37" s="5">
        <f>3174565+31246569+2937305-D38</f>
        <v>12505638</v>
      </c>
      <c r="E37" s="64">
        <f t="shared" si="0"/>
        <v>11040107</v>
      </c>
    </row>
    <row r="38" spans="1:5" x14ac:dyDescent="0.25">
      <c r="A38" s="8"/>
      <c r="B38" s="9" t="s">
        <v>806</v>
      </c>
      <c r="C38" s="124">
        <f>5132503+19720298</f>
        <v>24852801</v>
      </c>
      <c r="D38" s="5">
        <v>24852801</v>
      </c>
      <c r="E38" s="64">
        <f t="shared" si="0"/>
        <v>0</v>
      </c>
    </row>
    <row r="39" spans="1:5" x14ac:dyDescent="0.25">
      <c r="A39" s="8"/>
      <c r="B39" s="9"/>
      <c r="C39" s="124"/>
      <c r="D39" s="5"/>
      <c r="E39" s="64">
        <f t="shared" si="0"/>
        <v>0</v>
      </c>
    </row>
    <row r="40" spans="1:5" x14ac:dyDescent="0.25">
      <c r="A40" s="8" t="s">
        <v>81</v>
      </c>
      <c r="B40" s="9" t="s">
        <v>807</v>
      </c>
      <c r="C40" s="124">
        <v>140000</v>
      </c>
      <c r="D40" s="5"/>
      <c r="E40" s="64">
        <f t="shared" si="0"/>
        <v>140000</v>
      </c>
    </row>
    <row r="41" spans="1:5" x14ac:dyDescent="0.25">
      <c r="A41" s="8"/>
      <c r="B41" s="9"/>
      <c r="C41" s="124"/>
      <c r="D41" s="5"/>
      <c r="E41" s="64"/>
    </row>
    <row r="42" spans="1:5" x14ac:dyDescent="0.25">
      <c r="A42" s="8" t="s">
        <v>808</v>
      </c>
      <c r="B42" s="9" t="s">
        <v>809</v>
      </c>
      <c r="C42" s="124">
        <v>13928500</v>
      </c>
      <c r="D42" s="5">
        <f>42505291-D43</f>
        <v>2630138</v>
      </c>
      <c r="E42" s="64">
        <f t="shared" si="0"/>
        <v>11298362</v>
      </c>
    </row>
    <row r="43" spans="1:5" x14ac:dyDescent="0.25">
      <c r="A43" s="8"/>
      <c r="B43" s="9" t="s">
        <v>810</v>
      </c>
      <c r="C43" s="124">
        <v>39875153</v>
      </c>
      <c r="D43" s="5">
        <v>39875153</v>
      </c>
      <c r="E43" s="64">
        <f t="shared" si="0"/>
        <v>0</v>
      </c>
    </row>
    <row r="44" spans="1:5" x14ac:dyDescent="0.25">
      <c r="A44" s="8"/>
      <c r="B44" s="9"/>
      <c r="C44" s="124"/>
      <c r="D44" s="5"/>
      <c r="E44" s="64"/>
    </row>
    <row r="45" spans="1:5" x14ac:dyDescent="0.25">
      <c r="A45" s="8" t="s">
        <v>89</v>
      </c>
      <c r="B45" s="9" t="s">
        <v>811</v>
      </c>
      <c r="C45" s="124">
        <v>1378275</v>
      </c>
      <c r="D45" s="5"/>
      <c r="E45" s="64">
        <f t="shared" si="0"/>
        <v>1378275</v>
      </c>
    </row>
    <row r="46" spans="1:5" x14ac:dyDescent="0.25">
      <c r="A46" s="8"/>
      <c r="B46" s="9"/>
      <c r="C46" s="124"/>
      <c r="D46" s="5"/>
      <c r="E46" s="64"/>
    </row>
    <row r="47" spans="1:5" ht="15.75" thickBot="1" x14ac:dyDescent="0.3">
      <c r="A47" s="34" t="s">
        <v>321</v>
      </c>
      <c r="B47" s="32" t="s">
        <v>812</v>
      </c>
      <c r="C47" s="199">
        <v>3000000</v>
      </c>
      <c r="D47" s="35"/>
      <c r="E47" s="56">
        <f t="shared" si="0"/>
        <v>3000000</v>
      </c>
    </row>
  </sheetData>
  <mergeCells count="2">
    <mergeCell ref="A1:E1"/>
    <mergeCell ref="A2:E2"/>
  </mergeCells>
  <pageMargins left="0.7" right="0.7" top="0.75" bottom="0.75" header="0.3" footer="0.3"/>
  <pageSetup paperSize="9" scale="98" orientation="portrait" r:id="rId1"/>
  <headerFooter>
    <oddHeader>&amp;C&amp;A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view="pageLayout" zoomScaleNormal="100" workbookViewId="0">
      <selection activeCell="H19" sqref="H19"/>
    </sheetView>
  </sheetViews>
  <sheetFormatPr defaultRowHeight="12.75" x14ac:dyDescent="0.2"/>
  <cols>
    <col min="1" max="1" width="7.85546875" style="203" bestFit="1" customWidth="1"/>
    <col min="2" max="2" width="64.85546875" style="203" customWidth="1"/>
    <col min="3" max="3" width="15.85546875" style="203" bestFit="1" customWidth="1"/>
    <col min="4" max="4" width="16.42578125" style="203" bestFit="1" customWidth="1"/>
    <col min="5" max="5" width="18.42578125" style="203" bestFit="1" customWidth="1"/>
    <col min="6" max="6" width="13" style="203" bestFit="1" customWidth="1"/>
    <col min="7" max="7" width="11.85546875" style="203" bestFit="1" customWidth="1"/>
    <col min="8" max="8" width="14.5703125" style="203" bestFit="1" customWidth="1"/>
    <col min="9" max="9" width="15.7109375" style="203" bestFit="1" customWidth="1"/>
    <col min="10" max="16384" width="9.140625" style="203"/>
  </cols>
  <sheetData>
    <row r="1" spans="1:9" ht="18.75" x14ac:dyDescent="0.3">
      <c r="A1" s="286" t="s">
        <v>747</v>
      </c>
      <c r="B1" s="286"/>
      <c r="C1" s="286"/>
      <c r="D1" s="286"/>
      <c r="E1" s="286"/>
      <c r="F1" s="286"/>
      <c r="G1" s="286"/>
      <c r="H1" s="286"/>
      <c r="I1" s="202" t="s">
        <v>843</v>
      </c>
    </row>
    <row r="2" spans="1:9" ht="18.75" x14ac:dyDescent="0.3">
      <c r="A2" s="286" t="s">
        <v>844</v>
      </c>
      <c r="B2" s="286"/>
      <c r="C2" s="286"/>
      <c r="D2" s="286"/>
      <c r="E2" s="286"/>
      <c r="F2" s="286"/>
      <c r="G2" s="286"/>
      <c r="H2" s="286"/>
      <c r="I2" s="204"/>
    </row>
    <row r="3" spans="1:9" ht="13.5" thickBot="1" x14ac:dyDescent="0.25">
      <c r="I3" s="203" t="s">
        <v>845</v>
      </c>
    </row>
    <row r="4" spans="1:9" ht="38.25" x14ac:dyDescent="0.2">
      <c r="A4" s="205" t="s">
        <v>133</v>
      </c>
      <c r="B4" s="206" t="s">
        <v>205</v>
      </c>
      <c r="C4" s="206" t="s">
        <v>748</v>
      </c>
      <c r="D4" s="207" t="s">
        <v>749</v>
      </c>
      <c r="E4" s="207" t="s">
        <v>750</v>
      </c>
      <c r="F4" s="206" t="s">
        <v>389</v>
      </c>
      <c r="G4" s="207" t="s">
        <v>751</v>
      </c>
      <c r="H4" s="207" t="s">
        <v>846</v>
      </c>
      <c r="I4" s="208" t="s">
        <v>307</v>
      </c>
    </row>
    <row r="5" spans="1:9" ht="13.5" thickBot="1" x14ac:dyDescent="0.25">
      <c r="A5" s="209">
        <v>1</v>
      </c>
      <c r="B5" s="210">
        <v>2</v>
      </c>
      <c r="C5" s="210">
        <v>3</v>
      </c>
      <c r="D5" s="210">
        <v>4</v>
      </c>
      <c r="E5" s="210">
        <v>5</v>
      </c>
      <c r="F5" s="210">
        <v>6</v>
      </c>
      <c r="G5" s="210">
        <v>7</v>
      </c>
      <c r="H5" s="210">
        <v>8</v>
      </c>
      <c r="I5" s="211">
        <v>9</v>
      </c>
    </row>
    <row r="6" spans="1:9" x14ac:dyDescent="0.2">
      <c r="A6" s="212">
        <v>1</v>
      </c>
      <c r="B6" s="213" t="s">
        <v>752</v>
      </c>
      <c r="C6" s="214">
        <v>30429326</v>
      </c>
      <c r="D6" s="214">
        <v>1798613784</v>
      </c>
      <c r="E6" s="214">
        <v>110327224</v>
      </c>
      <c r="F6" s="215">
        <v>0</v>
      </c>
      <c r="G6" s="214">
        <v>386646</v>
      </c>
      <c r="H6" s="215">
        <v>0</v>
      </c>
      <c r="I6" s="216">
        <f t="shared" ref="I6:I12" si="0">SUM(C6:H6)</f>
        <v>1939756980</v>
      </c>
    </row>
    <row r="7" spans="1:9" ht="15" x14ac:dyDescent="0.25">
      <c r="A7" s="217">
        <v>2</v>
      </c>
      <c r="B7" s="218" t="s">
        <v>753</v>
      </c>
      <c r="C7" s="219">
        <v>0</v>
      </c>
      <c r="D7" s="219">
        <v>0</v>
      </c>
      <c r="E7" s="219">
        <v>0</v>
      </c>
      <c r="F7" s="219">
        <v>0</v>
      </c>
      <c r="G7" s="219">
        <v>991629</v>
      </c>
      <c r="H7" s="219">
        <v>0</v>
      </c>
      <c r="I7" s="216">
        <f t="shared" si="0"/>
        <v>991629</v>
      </c>
    </row>
    <row r="8" spans="1:9" ht="15" x14ac:dyDescent="0.25">
      <c r="A8" s="217">
        <v>3</v>
      </c>
      <c r="B8" s="218" t="s">
        <v>754</v>
      </c>
      <c r="C8" s="219">
        <v>0</v>
      </c>
      <c r="D8" s="219">
        <v>0</v>
      </c>
      <c r="E8" s="219">
        <v>0</v>
      </c>
      <c r="F8" s="219">
        <v>0</v>
      </c>
      <c r="G8" s="219"/>
      <c r="H8" s="219">
        <v>0</v>
      </c>
      <c r="I8" s="216">
        <f t="shared" si="0"/>
        <v>0</v>
      </c>
    </row>
    <row r="9" spans="1:9" ht="15" x14ac:dyDescent="0.25">
      <c r="A9" s="217">
        <v>4</v>
      </c>
      <c r="B9" s="218" t="s">
        <v>755</v>
      </c>
      <c r="C9" s="219">
        <v>0</v>
      </c>
      <c r="D9" s="219">
        <v>86221243</v>
      </c>
      <c r="E9" s="219">
        <v>11835182</v>
      </c>
      <c r="F9" s="219">
        <v>0</v>
      </c>
      <c r="G9" s="219">
        <v>0</v>
      </c>
      <c r="H9" s="219">
        <v>0</v>
      </c>
      <c r="I9" s="216">
        <f t="shared" si="0"/>
        <v>98056425</v>
      </c>
    </row>
    <row r="10" spans="1:9" ht="15" x14ac:dyDescent="0.25">
      <c r="A10" s="217">
        <v>5</v>
      </c>
      <c r="B10" s="218" t="s">
        <v>756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6">
        <f t="shared" si="0"/>
        <v>0</v>
      </c>
    </row>
    <row r="11" spans="1:9" ht="15" x14ac:dyDescent="0.25">
      <c r="A11" s="217">
        <v>6</v>
      </c>
      <c r="B11" s="218" t="s">
        <v>757</v>
      </c>
      <c r="C11" s="219">
        <v>0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6">
        <f t="shared" si="0"/>
        <v>0</v>
      </c>
    </row>
    <row r="12" spans="1:9" ht="15" x14ac:dyDescent="0.25">
      <c r="A12" s="217">
        <v>7</v>
      </c>
      <c r="B12" s="218" t="s">
        <v>758</v>
      </c>
      <c r="C12" s="219">
        <v>0</v>
      </c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6">
        <f t="shared" si="0"/>
        <v>0</v>
      </c>
    </row>
    <row r="13" spans="1:9" x14ac:dyDescent="0.2">
      <c r="A13" s="220">
        <v>8</v>
      </c>
      <c r="B13" s="221" t="s">
        <v>759</v>
      </c>
      <c r="C13" s="222">
        <f t="shared" ref="C13:H13" si="1">SUM(C7:C12)</f>
        <v>0</v>
      </c>
      <c r="D13" s="222">
        <f t="shared" si="1"/>
        <v>86221243</v>
      </c>
      <c r="E13" s="222">
        <f t="shared" si="1"/>
        <v>11835182</v>
      </c>
      <c r="F13" s="222">
        <f t="shared" si="1"/>
        <v>0</v>
      </c>
      <c r="G13" s="222">
        <f t="shared" si="1"/>
        <v>991629</v>
      </c>
      <c r="H13" s="222">
        <f t="shared" si="1"/>
        <v>0</v>
      </c>
      <c r="I13" s="216">
        <f>SUM(C13:H13)</f>
        <v>99048054</v>
      </c>
    </row>
    <row r="14" spans="1:9" ht="15" x14ac:dyDescent="0.25">
      <c r="A14" s="217">
        <v>9</v>
      </c>
      <c r="B14" s="218" t="s">
        <v>760</v>
      </c>
      <c r="C14" s="219">
        <v>0</v>
      </c>
      <c r="D14" s="219"/>
      <c r="E14" s="219">
        <v>6791210</v>
      </c>
      <c r="F14" s="219">
        <v>0</v>
      </c>
      <c r="G14" s="219">
        <v>0</v>
      </c>
      <c r="H14" s="219">
        <v>0</v>
      </c>
      <c r="I14" s="216">
        <f t="shared" ref="I14:I30" si="2">SUM(C14:H14)</f>
        <v>6791210</v>
      </c>
    </row>
    <row r="15" spans="1:9" ht="15" x14ac:dyDescent="0.25">
      <c r="A15" s="217">
        <v>10</v>
      </c>
      <c r="B15" s="218" t="s">
        <v>761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19">
        <v>0</v>
      </c>
      <c r="I15" s="216">
        <f t="shared" si="2"/>
        <v>0</v>
      </c>
    </row>
    <row r="16" spans="1:9" ht="15" x14ac:dyDescent="0.25">
      <c r="A16" s="217">
        <v>11</v>
      </c>
      <c r="B16" s="218" t="s">
        <v>762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6">
        <f t="shared" si="2"/>
        <v>0</v>
      </c>
    </row>
    <row r="17" spans="1:9" ht="26.25" x14ac:dyDescent="0.25">
      <c r="A17" s="217">
        <v>12</v>
      </c>
      <c r="B17" s="223" t="s">
        <v>763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6">
        <f t="shared" si="2"/>
        <v>0</v>
      </c>
    </row>
    <row r="18" spans="1:9" ht="15" x14ac:dyDescent="0.25">
      <c r="A18" s="217">
        <v>13</v>
      </c>
      <c r="B18" s="218" t="s">
        <v>764</v>
      </c>
      <c r="C18" s="219">
        <v>0</v>
      </c>
      <c r="D18" s="219">
        <v>0</v>
      </c>
      <c r="E18" s="219">
        <v>0</v>
      </c>
      <c r="F18" s="219">
        <v>0</v>
      </c>
      <c r="G18" s="219"/>
      <c r="H18" s="219">
        <v>0</v>
      </c>
      <c r="I18" s="216">
        <f t="shared" si="2"/>
        <v>0</v>
      </c>
    </row>
    <row r="19" spans="1:9" x14ac:dyDescent="0.2">
      <c r="A19" s="220">
        <v>14</v>
      </c>
      <c r="B19" s="221" t="s">
        <v>765</v>
      </c>
      <c r="C19" s="215">
        <f t="shared" ref="C19:H19" si="3">SUM(C14:C18)</f>
        <v>0</v>
      </c>
      <c r="D19" s="215">
        <f t="shared" si="3"/>
        <v>0</v>
      </c>
      <c r="E19" s="215">
        <f t="shared" si="3"/>
        <v>6791210</v>
      </c>
      <c r="F19" s="215">
        <f t="shared" si="3"/>
        <v>0</v>
      </c>
      <c r="G19" s="215">
        <f t="shared" si="3"/>
        <v>0</v>
      </c>
      <c r="H19" s="215">
        <f t="shared" si="3"/>
        <v>0</v>
      </c>
      <c r="I19" s="216">
        <f t="shared" si="2"/>
        <v>6791210</v>
      </c>
    </row>
    <row r="20" spans="1:9" x14ac:dyDescent="0.2">
      <c r="A20" s="220">
        <v>15</v>
      </c>
      <c r="B20" s="221" t="s">
        <v>766</v>
      </c>
      <c r="C20" s="222">
        <f>C6+C13-C19</f>
        <v>30429326</v>
      </c>
      <c r="D20" s="222">
        <f t="shared" ref="D20:I20" si="4">D6+D13-D19</f>
        <v>1884835027</v>
      </c>
      <c r="E20" s="222">
        <f t="shared" si="4"/>
        <v>115371196</v>
      </c>
      <c r="F20" s="222">
        <f t="shared" si="4"/>
        <v>0</v>
      </c>
      <c r="G20" s="222">
        <f t="shared" si="4"/>
        <v>1378275</v>
      </c>
      <c r="H20" s="222">
        <f t="shared" si="4"/>
        <v>0</v>
      </c>
      <c r="I20" s="222">
        <f t="shared" si="4"/>
        <v>2032013824</v>
      </c>
    </row>
    <row r="21" spans="1:9" x14ac:dyDescent="0.2">
      <c r="A21" s="220">
        <v>16</v>
      </c>
      <c r="B21" s="221" t="s">
        <v>767</v>
      </c>
      <c r="C21" s="222">
        <v>29820006</v>
      </c>
      <c r="D21" s="222">
        <v>317350941</v>
      </c>
      <c r="E21" s="222">
        <v>91714910</v>
      </c>
      <c r="F21" s="215">
        <v>0</v>
      </c>
      <c r="G21" s="215">
        <v>0</v>
      </c>
      <c r="H21" s="215">
        <v>0</v>
      </c>
      <c r="I21" s="216">
        <f t="shared" si="2"/>
        <v>438885857</v>
      </c>
    </row>
    <row r="22" spans="1:9" ht="15" x14ac:dyDescent="0.25">
      <c r="A22" s="217">
        <v>17</v>
      </c>
      <c r="B22" s="218" t="s">
        <v>768</v>
      </c>
      <c r="C22" s="219">
        <v>254970</v>
      </c>
      <c r="D22" s="219">
        <v>45176682</v>
      </c>
      <c r="E22" s="219">
        <v>7366734</v>
      </c>
      <c r="F22" s="219">
        <v>0</v>
      </c>
      <c r="G22" s="219">
        <v>0</v>
      </c>
      <c r="H22" s="219">
        <v>0</v>
      </c>
      <c r="I22" s="216">
        <f t="shared" si="2"/>
        <v>52798386</v>
      </c>
    </row>
    <row r="23" spans="1:9" ht="15" x14ac:dyDescent="0.25">
      <c r="A23" s="217">
        <v>18</v>
      </c>
      <c r="B23" s="218" t="s">
        <v>769</v>
      </c>
      <c r="C23" s="219">
        <v>0</v>
      </c>
      <c r="D23" s="219">
        <v>0</v>
      </c>
      <c r="E23" s="219">
        <v>6791210</v>
      </c>
      <c r="F23" s="219">
        <v>0</v>
      </c>
      <c r="G23" s="219">
        <v>0</v>
      </c>
      <c r="H23" s="219">
        <v>0</v>
      </c>
      <c r="I23" s="216">
        <f t="shared" si="2"/>
        <v>6791210</v>
      </c>
    </row>
    <row r="24" spans="1:9" x14ac:dyDescent="0.2">
      <c r="A24" s="220">
        <v>19</v>
      </c>
      <c r="B24" s="221" t="s">
        <v>770</v>
      </c>
      <c r="C24" s="222">
        <f t="shared" ref="C24:H24" si="5">C21+C22-C23</f>
        <v>30074976</v>
      </c>
      <c r="D24" s="222">
        <f t="shared" si="5"/>
        <v>362527623</v>
      </c>
      <c r="E24" s="222">
        <f t="shared" si="5"/>
        <v>92290434</v>
      </c>
      <c r="F24" s="222">
        <f t="shared" si="5"/>
        <v>0</v>
      </c>
      <c r="G24" s="222">
        <f t="shared" si="5"/>
        <v>0</v>
      </c>
      <c r="H24" s="222">
        <f t="shared" si="5"/>
        <v>0</v>
      </c>
      <c r="I24" s="216">
        <f t="shared" si="2"/>
        <v>484893033</v>
      </c>
    </row>
    <row r="25" spans="1:9" ht="15" x14ac:dyDescent="0.25">
      <c r="A25" s="224">
        <v>20</v>
      </c>
      <c r="B25" s="225" t="s">
        <v>771</v>
      </c>
      <c r="C25" s="219">
        <v>0</v>
      </c>
      <c r="D25" s="219">
        <v>0</v>
      </c>
      <c r="E25" s="219">
        <v>0</v>
      </c>
      <c r="F25" s="219">
        <v>0</v>
      </c>
      <c r="G25" s="219">
        <v>0</v>
      </c>
      <c r="H25" s="219">
        <v>0</v>
      </c>
      <c r="I25" s="216">
        <f t="shared" si="2"/>
        <v>0</v>
      </c>
    </row>
    <row r="26" spans="1:9" ht="15" x14ac:dyDescent="0.25">
      <c r="A26" s="217">
        <v>21</v>
      </c>
      <c r="B26" s="218" t="s">
        <v>772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  <c r="H26" s="219">
        <v>0</v>
      </c>
      <c r="I26" s="216">
        <f t="shared" si="2"/>
        <v>0</v>
      </c>
    </row>
    <row r="27" spans="1:9" ht="15" x14ac:dyDescent="0.25">
      <c r="A27" s="217">
        <v>22</v>
      </c>
      <c r="B27" s="218" t="s">
        <v>773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9">
        <v>0</v>
      </c>
      <c r="I27" s="216">
        <f t="shared" si="2"/>
        <v>0</v>
      </c>
    </row>
    <row r="28" spans="1:9" ht="15" x14ac:dyDescent="0.25">
      <c r="A28" s="217">
        <v>23</v>
      </c>
      <c r="B28" s="218" t="s">
        <v>774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9">
        <v>0</v>
      </c>
      <c r="I28" s="216">
        <f t="shared" si="2"/>
        <v>0</v>
      </c>
    </row>
    <row r="29" spans="1:9" x14ac:dyDescent="0.2">
      <c r="A29" s="220">
        <v>24</v>
      </c>
      <c r="B29" s="221" t="s">
        <v>775</v>
      </c>
      <c r="C29" s="222">
        <f t="shared" ref="C29:H29" si="6">C24</f>
        <v>30074976</v>
      </c>
      <c r="D29" s="222">
        <f t="shared" si="6"/>
        <v>362527623</v>
      </c>
      <c r="E29" s="222">
        <f t="shared" si="6"/>
        <v>92290434</v>
      </c>
      <c r="F29" s="222">
        <f t="shared" si="6"/>
        <v>0</v>
      </c>
      <c r="G29" s="222">
        <f t="shared" si="6"/>
        <v>0</v>
      </c>
      <c r="H29" s="222">
        <f t="shared" si="6"/>
        <v>0</v>
      </c>
      <c r="I29" s="216">
        <f t="shared" si="2"/>
        <v>484893033</v>
      </c>
    </row>
    <row r="30" spans="1:9" x14ac:dyDescent="0.2">
      <c r="A30" s="220">
        <v>25</v>
      </c>
      <c r="B30" s="221" t="s">
        <v>776</v>
      </c>
      <c r="C30" s="222">
        <f t="shared" ref="C30:H30" si="7">C20-C29</f>
        <v>354350</v>
      </c>
      <c r="D30" s="222">
        <f t="shared" si="7"/>
        <v>1522307404</v>
      </c>
      <c r="E30" s="222">
        <f t="shared" si="7"/>
        <v>23080762</v>
      </c>
      <c r="F30" s="222">
        <f t="shared" si="7"/>
        <v>0</v>
      </c>
      <c r="G30" s="222">
        <f t="shared" si="7"/>
        <v>1378275</v>
      </c>
      <c r="H30" s="222">
        <f t="shared" si="7"/>
        <v>0</v>
      </c>
      <c r="I30" s="216">
        <f t="shared" si="2"/>
        <v>1547120791</v>
      </c>
    </row>
    <row r="31" spans="1:9" ht="15.75" thickBot="1" x14ac:dyDescent="0.3">
      <c r="A31" s="226">
        <v>26</v>
      </c>
      <c r="B31" s="227" t="s">
        <v>847</v>
      </c>
      <c r="C31" s="228"/>
      <c r="D31" s="228"/>
      <c r="E31" s="228"/>
      <c r="F31" s="228">
        <v>0</v>
      </c>
      <c r="G31" s="228">
        <v>0</v>
      </c>
      <c r="H31" s="228">
        <v>0</v>
      </c>
      <c r="I31" s="229">
        <f>SUM(C31:H31)</f>
        <v>0</v>
      </c>
    </row>
  </sheetData>
  <mergeCells count="2">
    <mergeCell ref="A1:H1"/>
    <mergeCell ref="A2:H2"/>
  </mergeCells>
  <pageMargins left="0.7" right="0.7" top="0.75" bottom="0.75" header="0.3" footer="0.3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view="pageLayout" zoomScaleNormal="100" workbookViewId="0">
      <selection activeCell="C19" sqref="C19"/>
    </sheetView>
  </sheetViews>
  <sheetFormatPr defaultRowHeight="15" x14ac:dyDescent="0.25"/>
  <cols>
    <col min="2" max="2" width="42.85546875" bestFit="1" customWidth="1"/>
    <col min="3" max="3" width="12.42578125" bestFit="1" customWidth="1"/>
    <col min="4" max="4" width="14.140625" bestFit="1" customWidth="1"/>
    <col min="5" max="5" width="11" bestFit="1" customWidth="1"/>
  </cols>
  <sheetData>
    <row r="1" spans="1:5" ht="18.75" x14ac:dyDescent="0.3">
      <c r="A1" s="285" t="s">
        <v>777</v>
      </c>
      <c r="B1" s="285"/>
      <c r="C1" s="285"/>
      <c r="D1" s="285"/>
      <c r="E1" s="285"/>
    </row>
    <row r="2" spans="1:5" ht="18.75" x14ac:dyDescent="0.3">
      <c r="A2" s="285" t="s">
        <v>202</v>
      </c>
      <c r="B2" s="285"/>
      <c r="C2" s="285"/>
      <c r="D2" s="285"/>
      <c r="E2" s="285"/>
    </row>
    <row r="3" spans="1:5" ht="15.75" thickBot="1" x14ac:dyDescent="0.3">
      <c r="E3" t="s">
        <v>132</v>
      </c>
    </row>
    <row r="4" spans="1:5" ht="15.75" thickBot="1" x14ac:dyDescent="0.3">
      <c r="A4" s="141" t="s">
        <v>778</v>
      </c>
      <c r="B4" s="162" t="s">
        <v>205</v>
      </c>
      <c r="C4" s="144" t="s">
        <v>779</v>
      </c>
      <c r="D4" s="161" t="s">
        <v>780</v>
      </c>
      <c r="E4" s="162" t="s">
        <v>781</v>
      </c>
    </row>
    <row r="5" spans="1:5" x14ac:dyDescent="0.25">
      <c r="A5" s="72" t="s">
        <v>6</v>
      </c>
      <c r="B5" s="145" t="s">
        <v>842</v>
      </c>
      <c r="C5" s="124">
        <v>160000</v>
      </c>
      <c r="D5" s="124">
        <v>61043</v>
      </c>
      <c r="E5" s="124">
        <v>98957</v>
      </c>
    </row>
    <row r="6" spans="1:5" x14ac:dyDescent="0.25">
      <c r="A6" s="8"/>
      <c r="B6" s="9" t="s">
        <v>813</v>
      </c>
      <c r="C6" s="124">
        <v>349380</v>
      </c>
      <c r="D6" s="124">
        <v>349380</v>
      </c>
      <c r="E6" s="124"/>
    </row>
    <row r="7" spans="1:5" x14ac:dyDescent="0.25">
      <c r="A7" s="8"/>
      <c r="B7" s="9"/>
      <c r="C7" s="124"/>
      <c r="D7" s="124"/>
      <c r="E7" s="124"/>
    </row>
    <row r="8" spans="1:5" x14ac:dyDescent="0.25">
      <c r="A8" s="8" t="s">
        <v>20</v>
      </c>
      <c r="B8" s="9" t="s">
        <v>814</v>
      </c>
      <c r="C8" s="124"/>
      <c r="D8" s="124"/>
      <c r="E8" s="124"/>
    </row>
    <row r="9" spans="1:5" x14ac:dyDescent="0.25">
      <c r="A9" s="8"/>
      <c r="B9" s="9" t="s">
        <v>815</v>
      </c>
      <c r="C9" s="124">
        <v>960000</v>
      </c>
      <c r="D9" s="124">
        <v>960000</v>
      </c>
      <c r="E9" s="124"/>
    </row>
    <row r="10" spans="1:5" x14ac:dyDescent="0.25">
      <c r="A10" s="8"/>
      <c r="B10" s="9"/>
      <c r="C10" s="124"/>
      <c r="D10" s="124"/>
      <c r="E10" s="124"/>
    </row>
    <row r="11" spans="1:5" x14ac:dyDescent="0.25">
      <c r="A11" s="8" t="s">
        <v>28</v>
      </c>
      <c r="B11" s="9" t="s">
        <v>816</v>
      </c>
      <c r="C11" s="124">
        <v>830180</v>
      </c>
      <c r="D11" s="124">
        <v>227887</v>
      </c>
      <c r="E11" s="124">
        <v>602293</v>
      </c>
    </row>
    <row r="12" spans="1:5" ht="15.75" thickBot="1" x14ac:dyDescent="0.3">
      <c r="A12" s="34"/>
      <c r="B12" s="32" t="s">
        <v>817</v>
      </c>
      <c r="C12" s="124">
        <v>2636442</v>
      </c>
      <c r="D12" s="124">
        <v>2636442</v>
      </c>
      <c r="E12" s="124"/>
    </row>
  </sheetData>
  <mergeCells count="2">
    <mergeCell ref="A1:E1"/>
    <mergeCell ref="A2:E2"/>
  </mergeCells>
  <pageMargins left="0.7" right="0.7" top="0.75" bottom="0.75" header="0.3" footer="0.3"/>
  <pageSetup paperSize="9" scale="97" orientation="portrait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view="pageLayout" zoomScaleNormal="100" workbookViewId="0">
      <selection activeCell="D28" sqref="D28"/>
    </sheetView>
  </sheetViews>
  <sheetFormatPr defaultRowHeight="15" x14ac:dyDescent="0.25"/>
  <cols>
    <col min="1" max="1" width="11.28515625" customWidth="1"/>
    <col min="3" max="3" width="40.42578125" bestFit="1" customWidth="1"/>
    <col min="4" max="4" width="13.5703125" bestFit="1" customWidth="1"/>
    <col min="5" max="6" width="13.28515625" bestFit="1" customWidth="1"/>
  </cols>
  <sheetData>
    <row r="1" spans="1:6" x14ac:dyDescent="0.25">
      <c r="A1" s="19" t="s">
        <v>135</v>
      </c>
      <c r="B1" s="19"/>
      <c r="C1" s="19" t="s">
        <v>187</v>
      </c>
    </row>
    <row r="2" spans="1:6" x14ac:dyDescent="0.25">
      <c r="A2" s="19" t="s">
        <v>137</v>
      </c>
      <c r="B2" s="19"/>
      <c r="C2" s="19" t="s">
        <v>188</v>
      </c>
    </row>
    <row r="3" spans="1:6" ht="15.75" thickBot="1" x14ac:dyDescent="0.3">
      <c r="F3" t="s">
        <v>132</v>
      </c>
    </row>
    <row r="4" spans="1:6" ht="45" x14ac:dyDescent="0.25">
      <c r="A4" s="46" t="s">
        <v>138</v>
      </c>
      <c r="B4" s="47" t="s">
        <v>139</v>
      </c>
      <c r="C4" s="47" t="s">
        <v>140</v>
      </c>
      <c r="D4" s="47" t="s">
        <v>291</v>
      </c>
      <c r="E4" s="47" t="s">
        <v>5</v>
      </c>
      <c r="F4" s="93" t="s">
        <v>134</v>
      </c>
    </row>
    <row r="5" spans="1:6" x14ac:dyDescent="0.25">
      <c r="A5" s="49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</row>
    <row r="6" spans="1:6" x14ac:dyDescent="0.25">
      <c r="A6" s="246" t="s">
        <v>141</v>
      </c>
      <c r="B6" s="247"/>
      <c r="C6" s="247"/>
      <c r="D6" s="247"/>
      <c r="E6" s="247"/>
      <c r="F6" s="249"/>
    </row>
    <row r="7" spans="1:6" x14ac:dyDescent="0.25">
      <c r="A7" s="25">
        <v>1</v>
      </c>
      <c r="B7" s="16"/>
      <c r="C7" s="16" t="s">
        <v>142</v>
      </c>
      <c r="D7" s="17">
        <f>SUM(D8:D13)</f>
        <v>0</v>
      </c>
      <c r="E7" s="17">
        <f>SUM(E8:E13)</f>
        <v>439</v>
      </c>
      <c r="F7" s="63">
        <f>SUM(F8:F13)</f>
        <v>439</v>
      </c>
    </row>
    <row r="8" spans="1:6" x14ac:dyDescent="0.25">
      <c r="A8" s="8"/>
      <c r="B8" s="4">
        <v>1</v>
      </c>
      <c r="C8" s="4" t="s">
        <v>143</v>
      </c>
      <c r="D8" s="5"/>
      <c r="E8" s="5">
        <v>439</v>
      </c>
      <c r="F8" s="64">
        <v>439</v>
      </c>
    </row>
    <row r="9" spans="1:6" x14ac:dyDescent="0.25">
      <c r="A9" s="8"/>
      <c r="B9" s="4">
        <v>2</v>
      </c>
      <c r="C9" s="4" t="s">
        <v>144</v>
      </c>
      <c r="D9" s="5"/>
      <c r="E9" s="5"/>
      <c r="F9" s="64"/>
    </row>
    <row r="10" spans="1:6" x14ac:dyDescent="0.25">
      <c r="A10" s="8"/>
      <c r="B10" s="4">
        <v>3</v>
      </c>
      <c r="C10" s="4" t="s">
        <v>145</v>
      </c>
      <c r="D10" s="5"/>
      <c r="E10" s="5"/>
      <c r="F10" s="64"/>
    </row>
    <row r="11" spans="1:6" x14ac:dyDescent="0.25">
      <c r="A11" s="8"/>
      <c r="B11" s="4">
        <v>4</v>
      </c>
      <c r="C11" s="4" t="s">
        <v>189</v>
      </c>
      <c r="D11" s="5"/>
      <c r="E11" s="5"/>
      <c r="F11" s="64"/>
    </row>
    <row r="12" spans="1:6" x14ac:dyDescent="0.25">
      <c r="A12" s="8"/>
      <c r="B12" s="4">
        <v>5</v>
      </c>
      <c r="C12" s="4" t="s">
        <v>147</v>
      </c>
      <c r="D12" s="5"/>
      <c r="E12" s="5"/>
      <c r="F12" s="64"/>
    </row>
    <row r="13" spans="1:6" x14ac:dyDescent="0.25">
      <c r="A13" s="8"/>
      <c r="B13" s="4">
        <v>6</v>
      </c>
      <c r="C13" s="4" t="s">
        <v>148</v>
      </c>
      <c r="D13" s="5"/>
      <c r="E13" s="5"/>
      <c r="F13" s="64"/>
    </row>
    <row r="14" spans="1:6" x14ac:dyDescent="0.25">
      <c r="A14" s="25">
        <v>3</v>
      </c>
      <c r="B14" s="16">
        <v>1</v>
      </c>
      <c r="C14" s="16" t="s">
        <v>150</v>
      </c>
      <c r="D14" s="17"/>
      <c r="E14" s="17"/>
      <c r="F14" s="63"/>
    </row>
    <row r="15" spans="1:6" x14ac:dyDescent="0.25">
      <c r="A15" s="25">
        <v>5</v>
      </c>
      <c r="B15" s="16"/>
      <c r="C15" s="16" t="s">
        <v>190</v>
      </c>
      <c r="D15" s="17">
        <f>SUM(D16:D17)</f>
        <v>0</v>
      </c>
      <c r="E15" s="17">
        <f>SUM(E16:E17)</f>
        <v>991356</v>
      </c>
      <c r="F15" s="63">
        <f>SUM(F16:F17)</f>
        <v>991356</v>
      </c>
    </row>
    <row r="16" spans="1:6" x14ac:dyDescent="0.25">
      <c r="A16" s="8"/>
      <c r="B16" s="4">
        <v>1</v>
      </c>
      <c r="C16" s="4" t="s">
        <v>191</v>
      </c>
      <c r="D16" s="5"/>
      <c r="E16" s="5">
        <v>991356</v>
      </c>
      <c r="F16" s="64">
        <v>991356</v>
      </c>
    </row>
    <row r="17" spans="1:6" x14ac:dyDescent="0.25">
      <c r="A17" s="8"/>
      <c r="B17" s="4">
        <v>2</v>
      </c>
      <c r="C17" s="4" t="s">
        <v>192</v>
      </c>
      <c r="D17" s="5"/>
      <c r="E17" s="5"/>
      <c r="F17" s="64"/>
    </row>
    <row r="18" spans="1:6" x14ac:dyDescent="0.25">
      <c r="A18" s="25">
        <v>7</v>
      </c>
      <c r="B18" s="16"/>
      <c r="C18" s="16" t="s">
        <v>163</v>
      </c>
      <c r="D18" s="17"/>
      <c r="E18" s="17">
        <f>SUM(E19:E20)</f>
        <v>856718</v>
      </c>
      <c r="F18" s="63">
        <f>SUM(F19:F20)</f>
        <v>856718</v>
      </c>
    </row>
    <row r="19" spans="1:6" x14ac:dyDescent="0.25">
      <c r="A19" s="8"/>
      <c r="B19" s="4">
        <v>1</v>
      </c>
      <c r="C19" s="4" t="s">
        <v>164</v>
      </c>
      <c r="D19" s="5"/>
      <c r="E19" s="5">
        <v>856718</v>
      </c>
      <c r="F19" s="64">
        <v>856718</v>
      </c>
    </row>
    <row r="20" spans="1:6" x14ac:dyDescent="0.25">
      <c r="A20" s="8"/>
      <c r="B20" s="4">
        <v>2</v>
      </c>
      <c r="C20" s="4" t="s">
        <v>193</v>
      </c>
      <c r="D20" s="5"/>
      <c r="E20" s="5"/>
      <c r="F20" s="64"/>
    </row>
    <row r="21" spans="1:6" x14ac:dyDescent="0.25">
      <c r="A21" s="25">
        <v>8</v>
      </c>
      <c r="B21" s="16">
        <v>1</v>
      </c>
      <c r="C21" s="16" t="s">
        <v>194</v>
      </c>
      <c r="D21" s="17">
        <v>60178181</v>
      </c>
      <c r="E21" s="17">
        <v>59543424</v>
      </c>
      <c r="F21" s="63">
        <v>59543424</v>
      </c>
    </row>
    <row r="22" spans="1:6" x14ac:dyDescent="0.25">
      <c r="A22" s="25"/>
      <c r="B22" s="16"/>
      <c r="C22" s="16" t="s">
        <v>165</v>
      </c>
      <c r="D22" s="17">
        <f>SUM(D7,D14,D15,D18,D21)</f>
        <v>60178181</v>
      </c>
      <c r="E22" s="17">
        <f>SUM(E7,E14,E15,E18,E21)</f>
        <v>61391937</v>
      </c>
      <c r="F22" s="63">
        <f>SUM(F7,F14,F15,F18,F21)</f>
        <v>61391937</v>
      </c>
    </row>
    <row r="23" spans="1:6" x14ac:dyDescent="0.25">
      <c r="A23" s="8"/>
      <c r="B23" s="4"/>
      <c r="C23" s="4"/>
      <c r="D23" s="5"/>
      <c r="E23" s="5"/>
      <c r="F23" s="64"/>
    </row>
    <row r="24" spans="1:6" x14ac:dyDescent="0.25">
      <c r="A24" s="246" t="s">
        <v>166</v>
      </c>
      <c r="B24" s="247"/>
      <c r="C24" s="247"/>
      <c r="D24" s="247"/>
      <c r="E24" s="247"/>
      <c r="F24" s="249"/>
    </row>
    <row r="25" spans="1:6" x14ac:dyDescent="0.25">
      <c r="A25" s="25">
        <v>9</v>
      </c>
      <c r="B25" s="16"/>
      <c r="C25" s="16" t="s">
        <v>167</v>
      </c>
      <c r="D25" s="17">
        <f>SUM(D26:D32)</f>
        <v>60178181</v>
      </c>
      <c r="E25" s="17">
        <f>SUM(E26:E32)</f>
        <v>61391937</v>
      </c>
      <c r="F25" s="63">
        <f>SUM(F26:F32)</f>
        <v>59483577</v>
      </c>
    </row>
    <row r="26" spans="1:6" x14ac:dyDescent="0.25">
      <c r="A26" s="8"/>
      <c r="B26" s="4">
        <v>1</v>
      </c>
      <c r="C26" s="4" t="s">
        <v>195</v>
      </c>
      <c r="D26" s="5">
        <v>43618623</v>
      </c>
      <c r="E26" s="5">
        <v>43940103</v>
      </c>
      <c r="F26" s="64">
        <v>43254356</v>
      </c>
    </row>
    <row r="27" spans="1:6" x14ac:dyDescent="0.25">
      <c r="A27" s="8"/>
      <c r="B27" s="4">
        <v>2</v>
      </c>
      <c r="C27" s="4" t="s">
        <v>100</v>
      </c>
      <c r="D27" s="5">
        <v>12099558</v>
      </c>
      <c r="E27" s="5">
        <v>12390014</v>
      </c>
      <c r="F27" s="64">
        <v>11433440</v>
      </c>
    </row>
    <row r="28" spans="1:6" x14ac:dyDescent="0.25">
      <c r="A28" s="8"/>
      <c r="B28" s="4">
        <v>3</v>
      </c>
      <c r="C28" s="4" t="s">
        <v>196</v>
      </c>
      <c r="D28" s="5">
        <v>4460000</v>
      </c>
      <c r="E28" s="5">
        <v>5061820</v>
      </c>
      <c r="F28" s="64">
        <v>4795781</v>
      </c>
    </row>
    <row r="29" spans="1:6" x14ac:dyDescent="0.25">
      <c r="A29" s="8"/>
      <c r="B29" s="4">
        <v>4</v>
      </c>
      <c r="C29" s="4" t="s">
        <v>103</v>
      </c>
      <c r="D29" s="5"/>
      <c r="E29" s="5"/>
      <c r="F29" s="64"/>
    </row>
    <row r="30" spans="1:6" x14ac:dyDescent="0.25">
      <c r="A30" s="8"/>
      <c r="B30" s="4">
        <v>5</v>
      </c>
      <c r="C30" s="4" t="s">
        <v>197</v>
      </c>
      <c r="D30" s="5"/>
      <c r="E30" s="5"/>
      <c r="F30" s="64"/>
    </row>
    <row r="31" spans="1:6" x14ac:dyDescent="0.25">
      <c r="A31" s="8"/>
      <c r="B31" s="4">
        <v>6</v>
      </c>
      <c r="C31" s="4" t="s">
        <v>171</v>
      </c>
      <c r="D31" s="5"/>
      <c r="E31" s="5"/>
      <c r="F31" s="64"/>
    </row>
    <row r="32" spans="1:6" x14ac:dyDescent="0.25">
      <c r="A32" s="8"/>
      <c r="B32" s="4">
        <v>7</v>
      </c>
      <c r="C32" s="4" t="s">
        <v>109</v>
      </c>
      <c r="D32" s="5"/>
      <c r="E32" s="5"/>
      <c r="F32" s="64"/>
    </row>
    <row r="33" spans="1:6" x14ac:dyDescent="0.25">
      <c r="A33" s="25">
        <v>10</v>
      </c>
      <c r="B33" s="16"/>
      <c r="C33" s="16" t="s">
        <v>172</v>
      </c>
      <c r="D33" s="17">
        <v>0</v>
      </c>
      <c r="E33" s="17">
        <v>0</v>
      </c>
      <c r="F33" s="63">
        <v>0</v>
      </c>
    </row>
    <row r="34" spans="1:6" x14ac:dyDescent="0.25">
      <c r="A34" s="8"/>
      <c r="B34" s="4">
        <v>1</v>
      </c>
      <c r="C34" s="4" t="s">
        <v>113</v>
      </c>
      <c r="D34" s="5"/>
      <c r="E34" s="5"/>
      <c r="F34" s="64"/>
    </row>
    <row r="35" spans="1:6" x14ac:dyDescent="0.25">
      <c r="A35" s="8"/>
      <c r="B35" s="4">
        <v>2</v>
      </c>
      <c r="C35" s="4" t="s">
        <v>174</v>
      </c>
      <c r="D35" s="5"/>
      <c r="E35" s="5"/>
      <c r="F35" s="64"/>
    </row>
    <row r="36" spans="1:6" x14ac:dyDescent="0.25">
      <c r="A36" s="8"/>
      <c r="B36" s="4">
        <v>3</v>
      </c>
      <c r="C36" s="4" t="s">
        <v>175</v>
      </c>
      <c r="D36" s="5"/>
      <c r="E36" s="5"/>
      <c r="F36" s="64"/>
    </row>
    <row r="37" spans="1:6" x14ac:dyDescent="0.25">
      <c r="A37" s="25">
        <v>11</v>
      </c>
      <c r="B37" s="16"/>
      <c r="C37" s="16" t="s">
        <v>176</v>
      </c>
      <c r="D37" s="17">
        <v>0</v>
      </c>
      <c r="E37" s="17">
        <v>0</v>
      </c>
      <c r="F37" s="63">
        <v>0</v>
      </c>
    </row>
    <row r="38" spans="1:6" x14ac:dyDescent="0.25">
      <c r="A38" s="8"/>
      <c r="B38" s="4">
        <v>1</v>
      </c>
      <c r="C38" s="4" t="s">
        <v>121</v>
      </c>
      <c r="D38" s="5"/>
      <c r="E38" s="5"/>
      <c r="F38" s="64"/>
    </row>
    <row r="39" spans="1:6" x14ac:dyDescent="0.25">
      <c r="A39" s="8"/>
      <c r="B39" s="4">
        <v>2</v>
      </c>
      <c r="C39" s="4" t="s">
        <v>198</v>
      </c>
      <c r="D39" s="5"/>
      <c r="E39" s="5"/>
      <c r="F39" s="64"/>
    </row>
    <row r="40" spans="1:6" x14ac:dyDescent="0.25">
      <c r="A40" s="25">
        <v>12</v>
      </c>
      <c r="B40" s="16"/>
      <c r="C40" s="16" t="s">
        <v>199</v>
      </c>
      <c r="D40" s="17"/>
      <c r="E40" s="17"/>
      <c r="F40" s="64"/>
    </row>
    <row r="41" spans="1:6" ht="15.75" thickBot="1" x14ac:dyDescent="0.3">
      <c r="A41" s="34"/>
      <c r="B41" s="38"/>
      <c r="C41" s="65" t="s">
        <v>185</v>
      </c>
      <c r="D41" s="66">
        <f>SUM(D25,D33,D37,D40)</f>
        <v>60178181</v>
      </c>
      <c r="E41" s="66">
        <f>SUM(E25,E33,E37,E40)</f>
        <v>61391937</v>
      </c>
      <c r="F41" s="67">
        <f>SUM(F25,F33,F37,F40)</f>
        <v>59483577</v>
      </c>
    </row>
    <row r="42" spans="1:6" ht="15.75" thickBot="1" x14ac:dyDescent="0.3">
      <c r="D42" s="2"/>
      <c r="E42" s="2"/>
      <c r="F42" s="2"/>
    </row>
    <row r="43" spans="1:6" ht="15.75" thickBot="1" x14ac:dyDescent="0.3">
      <c r="A43" s="89" t="s">
        <v>200</v>
      </c>
      <c r="B43" s="90"/>
      <c r="C43" s="90"/>
      <c r="D43" s="91">
        <v>12</v>
      </c>
      <c r="E43" s="2"/>
      <c r="F43" s="2"/>
    </row>
    <row r="44" spans="1:6" ht="15.75" thickBot="1" x14ac:dyDescent="0.3">
      <c r="A44" s="86" t="s">
        <v>201</v>
      </c>
      <c r="B44" s="87"/>
      <c r="C44" s="87"/>
      <c r="D44" s="92">
        <v>12</v>
      </c>
      <c r="E44" s="2"/>
      <c r="F44" s="2"/>
    </row>
  </sheetData>
  <mergeCells count="2">
    <mergeCell ref="A6:F6"/>
    <mergeCell ref="A24:F24"/>
  </mergeCells>
  <pageMargins left="0.7" right="0.7" top="0.75" bottom="0.75" header="0.3" footer="0.3"/>
  <pageSetup paperSize="9" scale="86" orientation="portrait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view="pageLayout" topLeftCell="A10" zoomScaleNormal="100" workbookViewId="0">
      <selection activeCell="D29" sqref="D29"/>
    </sheetView>
  </sheetViews>
  <sheetFormatPr defaultRowHeight="15" x14ac:dyDescent="0.25"/>
  <cols>
    <col min="1" max="1" width="10.85546875" customWidth="1"/>
    <col min="2" max="2" width="9.42578125" customWidth="1"/>
    <col min="3" max="3" width="40.42578125" bestFit="1" customWidth="1"/>
    <col min="4" max="5" width="15.85546875" bestFit="1" customWidth="1"/>
    <col min="6" max="6" width="13.28515625" bestFit="1" customWidth="1"/>
  </cols>
  <sheetData>
    <row r="1" spans="1:6" x14ac:dyDescent="0.25">
      <c r="A1" s="19" t="s">
        <v>135</v>
      </c>
      <c r="B1" s="19"/>
      <c r="C1" s="19" t="s">
        <v>202</v>
      </c>
    </row>
    <row r="2" spans="1:6" x14ac:dyDescent="0.25">
      <c r="A2" s="19" t="s">
        <v>137</v>
      </c>
      <c r="B2" s="19"/>
      <c r="C2" s="19" t="s">
        <v>188</v>
      </c>
    </row>
    <row r="3" spans="1:6" ht="15.75" thickBot="1" x14ac:dyDescent="0.3">
      <c r="E3" t="s">
        <v>132</v>
      </c>
    </row>
    <row r="4" spans="1:6" s="69" customFormat="1" ht="45" x14ac:dyDescent="0.25">
      <c r="A4" s="46" t="s">
        <v>138</v>
      </c>
      <c r="B4" s="47" t="s">
        <v>139</v>
      </c>
      <c r="C4" s="47" t="s">
        <v>140</v>
      </c>
      <c r="D4" s="47" t="s">
        <v>291</v>
      </c>
      <c r="E4" s="47" t="s">
        <v>5</v>
      </c>
      <c r="F4" s="93" t="s">
        <v>134</v>
      </c>
    </row>
    <row r="5" spans="1:6" x14ac:dyDescent="0.25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</row>
    <row r="6" spans="1:6" x14ac:dyDescent="0.25">
      <c r="A6" s="246" t="s">
        <v>141</v>
      </c>
      <c r="B6" s="247"/>
      <c r="C6" s="247"/>
      <c r="D6" s="247"/>
      <c r="E6" s="247"/>
      <c r="F6" s="249"/>
    </row>
    <row r="7" spans="1:6" x14ac:dyDescent="0.25">
      <c r="A7" s="25">
        <v>1</v>
      </c>
      <c r="B7" s="16"/>
      <c r="C7" s="16" t="s">
        <v>142</v>
      </c>
      <c r="D7" s="17">
        <f>SUM(D8:D13)</f>
        <v>4572000</v>
      </c>
      <c r="E7" s="17">
        <f>SUM(E8:E13)</f>
        <v>4778009</v>
      </c>
      <c r="F7" s="63">
        <f>SUM(F8:F13)</f>
        <v>3563577</v>
      </c>
    </row>
    <row r="8" spans="1:6" x14ac:dyDescent="0.25">
      <c r="A8" s="8"/>
      <c r="B8" s="4">
        <v>1</v>
      </c>
      <c r="C8" s="4" t="s">
        <v>143</v>
      </c>
      <c r="D8" s="5"/>
      <c r="E8" s="5"/>
      <c r="F8" s="64"/>
    </row>
    <row r="9" spans="1:6" x14ac:dyDescent="0.25">
      <c r="A9" s="8"/>
      <c r="B9" s="4">
        <v>2</v>
      </c>
      <c r="C9" s="4" t="s">
        <v>144</v>
      </c>
      <c r="D9" s="5"/>
      <c r="E9" s="5"/>
      <c r="F9" s="64"/>
    </row>
    <row r="10" spans="1:6" x14ac:dyDescent="0.25">
      <c r="A10" s="8"/>
      <c r="B10" s="4">
        <v>3</v>
      </c>
      <c r="C10" s="4" t="s">
        <v>145</v>
      </c>
      <c r="D10" s="5">
        <v>3600000</v>
      </c>
      <c r="E10" s="5">
        <v>2806109</v>
      </c>
      <c r="F10" s="64">
        <v>2805729</v>
      </c>
    </row>
    <row r="11" spans="1:6" x14ac:dyDescent="0.25">
      <c r="A11" s="8"/>
      <c r="B11" s="4">
        <v>4</v>
      </c>
      <c r="C11" s="4" t="s">
        <v>189</v>
      </c>
      <c r="D11" s="5">
        <v>972000</v>
      </c>
      <c r="E11" s="5">
        <v>1971400</v>
      </c>
      <c r="F11" s="64">
        <v>757544</v>
      </c>
    </row>
    <row r="12" spans="1:6" x14ac:dyDescent="0.25">
      <c r="A12" s="8"/>
      <c r="B12" s="4">
        <v>5</v>
      </c>
      <c r="C12" s="4" t="s">
        <v>147</v>
      </c>
      <c r="D12" s="5"/>
      <c r="E12" s="5"/>
      <c r="F12" s="64"/>
    </row>
    <row r="13" spans="1:6" x14ac:dyDescent="0.25">
      <c r="A13" s="8"/>
      <c r="B13" s="4">
        <v>6</v>
      </c>
      <c r="C13" s="4" t="s">
        <v>148</v>
      </c>
      <c r="D13" s="5"/>
      <c r="E13" s="5">
        <v>500</v>
      </c>
      <c r="F13" s="64">
        <v>304</v>
      </c>
    </row>
    <row r="14" spans="1:6" x14ac:dyDescent="0.25">
      <c r="A14" s="25">
        <v>2</v>
      </c>
      <c r="B14" s="16">
        <v>1</v>
      </c>
      <c r="C14" s="16" t="s">
        <v>150</v>
      </c>
      <c r="D14" s="17"/>
      <c r="E14" s="17"/>
      <c r="F14" s="63"/>
    </row>
    <row r="15" spans="1:6" x14ac:dyDescent="0.25">
      <c r="A15" s="25">
        <v>3</v>
      </c>
      <c r="B15" s="16"/>
      <c r="C15" s="16" t="s">
        <v>190</v>
      </c>
      <c r="D15" s="17">
        <f>SUM(D16:D17)</f>
        <v>0</v>
      </c>
      <c r="E15" s="17">
        <f>SUM(E16:E17)</f>
        <v>0</v>
      </c>
      <c r="F15" s="63">
        <f>SUM(F16:F17)</f>
        <v>0</v>
      </c>
    </row>
    <row r="16" spans="1:6" x14ac:dyDescent="0.25">
      <c r="A16" s="8"/>
      <c r="B16" s="4">
        <v>1</v>
      </c>
      <c r="C16" s="4" t="s">
        <v>191</v>
      </c>
      <c r="D16" s="5"/>
      <c r="E16" s="5"/>
      <c r="F16" s="64"/>
    </row>
    <row r="17" spans="1:6" x14ac:dyDescent="0.25">
      <c r="A17" s="8"/>
      <c r="B17" s="4">
        <v>2</v>
      </c>
      <c r="C17" s="4" t="s">
        <v>192</v>
      </c>
      <c r="D17" s="5"/>
      <c r="E17" s="5"/>
      <c r="F17" s="64"/>
    </row>
    <row r="18" spans="1:6" x14ac:dyDescent="0.25">
      <c r="A18" s="25">
        <v>4</v>
      </c>
      <c r="B18" s="16"/>
      <c r="C18" s="16" t="s">
        <v>163</v>
      </c>
      <c r="D18" s="17">
        <f>D19+D20</f>
        <v>750720</v>
      </c>
      <c r="E18" s="17">
        <f>E19+E20</f>
        <v>750720</v>
      </c>
      <c r="F18" s="63">
        <f>F19+F20</f>
        <v>750720</v>
      </c>
    </row>
    <row r="19" spans="1:6" x14ac:dyDescent="0.25">
      <c r="A19" s="8"/>
      <c r="B19" s="4">
        <v>1</v>
      </c>
      <c r="C19" s="4" t="s">
        <v>164</v>
      </c>
      <c r="D19" s="5">
        <v>750720</v>
      </c>
      <c r="E19" s="5">
        <v>750720</v>
      </c>
      <c r="F19" s="64">
        <v>750720</v>
      </c>
    </row>
    <row r="20" spans="1:6" x14ac:dyDescent="0.25">
      <c r="A20" s="8"/>
      <c r="B20" s="4">
        <v>2</v>
      </c>
      <c r="C20" s="4" t="s">
        <v>203</v>
      </c>
      <c r="D20" s="5"/>
      <c r="E20" s="5"/>
      <c r="F20" s="64"/>
    </row>
    <row r="21" spans="1:6" x14ac:dyDescent="0.25">
      <c r="A21" s="25">
        <v>5</v>
      </c>
      <c r="B21" s="16">
        <v>1</v>
      </c>
      <c r="C21" s="16" t="s">
        <v>194</v>
      </c>
      <c r="D21" s="17">
        <v>26454345</v>
      </c>
      <c r="E21" s="17">
        <v>27630706</v>
      </c>
      <c r="F21" s="63">
        <v>27630706</v>
      </c>
    </row>
    <row r="22" spans="1:6" x14ac:dyDescent="0.25">
      <c r="A22" s="8"/>
      <c r="B22" s="4"/>
      <c r="C22" s="16" t="s">
        <v>165</v>
      </c>
      <c r="D22" s="17">
        <f>D7+D14+D15+D18+D21</f>
        <v>31777065</v>
      </c>
      <c r="E22" s="17">
        <f>SUM(E7+E15+E18+E21)</f>
        <v>33159435</v>
      </c>
      <c r="F22" s="63">
        <f>SUM(F7+F15+F18+F21)</f>
        <v>31945003</v>
      </c>
    </row>
    <row r="23" spans="1:6" x14ac:dyDescent="0.25">
      <c r="A23" s="8"/>
      <c r="B23" s="4"/>
      <c r="C23" s="4"/>
      <c r="D23" s="4"/>
      <c r="E23" s="4"/>
      <c r="F23" s="9"/>
    </row>
    <row r="24" spans="1:6" x14ac:dyDescent="0.25">
      <c r="A24" s="246" t="s">
        <v>166</v>
      </c>
      <c r="B24" s="247"/>
      <c r="C24" s="247"/>
      <c r="D24" s="247"/>
      <c r="E24" s="247"/>
      <c r="F24" s="249"/>
    </row>
    <row r="25" spans="1:6" x14ac:dyDescent="0.25">
      <c r="A25" s="25">
        <v>1</v>
      </c>
      <c r="B25" s="16"/>
      <c r="C25" s="16" t="s">
        <v>167</v>
      </c>
      <c r="D25" s="17">
        <f>SUM(D26:D32)</f>
        <v>31777065</v>
      </c>
      <c r="E25" s="17">
        <f>SUM(E26:E32)</f>
        <v>32589435</v>
      </c>
      <c r="F25" s="63">
        <f>SUM(F26:F32)</f>
        <v>30151436</v>
      </c>
    </row>
    <row r="26" spans="1:6" x14ac:dyDescent="0.25">
      <c r="A26" s="8"/>
      <c r="B26" s="4">
        <v>1</v>
      </c>
      <c r="C26" s="4" t="s">
        <v>195</v>
      </c>
      <c r="D26" s="5">
        <v>16159608</v>
      </c>
      <c r="E26" s="5">
        <v>17557766</v>
      </c>
      <c r="F26" s="64">
        <v>16938974</v>
      </c>
    </row>
    <row r="27" spans="1:6" x14ac:dyDescent="0.25">
      <c r="A27" s="8"/>
      <c r="B27" s="4">
        <v>2</v>
      </c>
      <c r="C27" s="4" t="s">
        <v>100</v>
      </c>
      <c r="D27" s="5">
        <v>4345457</v>
      </c>
      <c r="E27" s="5">
        <v>4590509</v>
      </c>
      <c r="F27" s="64">
        <v>4584743</v>
      </c>
    </row>
    <row r="28" spans="1:6" x14ac:dyDescent="0.25">
      <c r="A28" s="8"/>
      <c r="B28" s="4">
        <v>3</v>
      </c>
      <c r="C28" s="4" t="s">
        <v>196</v>
      </c>
      <c r="D28" s="5">
        <v>11272000</v>
      </c>
      <c r="E28" s="5">
        <v>10441160</v>
      </c>
      <c r="F28" s="64">
        <v>8627719</v>
      </c>
    </row>
    <row r="29" spans="1:6" x14ac:dyDescent="0.25">
      <c r="A29" s="8"/>
      <c r="B29" s="4">
        <v>4</v>
      </c>
      <c r="C29" s="4" t="s">
        <v>103</v>
      </c>
      <c r="D29" s="5"/>
      <c r="E29" s="5"/>
      <c r="F29" s="64"/>
    </row>
    <row r="30" spans="1:6" x14ac:dyDescent="0.25">
      <c r="A30" s="8"/>
      <c r="B30" s="4">
        <v>5</v>
      </c>
      <c r="C30" s="4" t="s">
        <v>197</v>
      </c>
      <c r="D30" s="5"/>
      <c r="E30" s="5"/>
      <c r="F30" s="64"/>
    </row>
    <row r="31" spans="1:6" x14ac:dyDescent="0.25">
      <c r="A31" s="8"/>
      <c r="B31" s="4">
        <v>6</v>
      </c>
      <c r="C31" s="4" t="s">
        <v>171</v>
      </c>
      <c r="D31" s="5"/>
      <c r="E31" s="5"/>
      <c r="F31" s="64"/>
    </row>
    <row r="32" spans="1:6" x14ac:dyDescent="0.25">
      <c r="A32" s="8"/>
      <c r="B32" s="4">
        <v>7</v>
      </c>
      <c r="C32" s="4" t="s">
        <v>109</v>
      </c>
      <c r="D32" s="5"/>
      <c r="E32" s="5"/>
      <c r="F32" s="64"/>
    </row>
    <row r="33" spans="1:6" x14ac:dyDescent="0.25">
      <c r="A33" s="25">
        <v>2</v>
      </c>
      <c r="B33" s="16"/>
      <c r="C33" s="16" t="s">
        <v>172</v>
      </c>
      <c r="D33" s="17">
        <f>SUM(D34:D35)</f>
        <v>0</v>
      </c>
      <c r="E33" s="17">
        <f>SUM(E34:E36)</f>
        <v>570000</v>
      </c>
      <c r="F33" s="63">
        <f>SUM(F34:F36)</f>
        <v>37500</v>
      </c>
    </row>
    <row r="34" spans="1:6" x14ac:dyDescent="0.25">
      <c r="A34" s="8"/>
      <c r="B34" s="4">
        <v>1</v>
      </c>
      <c r="C34" s="4" t="s">
        <v>113</v>
      </c>
      <c r="D34" s="5"/>
      <c r="E34" s="5"/>
      <c r="F34" s="64"/>
    </row>
    <row r="35" spans="1:6" x14ac:dyDescent="0.25">
      <c r="A35" s="8"/>
      <c r="B35" s="4">
        <v>2</v>
      </c>
      <c r="C35" s="4" t="s">
        <v>174</v>
      </c>
      <c r="D35" s="17">
        <f>SUM(D36:D37)</f>
        <v>0</v>
      </c>
      <c r="E35" s="5">
        <v>570000</v>
      </c>
      <c r="F35" s="64">
        <v>37500</v>
      </c>
    </row>
    <row r="36" spans="1:6" x14ac:dyDescent="0.25">
      <c r="A36" s="8"/>
      <c r="B36" s="4">
        <v>3</v>
      </c>
      <c r="C36" s="4" t="s">
        <v>175</v>
      </c>
      <c r="D36" s="5"/>
      <c r="E36" s="5"/>
      <c r="F36" s="64"/>
    </row>
    <row r="37" spans="1:6" x14ac:dyDescent="0.25">
      <c r="A37" s="25">
        <v>3</v>
      </c>
      <c r="B37" s="16"/>
      <c r="C37" s="16" t="s">
        <v>176</v>
      </c>
      <c r="D37" s="17">
        <f>SUM(D38:D39)</f>
        <v>0</v>
      </c>
      <c r="E37" s="17">
        <f>SUM(E38:E39)</f>
        <v>0</v>
      </c>
      <c r="F37" s="63">
        <f>SUM(F38:F39)</f>
        <v>0</v>
      </c>
    </row>
    <row r="38" spans="1:6" x14ac:dyDescent="0.25">
      <c r="A38" s="8"/>
      <c r="B38" s="4">
        <v>1</v>
      </c>
      <c r="C38" s="4" t="s">
        <v>121</v>
      </c>
      <c r="D38" s="5"/>
      <c r="E38" s="5"/>
      <c r="F38" s="64"/>
    </row>
    <row r="39" spans="1:6" x14ac:dyDescent="0.25">
      <c r="A39" s="8"/>
      <c r="B39" s="4">
        <v>2</v>
      </c>
      <c r="C39" s="4" t="s">
        <v>198</v>
      </c>
      <c r="D39" s="5"/>
      <c r="E39" s="5"/>
      <c r="F39" s="64"/>
    </row>
    <row r="40" spans="1:6" x14ac:dyDescent="0.25">
      <c r="A40" s="25">
        <v>4</v>
      </c>
      <c r="B40" s="16"/>
      <c r="C40" s="16" t="s">
        <v>199</v>
      </c>
      <c r="D40" s="17"/>
      <c r="E40" s="17"/>
      <c r="F40" s="63"/>
    </row>
    <row r="41" spans="1:6" ht="15.75" thickBot="1" x14ac:dyDescent="0.3">
      <c r="A41" s="34"/>
      <c r="B41" s="38"/>
      <c r="C41" s="65" t="s">
        <v>185</v>
      </c>
      <c r="D41" s="66">
        <f>D25+D33+D37+D40</f>
        <v>31777065</v>
      </c>
      <c r="E41" s="66">
        <f>E25+E33+E37+E40</f>
        <v>33159435</v>
      </c>
      <c r="F41" s="67">
        <f>F25+F33+F37+F40</f>
        <v>30188936</v>
      </c>
    </row>
    <row r="42" spans="1:6" ht="15.75" thickBot="1" x14ac:dyDescent="0.3"/>
    <row r="43" spans="1:6" x14ac:dyDescent="0.25">
      <c r="A43" s="57" t="s">
        <v>200</v>
      </c>
      <c r="B43" s="58"/>
      <c r="C43" s="58"/>
      <c r="D43" s="59">
        <v>6</v>
      </c>
    </row>
    <row r="44" spans="1:6" ht="15.75" thickBot="1" x14ac:dyDescent="0.3">
      <c r="A44" s="60" t="s">
        <v>201</v>
      </c>
      <c r="B44" s="61"/>
      <c r="C44" s="61"/>
      <c r="D44" s="62">
        <v>6</v>
      </c>
    </row>
  </sheetData>
  <mergeCells count="2">
    <mergeCell ref="A6:F6"/>
    <mergeCell ref="A24:F24"/>
  </mergeCells>
  <pageMargins left="0.7" right="0.7" top="0.75" bottom="0.75" header="0.3" footer="0.3"/>
  <pageSetup paperSize="9" scale="82" orientation="portrait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Layout" zoomScaleNormal="100" workbookViewId="0">
      <selection activeCell="D18" sqref="D18"/>
    </sheetView>
  </sheetViews>
  <sheetFormatPr defaultRowHeight="15" x14ac:dyDescent="0.25"/>
  <cols>
    <col min="1" max="1" width="41.7109375" bestFit="1" customWidth="1"/>
    <col min="2" max="4" width="15.7109375" customWidth="1"/>
    <col min="5" max="5" width="49.85546875" bestFit="1" customWidth="1"/>
    <col min="6" max="8" width="15.7109375" style="2" customWidth="1"/>
  </cols>
  <sheetData>
    <row r="1" spans="1:8" ht="47.45" customHeight="1" x14ac:dyDescent="0.25">
      <c r="A1" s="250" t="s">
        <v>204</v>
      </c>
      <c r="B1" s="250"/>
      <c r="C1" s="250"/>
      <c r="D1" s="250"/>
      <c r="E1" s="250"/>
      <c r="F1" s="250"/>
      <c r="G1" s="250"/>
      <c r="H1" s="250"/>
    </row>
    <row r="2" spans="1:8" ht="15.75" thickBot="1" x14ac:dyDescent="0.3">
      <c r="H2" s="2" t="s">
        <v>132</v>
      </c>
    </row>
    <row r="3" spans="1:8" ht="15.75" thickBot="1" x14ac:dyDescent="0.3">
      <c r="A3" s="251" t="s">
        <v>141</v>
      </c>
      <c r="B3" s="252"/>
      <c r="C3" s="252"/>
      <c r="D3" s="252"/>
      <c r="E3" s="252" t="s">
        <v>166</v>
      </c>
      <c r="F3" s="252"/>
      <c r="G3" s="252"/>
      <c r="H3" s="253"/>
    </row>
    <row r="4" spans="1:8" ht="45.75" thickBot="1" x14ac:dyDescent="0.3">
      <c r="A4" s="94" t="s">
        <v>205</v>
      </c>
      <c r="B4" s="95" t="s">
        <v>206</v>
      </c>
      <c r="C4" s="95" t="s">
        <v>207</v>
      </c>
      <c r="D4" s="95" t="s">
        <v>224</v>
      </c>
      <c r="E4" s="101" t="s">
        <v>205</v>
      </c>
      <c r="F4" s="102" t="s">
        <v>206</v>
      </c>
      <c r="G4" s="102" t="s">
        <v>207</v>
      </c>
      <c r="H4" s="103" t="s">
        <v>224</v>
      </c>
    </row>
    <row r="5" spans="1:8" x14ac:dyDescent="0.25">
      <c r="A5" s="72" t="s">
        <v>142</v>
      </c>
      <c r="B5" s="7">
        <f>'[1]2.1. sz. mell Önkormányzat'!D9</f>
        <v>8171856</v>
      </c>
      <c r="C5" s="7">
        <f>'[1]2.1. sz. mell Önkormányzat'!E9</f>
        <v>7950031</v>
      </c>
      <c r="D5" s="7">
        <v>7674472</v>
      </c>
      <c r="E5" s="6" t="s">
        <v>195</v>
      </c>
      <c r="F5" s="7">
        <f>'[1]2.1. sz. mell Önkormányzat'!D55</f>
        <v>30682389</v>
      </c>
      <c r="G5" s="7">
        <f>'[1]2.1. sz. mell Önkormányzat'!E55</f>
        <v>32090548</v>
      </c>
      <c r="H5" s="73">
        <v>31233237</v>
      </c>
    </row>
    <row r="6" spans="1:8" x14ac:dyDescent="0.25">
      <c r="A6" s="8" t="s">
        <v>208</v>
      </c>
      <c r="B6" s="5">
        <f>'[1]2.1. sz. mell Önkormányzat'!D16</f>
        <v>16265000</v>
      </c>
      <c r="C6" s="5">
        <f>'[1]2.1. sz. mell Önkormányzat'!E16</f>
        <v>28806346</v>
      </c>
      <c r="D6" s="5">
        <v>27159875</v>
      </c>
      <c r="E6" s="4" t="s">
        <v>209</v>
      </c>
      <c r="F6" s="5">
        <f>'[1]2.1. sz. mell Önkormányzat'!D56</f>
        <v>8776319</v>
      </c>
      <c r="G6" s="5">
        <f>'[1]2.1. sz. mell Önkormányzat'!E56</f>
        <v>8845942</v>
      </c>
      <c r="H6" s="64">
        <v>6743829</v>
      </c>
    </row>
    <row r="7" spans="1:8" x14ac:dyDescent="0.25">
      <c r="A7" s="8" t="s">
        <v>152</v>
      </c>
      <c r="B7" s="5">
        <f>'[1]2.1. sz. mell Önkormányzat'!D25</f>
        <v>64320540</v>
      </c>
      <c r="C7" s="5">
        <f>'[1]2.1. sz. mell Önkormányzat'!E25</f>
        <v>65863724</v>
      </c>
      <c r="D7" s="5">
        <v>65863724</v>
      </c>
      <c r="E7" s="4" t="s">
        <v>210</v>
      </c>
      <c r="F7" s="5">
        <f>'[1]2.1. sz. mell Önkormányzat'!D57</f>
        <v>36655740</v>
      </c>
      <c r="G7" s="5">
        <f>'[1]2.1. sz. mell Önkormányzat'!E57</f>
        <v>52590763</v>
      </c>
      <c r="H7" s="64">
        <v>42198308</v>
      </c>
    </row>
    <row r="8" spans="1:8" x14ac:dyDescent="0.25">
      <c r="A8" s="8" t="s">
        <v>211</v>
      </c>
      <c r="B8" s="5">
        <v>94747609</v>
      </c>
      <c r="C8" s="5">
        <v>91460449</v>
      </c>
      <c r="D8" s="5">
        <v>91460442</v>
      </c>
      <c r="E8" s="4" t="s">
        <v>103</v>
      </c>
      <c r="F8" s="5"/>
      <c r="G8" s="5"/>
      <c r="H8" s="64"/>
    </row>
    <row r="9" spans="1:8" x14ac:dyDescent="0.25">
      <c r="A9" s="8" t="s">
        <v>212</v>
      </c>
      <c r="B9" s="5"/>
      <c r="C9" s="5"/>
      <c r="D9" s="5"/>
      <c r="E9" s="4" t="s">
        <v>170</v>
      </c>
      <c r="F9" s="5">
        <f>'[1]2.1. sz. mell Önkormányzat'!D59</f>
        <v>6650000</v>
      </c>
      <c r="G9" s="5">
        <f>'[1]2.1. sz. mell Önkormányzat'!E59</f>
        <v>100000</v>
      </c>
      <c r="H9" s="64">
        <v>100000</v>
      </c>
    </row>
    <row r="10" spans="1:8" x14ac:dyDescent="0.25">
      <c r="A10" s="8" t="s">
        <v>213</v>
      </c>
      <c r="B10" s="5">
        <f>'[1]2.1. sz. mell Önkormányzat'!D34</f>
        <v>0</v>
      </c>
      <c r="C10" s="5">
        <f>'[1]2.1. sz. mell Önkormányzat'!E35</f>
        <v>354880</v>
      </c>
      <c r="D10" s="5">
        <v>255000</v>
      </c>
      <c r="E10" s="4" t="s">
        <v>214</v>
      </c>
      <c r="F10" s="5">
        <f>'[1]2.1. sz. mell Önkormányzat'!D60</f>
        <v>11497800</v>
      </c>
      <c r="G10" s="5">
        <f>'[1]2.1. sz. mell Önkormányzat'!E60</f>
        <v>14068305</v>
      </c>
      <c r="H10" s="64">
        <v>12194468</v>
      </c>
    </row>
    <row r="11" spans="1:8" x14ac:dyDescent="0.25">
      <c r="A11" s="8" t="s">
        <v>161</v>
      </c>
      <c r="B11" s="5"/>
      <c r="C11" s="5"/>
      <c r="D11" s="5"/>
      <c r="E11" s="4" t="s">
        <v>109</v>
      </c>
      <c r="F11" s="5"/>
      <c r="G11" s="5"/>
      <c r="H11" s="64"/>
    </row>
    <row r="12" spans="1:8" x14ac:dyDescent="0.25">
      <c r="A12" s="8" t="s">
        <v>215</v>
      </c>
      <c r="B12" s="5">
        <f>'[1]2.1. sz. mell Önkormányzat'!D50-6486572</f>
        <v>65386909</v>
      </c>
      <c r="C12" s="5">
        <f>'[1]2.1. sz. mell Önkormányzat'!E50</f>
        <v>71531955</v>
      </c>
      <c r="D12" s="5">
        <v>71531955</v>
      </c>
      <c r="E12" s="4" t="s">
        <v>111</v>
      </c>
      <c r="F12" s="5"/>
      <c r="G12" s="5">
        <f>'[1]2.1. sz. mell Önkormányzat'!E62</f>
        <v>8382864</v>
      </c>
      <c r="H12" s="64">
        <v>4686229</v>
      </c>
    </row>
    <row r="13" spans="1:8" x14ac:dyDescent="0.25">
      <c r="A13" s="8" t="s">
        <v>216</v>
      </c>
      <c r="B13" s="5"/>
      <c r="C13" s="5"/>
      <c r="D13" s="5"/>
      <c r="E13" s="4" t="s">
        <v>217</v>
      </c>
      <c r="F13" s="5">
        <f>'[1]2.1. sz. mell Önkormányzat'!D69</f>
        <v>67997140</v>
      </c>
      <c r="G13" s="5">
        <f>'[1]2.1. sz. mell Önkormányzat'!E69-6956481</f>
        <v>62417611</v>
      </c>
      <c r="H13" s="64"/>
    </row>
    <row r="14" spans="1:8" x14ac:dyDescent="0.25">
      <c r="A14" s="8" t="s">
        <v>218</v>
      </c>
      <c r="B14" s="5"/>
      <c r="C14" s="5">
        <f>'[1]2.1. sz. mell Önkormányzat'!E47</f>
        <v>1880431</v>
      </c>
      <c r="D14" s="5">
        <v>1880431</v>
      </c>
      <c r="E14" s="4" t="s">
        <v>180</v>
      </c>
      <c r="F14" s="5"/>
      <c r="G14" s="5">
        <v>2177653</v>
      </c>
      <c r="H14" s="64">
        <f>2169398+8255</f>
        <v>2177653</v>
      </c>
    </row>
    <row r="15" spans="1:8" x14ac:dyDescent="0.25">
      <c r="A15" s="8"/>
      <c r="B15" s="5"/>
      <c r="C15" s="5"/>
      <c r="D15" s="5"/>
      <c r="E15" s="4" t="s">
        <v>179</v>
      </c>
      <c r="F15" s="5"/>
      <c r="G15" s="5"/>
      <c r="H15" s="64"/>
    </row>
    <row r="16" spans="1:8" x14ac:dyDescent="0.25">
      <c r="A16" s="8"/>
      <c r="B16" s="5"/>
      <c r="C16" s="5"/>
      <c r="D16" s="5"/>
      <c r="E16" s="4" t="s">
        <v>219</v>
      </c>
      <c r="F16" s="5"/>
      <c r="G16" s="5"/>
      <c r="H16" s="64"/>
    </row>
    <row r="17" spans="1:8" x14ac:dyDescent="0.25">
      <c r="A17" s="8"/>
      <c r="B17" s="5"/>
      <c r="C17" s="5"/>
      <c r="D17" s="5"/>
      <c r="E17" s="4" t="s">
        <v>220</v>
      </c>
      <c r="F17" s="5">
        <f>'[1]2.1. sz. mell Önkormányzat'!D78</f>
        <v>86632526</v>
      </c>
      <c r="G17" s="5">
        <f>'[1]2.1. sz. mell Önkormányzat'!E78</f>
        <v>87174130</v>
      </c>
      <c r="H17" s="64">
        <v>87174130</v>
      </c>
    </row>
    <row r="18" spans="1:8" x14ac:dyDescent="0.25">
      <c r="A18" s="8"/>
      <c r="B18" s="5"/>
      <c r="C18" s="5"/>
      <c r="D18" s="5"/>
      <c r="E18" s="4"/>
      <c r="F18" s="5"/>
      <c r="G18" s="5"/>
      <c r="H18" s="64"/>
    </row>
    <row r="19" spans="1:8" x14ac:dyDescent="0.25">
      <c r="A19" s="8"/>
      <c r="B19" s="5"/>
      <c r="C19" s="5"/>
      <c r="D19" s="5"/>
      <c r="E19" s="4"/>
      <c r="F19" s="5"/>
      <c r="G19" s="5"/>
      <c r="H19" s="64"/>
    </row>
    <row r="20" spans="1:8" ht="15.75" thickBot="1" x14ac:dyDescent="0.3">
      <c r="A20" s="10"/>
      <c r="B20" s="74"/>
      <c r="C20" s="74"/>
      <c r="D20" s="74"/>
      <c r="E20" s="11"/>
      <c r="F20" s="74"/>
      <c r="G20" s="74"/>
      <c r="H20" s="75"/>
    </row>
    <row r="21" spans="1:8" x14ac:dyDescent="0.25">
      <c r="A21" s="82" t="s">
        <v>221</v>
      </c>
      <c r="B21" s="84">
        <f>SUM(B5:B20)</f>
        <v>248891914</v>
      </c>
      <c r="C21" s="84">
        <f>SUM(C5:C20)</f>
        <v>267847816</v>
      </c>
      <c r="D21" s="84">
        <f>SUM(D5:D20)</f>
        <v>265825899</v>
      </c>
      <c r="E21" s="83" t="s">
        <v>221</v>
      </c>
      <c r="F21" s="84">
        <f>SUM(F5:F20)</f>
        <v>248891914</v>
      </c>
      <c r="G21" s="84">
        <f>SUM(G5:G20)</f>
        <v>267847816</v>
      </c>
      <c r="H21" s="84">
        <f>SUM(H5:H20)</f>
        <v>186507854</v>
      </c>
    </row>
    <row r="22" spans="1:8" ht="15.75" thickBot="1" x14ac:dyDescent="0.3">
      <c r="A22" s="99" t="s">
        <v>222</v>
      </c>
      <c r="B22" s="66" t="str">
        <f>IF(((F21-B21)&gt;0),F21-B21,"----")</f>
        <v>----</v>
      </c>
      <c r="C22" s="66" t="str">
        <f>IF(((G21-C21)&gt;0),G21-C21,"----")</f>
        <v>----</v>
      </c>
      <c r="D22" s="66" t="str">
        <f>IF(((H21-D21)&gt;0),H21-D21,"----")</f>
        <v>----</v>
      </c>
      <c r="E22" s="65" t="s">
        <v>223</v>
      </c>
      <c r="F22" s="66" t="str">
        <f>IF(((B21-F21)&gt;0),B21-F21,"----")</f>
        <v>----</v>
      </c>
      <c r="G22" s="66" t="str">
        <f>IF(((C21-G21)&gt;0),C21-G21,"----")</f>
        <v>----</v>
      </c>
      <c r="H22" s="66">
        <f>IF(((D21-H21)&gt;0),D21-H21,"----")</f>
        <v>79318045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70" fitToHeight="0" orientation="landscape" r:id="rId1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Layout" zoomScaleNormal="100" workbookViewId="0">
      <selection activeCell="C24" sqref="C24"/>
    </sheetView>
  </sheetViews>
  <sheetFormatPr defaultRowHeight="15" x14ac:dyDescent="0.25"/>
  <cols>
    <col min="1" max="1" width="47.140625" bestFit="1" customWidth="1"/>
    <col min="2" max="4" width="15.7109375" customWidth="1"/>
    <col min="5" max="5" width="52.5703125" bestFit="1" customWidth="1"/>
    <col min="6" max="8" width="15.7109375" customWidth="1"/>
  </cols>
  <sheetData>
    <row r="1" spans="1:8" s="68" customFormat="1" ht="42" customHeight="1" x14ac:dyDescent="0.25">
      <c r="A1" s="250" t="s">
        <v>225</v>
      </c>
      <c r="B1" s="250"/>
      <c r="C1" s="250"/>
      <c r="D1" s="250"/>
      <c r="E1" s="250"/>
      <c r="F1" s="250"/>
      <c r="G1" s="250"/>
      <c r="H1" s="250"/>
    </row>
    <row r="2" spans="1:8" ht="15.75" thickBot="1" x14ac:dyDescent="0.3">
      <c r="G2" t="s">
        <v>132</v>
      </c>
    </row>
    <row r="3" spans="1:8" ht="15.75" thickBot="1" x14ac:dyDescent="0.3">
      <c r="A3" s="254" t="s">
        <v>141</v>
      </c>
      <c r="B3" s="255"/>
      <c r="C3" s="255"/>
      <c r="D3" s="256"/>
      <c r="E3" s="257" t="s">
        <v>166</v>
      </c>
      <c r="F3" s="255"/>
      <c r="G3" s="255"/>
      <c r="H3" s="256"/>
    </row>
    <row r="4" spans="1:8" ht="45.75" thickBot="1" x14ac:dyDescent="0.3">
      <c r="A4" s="94" t="s">
        <v>205</v>
      </c>
      <c r="B4" s="95" t="s">
        <v>226</v>
      </c>
      <c r="C4" s="95" t="s">
        <v>227</v>
      </c>
      <c r="D4" s="96" t="s">
        <v>819</v>
      </c>
      <c r="E4" s="97" t="s">
        <v>205</v>
      </c>
      <c r="F4" s="95" t="s">
        <v>228</v>
      </c>
      <c r="G4" s="95" t="s">
        <v>227</v>
      </c>
      <c r="H4" s="96" t="s">
        <v>819</v>
      </c>
    </row>
    <row r="5" spans="1:8" x14ac:dyDescent="0.25">
      <c r="A5" s="72" t="s">
        <v>23</v>
      </c>
      <c r="B5" s="7"/>
      <c r="C5" s="7">
        <f>'[1]2.1. sz. mell Önkormányzat'!E21</f>
        <v>2676771</v>
      </c>
      <c r="D5" s="73">
        <v>2676771</v>
      </c>
      <c r="E5" s="77" t="s">
        <v>820</v>
      </c>
      <c r="F5" s="7">
        <f>'[1]2.1. sz. mell Önkormányzat'!D64</f>
        <v>15300000</v>
      </c>
      <c r="G5" s="7">
        <f>'[1]2.1. sz. mell Önkormányzat'!E64</f>
        <v>61876238</v>
      </c>
      <c r="H5" s="73">
        <v>61876238</v>
      </c>
    </row>
    <row r="6" spans="1:8" x14ac:dyDescent="0.25">
      <c r="A6" s="8" t="s">
        <v>25</v>
      </c>
      <c r="B6" s="5"/>
      <c r="C6" s="5"/>
      <c r="D6" s="64"/>
      <c r="E6" s="78" t="s">
        <v>821</v>
      </c>
      <c r="F6" s="5"/>
      <c r="G6" s="5">
        <f>'[1]2.1. sz. mell Önkormányzat'!E65</f>
        <v>59258433</v>
      </c>
      <c r="H6" s="64">
        <v>59063062</v>
      </c>
    </row>
    <row r="7" spans="1:8" x14ac:dyDescent="0.25">
      <c r="A7" s="8" t="s">
        <v>211</v>
      </c>
      <c r="B7" s="5">
        <v>113300000</v>
      </c>
      <c r="C7" s="5">
        <f>'[1]1. sz. mell. Konszolidált'!D35+'[1]1. sz. mell. Konszolidált'!D36</f>
        <v>125834399</v>
      </c>
      <c r="D7" s="64">
        <v>125834399</v>
      </c>
      <c r="E7" s="78" t="s">
        <v>230</v>
      </c>
      <c r="F7" s="5">
        <f>'[1]2.1. sz. mell Önkormányzat'!D67</f>
        <v>800000</v>
      </c>
      <c r="G7" s="5">
        <f>'[1]2.1. sz. mell Önkormányzat'!E67</f>
        <v>800000</v>
      </c>
      <c r="H7" s="64">
        <v>800000</v>
      </c>
    </row>
    <row r="8" spans="1:8" x14ac:dyDescent="0.25">
      <c r="A8" s="8" t="s">
        <v>45</v>
      </c>
      <c r="B8" s="5"/>
      <c r="C8" s="5"/>
      <c r="D8" s="64"/>
      <c r="E8" s="78" t="s">
        <v>231</v>
      </c>
      <c r="F8" s="5"/>
      <c r="G8" s="5"/>
      <c r="H8" s="64"/>
    </row>
    <row r="9" spans="1:8" x14ac:dyDescent="0.25">
      <c r="A9" s="8" t="s">
        <v>232</v>
      </c>
      <c r="B9" s="5"/>
      <c r="C9" s="5">
        <f>'[1]2.1. sz. mell Önkormányzat'!E36</f>
        <v>379982</v>
      </c>
      <c r="D9" s="64">
        <v>83694</v>
      </c>
      <c r="E9" s="78" t="s">
        <v>233</v>
      </c>
      <c r="F9" s="5">
        <f>'[1]2.1. sz. mell Önkormányzat'!D70</f>
        <v>103686572</v>
      </c>
      <c r="G9" s="5">
        <v>6956481</v>
      </c>
      <c r="H9" s="64"/>
    </row>
    <row r="10" spans="1:8" x14ac:dyDescent="0.25">
      <c r="A10" s="8" t="s">
        <v>234</v>
      </c>
      <c r="B10" s="5"/>
      <c r="C10" s="5"/>
      <c r="D10" s="64"/>
      <c r="E10" s="78" t="s">
        <v>235</v>
      </c>
      <c r="F10" s="5"/>
      <c r="G10" s="5"/>
      <c r="H10" s="64"/>
    </row>
    <row r="11" spans="1:8" x14ac:dyDescent="0.25">
      <c r="A11" s="8" t="s">
        <v>212</v>
      </c>
      <c r="B11" s="5"/>
      <c r="C11" s="5" t="e">
        <f>'[1]1. sz. mell. Konszolidált'!D38</f>
        <v>#REF!</v>
      </c>
      <c r="D11" s="64"/>
      <c r="E11" s="78" t="s">
        <v>236</v>
      </c>
      <c r="F11" s="5"/>
      <c r="G11" s="5"/>
      <c r="H11" s="64"/>
    </row>
    <row r="12" spans="1:8" x14ac:dyDescent="0.25">
      <c r="A12" s="8" t="s">
        <v>237</v>
      </c>
      <c r="B12" s="5"/>
      <c r="C12" s="5"/>
      <c r="D12" s="64"/>
      <c r="E12" s="78" t="s">
        <v>822</v>
      </c>
      <c r="F12" s="5"/>
      <c r="G12" s="5"/>
      <c r="H12" s="64"/>
    </row>
    <row r="13" spans="1:8" x14ac:dyDescent="0.25">
      <c r="A13" s="8" t="s">
        <v>215</v>
      </c>
      <c r="B13" s="5">
        <v>6486572</v>
      </c>
      <c r="C13" s="5"/>
      <c r="D13" s="64"/>
      <c r="E13" s="78" t="s">
        <v>238</v>
      </c>
      <c r="F13" s="5"/>
      <c r="G13" s="5"/>
      <c r="H13" s="64"/>
    </row>
    <row r="14" spans="1:8" x14ac:dyDescent="0.25">
      <c r="A14" s="8"/>
      <c r="B14" s="5"/>
      <c r="C14" s="5"/>
      <c r="D14" s="64"/>
      <c r="E14" s="78" t="s">
        <v>119</v>
      </c>
      <c r="F14" s="5"/>
      <c r="G14" s="5"/>
      <c r="H14" s="64"/>
    </row>
    <row r="15" spans="1:8" x14ac:dyDescent="0.25">
      <c r="A15" s="8"/>
      <c r="B15" s="5"/>
      <c r="C15" s="5"/>
      <c r="D15" s="64"/>
      <c r="E15" s="78"/>
      <c r="F15" s="5"/>
      <c r="G15" s="5"/>
      <c r="H15" s="64"/>
    </row>
    <row r="16" spans="1:8" ht="15.75" thickBot="1" x14ac:dyDescent="0.3">
      <c r="A16" s="10"/>
      <c r="B16" s="74"/>
      <c r="C16" s="74"/>
      <c r="D16" s="75"/>
      <c r="E16" s="79"/>
      <c r="F16" s="74"/>
      <c r="G16" s="74"/>
      <c r="H16" s="75"/>
    </row>
    <row r="17" spans="1:8" x14ac:dyDescent="0.25">
      <c r="A17" s="82" t="s">
        <v>221</v>
      </c>
      <c r="B17" s="84">
        <f>SUM(B5:B16)</f>
        <v>119786572</v>
      </c>
      <c r="C17" s="84" t="e">
        <f>SUM(C5:C16)</f>
        <v>#REF!</v>
      </c>
      <c r="D17" s="84">
        <f>SUM(D5:D16)</f>
        <v>128594864</v>
      </c>
      <c r="E17" s="98" t="s">
        <v>221</v>
      </c>
      <c r="F17" s="84">
        <f>SUM(F5:F16)</f>
        <v>119786572</v>
      </c>
      <c r="G17" s="84">
        <f>SUM(G5:G16)</f>
        <v>128891152</v>
      </c>
      <c r="H17" s="84">
        <f>SUM(H5:H16)</f>
        <v>121739300</v>
      </c>
    </row>
    <row r="18" spans="1:8" ht="15.75" thickBot="1" x14ac:dyDescent="0.3">
      <c r="A18" s="99" t="s">
        <v>222</v>
      </c>
      <c r="B18" s="66" t="str">
        <f>IF(((F17-B17)&gt;0),F17-B17,"----")</f>
        <v>----</v>
      </c>
      <c r="C18" s="66" t="e">
        <f>IF(((G17-C17)&gt;0),G17-C17,"----")</f>
        <v>#REF!</v>
      </c>
      <c r="D18" s="66" t="str">
        <f>IF(((H17-D17)&gt;0),H17-D17,"----")</f>
        <v>----</v>
      </c>
      <c r="E18" s="100" t="s">
        <v>223</v>
      </c>
      <c r="F18" s="66" t="str">
        <f>IF(((B17-F17)&gt;0),B17-F17,"----")</f>
        <v>----</v>
      </c>
      <c r="G18" s="66" t="e">
        <f>IF(((C17-G17)&gt;0),C17-G17,"----")</f>
        <v>#REF!</v>
      </c>
      <c r="H18" s="66">
        <f>IF(((D17-H17)&gt;0),D17-H17,"----")</f>
        <v>6855564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67" fitToHeight="0" orientation="landscape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Layout" zoomScaleNormal="100" workbookViewId="0">
      <selection activeCell="B21" sqref="B21"/>
    </sheetView>
  </sheetViews>
  <sheetFormatPr defaultRowHeight="15" x14ac:dyDescent="0.25"/>
  <cols>
    <col min="1" max="1" width="41.7109375" bestFit="1" customWidth="1"/>
    <col min="2" max="4" width="15.7109375" customWidth="1"/>
    <col min="5" max="5" width="36.28515625" bestFit="1" customWidth="1"/>
    <col min="6" max="8" width="15.7109375" customWidth="1"/>
  </cols>
  <sheetData>
    <row r="1" spans="1:8" ht="43.15" customHeight="1" x14ac:dyDescent="0.3">
      <c r="A1" s="258" t="s">
        <v>239</v>
      </c>
      <c r="B1" s="258"/>
      <c r="C1" s="258"/>
      <c r="D1" s="258"/>
      <c r="E1" s="258"/>
      <c r="F1" s="258"/>
      <c r="G1" s="258"/>
      <c r="H1" s="258"/>
    </row>
    <row r="2" spans="1:8" ht="15.75" thickBot="1" x14ac:dyDescent="0.3">
      <c r="H2" t="s">
        <v>132</v>
      </c>
    </row>
    <row r="3" spans="1:8" x14ac:dyDescent="0.25">
      <c r="A3" s="243" t="s">
        <v>141</v>
      </c>
      <c r="B3" s="244"/>
      <c r="C3" s="244"/>
      <c r="D3" s="245"/>
      <c r="E3" s="259" t="s">
        <v>166</v>
      </c>
      <c r="F3" s="244"/>
      <c r="G3" s="244"/>
      <c r="H3" s="245"/>
    </row>
    <row r="4" spans="1:8" s="52" customFormat="1" ht="45.75" thickBot="1" x14ac:dyDescent="0.3">
      <c r="A4" s="104" t="s">
        <v>205</v>
      </c>
      <c r="B4" s="105" t="s">
        <v>228</v>
      </c>
      <c r="C4" s="105" t="s">
        <v>207</v>
      </c>
      <c r="D4" s="106" t="s">
        <v>819</v>
      </c>
      <c r="E4" s="107" t="s">
        <v>205</v>
      </c>
      <c r="F4" s="105" t="s">
        <v>228</v>
      </c>
      <c r="G4" s="105" t="s">
        <v>207</v>
      </c>
      <c r="H4" s="106" t="s">
        <v>819</v>
      </c>
    </row>
    <row r="5" spans="1:8" x14ac:dyDescent="0.25">
      <c r="A5" s="72" t="s">
        <v>142</v>
      </c>
      <c r="B5" s="7">
        <f>'[1]2.1. sz. mell Önkormányzat'!D9+'[1]2.3. sz. melléklet Óvoda'!D9</f>
        <v>12743856</v>
      </c>
      <c r="C5" s="7">
        <f>'[1]2.1. sz. mell Önkormányzat'!E9+'[1]2.3. sz. melléklet Óvoda'!E9+'[1]2.2  sz. melléklet KÖH'!E9</f>
        <v>12728479</v>
      </c>
      <c r="D5" s="73">
        <f>'2.1 melléklet Önkormányzat'!F7+'2.2 melléklet KÖH'!F7+'2.3 melléklet Óvoda'!F7</f>
        <v>11238488</v>
      </c>
      <c r="E5" s="77" t="s">
        <v>195</v>
      </c>
      <c r="F5" s="7">
        <f>'[1]2.1. sz. mell Önkormányzat'!D55+'[1]2.2  sz. melléklet KÖH'!D28+'[1]2.3. sz. melléklet Óvoda'!D28</f>
        <v>90460620</v>
      </c>
      <c r="G5" s="7">
        <f>'[1]2.1. sz. mell Önkormányzat'!E55+'[1]2.2  sz. melléklet KÖH'!E28+'[1]2.3. sz. melléklet Óvoda'!E28</f>
        <v>93588417</v>
      </c>
      <c r="H5" s="73">
        <f>'2.1 melléklet Önkormányzat'!F53+'2.2 melléklet KÖH'!F26+'2.3 melléklet Óvoda'!F26</f>
        <v>91426567</v>
      </c>
    </row>
    <row r="6" spans="1:8" x14ac:dyDescent="0.25">
      <c r="A6" s="8" t="s">
        <v>208</v>
      </c>
      <c r="B6" s="5">
        <f>'[1]2.1. sz. mell Önkormányzat'!D16</f>
        <v>16265000</v>
      </c>
      <c r="C6" s="5">
        <f>'[1]2.1. sz. mell Önkormányzat'!E16</f>
        <v>28806346</v>
      </c>
      <c r="D6" s="64">
        <f>'2.1 melléklet Önkormányzat'!F14</f>
        <v>27159875</v>
      </c>
      <c r="E6" s="78" t="s">
        <v>209</v>
      </c>
      <c r="F6" s="5">
        <f>'[1]2.1. sz. mell Önkormányzat'!D56+'[1]2.2  sz. melléklet KÖH'!D29+'[1]2.3. sz. melléklet Óvoda'!D29</f>
        <v>25221334</v>
      </c>
      <c r="G6" s="5">
        <f>'[1]2.1. sz. mell Önkormányzat'!E56+'[1]2.2  sz. melléklet KÖH'!E29+'[1]2.3. sz. melléklet Óvoda'!E29</f>
        <v>25826465</v>
      </c>
      <c r="H6" s="64">
        <f>'2.1 melléklet Önkormányzat'!F54+'2.2 melléklet KÖH'!F27+'2.3 melléklet Óvoda'!F27</f>
        <v>22762012</v>
      </c>
    </row>
    <row r="7" spans="1:8" x14ac:dyDescent="0.25">
      <c r="A7" s="8" t="s">
        <v>152</v>
      </c>
      <c r="B7" s="5">
        <f>'[1]2.1. sz. mell Önkormányzat'!D25</f>
        <v>64320540</v>
      </c>
      <c r="C7" s="5">
        <f>'[1]2.1. sz. mell Önkormányzat'!E25</f>
        <v>65863724</v>
      </c>
      <c r="D7" s="64">
        <f>'2.1 melléklet Önkormányzat'!F23</f>
        <v>65863724</v>
      </c>
      <c r="E7" s="78" t="s">
        <v>210</v>
      </c>
      <c r="F7" s="5">
        <f>'[1]2.1. sz. mell Önkormányzat'!D57+'[1]2.2  sz. melléklet KÖH'!D30+'[1]2.3. sz. melléklet Óvoda'!D30</f>
        <v>52387740</v>
      </c>
      <c r="G7" s="5">
        <f>'[1]2.1. sz. mell Önkormányzat'!E57+'[1]2.2  sz. melléklet KÖH'!E30+'[1]2.3. sz. melléklet Óvoda'!E30</f>
        <v>68093743</v>
      </c>
      <c r="H7" s="64">
        <f>'2.1 melléklet Önkormányzat'!F55+'2.2 melléklet KÖH'!F28+'2.3 melléklet Óvoda'!F28</f>
        <v>55621808</v>
      </c>
    </row>
    <row r="8" spans="1:8" x14ac:dyDescent="0.25">
      <c r="A8" s="8" t="s">
        <v>211</v>
      </c>
      <c r="B8" s="5">
        <v>94747609</v>
      </c>
      <c r="C8" s="5">
        <f>91460449+'[1]2.2  sz. melléklet KÖH'!E18</f>
        <v>92451805</v>
      </c>
      <c r="D8" s="64">
        <v>92451798</v>
      </c>
      <c r="E8" s="78" t="s">
        <v>103</v>
      </c>
      <c r="F8" s="5"/>
      <c r="G8" s="5"/>
      <c r="H8" s="64"/>
    </row>
    <row r="9" spans="1:8" x14ac:dyDescent="0.25">
      <c r="A9" s="8" t="s">
        <v>212</v>
      </c>
      <c r="B9" s="5"/>
      <c r="C9" s="5"/>
      <c r="D9" s="64"/>
      <c r="E9" s="78" t="s">
        <v>240</v>
      </c>
      <c r="F9" s="5">
        <f>'[1]2.1. sz. mell Önkormányzat'!D59</f>
        <v>6650000</v>
      </c>
      <c r="G9" s="5">
        <f>'[1]2.1. sz. mell Önkormányzat'!E59</f>
        <v>100000</v>
      </c>
      <c r="H9" s="64">
        <f>'2.1 melléklet Önkormányzat'!F57</f>
        <v>100000</v>
      </c>
    </row>
    <row r="10" spans="1:8" x14ac:dyDescent="0.25">
      <c r="A10" s="8" t="s">
        <v>213</v>
      </c>
      <c r="B10" s="5">
        <f>'[1]2.1. sz. mell Önkormányzat'!D34</f>
        <v>0</v>
      </c>
      <c r="C10" s="5">
        <f>'[1]2.1. sz. mell Önkormányzat'!E35</f>
        <v>354880</v>
      </c>
      <c r="D10" s="64">
        <f>'2.1 melléklet Önkormányzat'!F33</f>
        <v>255000</v>
      </c>
      <c r="E10" s="78" t="s">
        <v>214</v>
      </c>
      <c r="F10" s="5">
        <f>'[1]2.1. sz. mell Önkormányzat'!D60</f>
        <v>11497800</v>
      </c>
      <c r="G10" s="5">
        <f>'[1]2.1. sz. mell Önkormányzat'!E60</f>
        <v>14068305</v>
      </c>
      <c r="H10" s="64">
        <f>'2.1 melléklet Önkormányzat'!F58</f>
        <v>12194468</v>
      </c>
    </row>
    <row r="11" spans="1:8" x14ac:dyDescent="0.25">
      <c r="A11" s="8" t="s">
        <v>161</v>
      </c>
      <c r="B11" s="5"/>
      <c r="C11" s="5"/>
      <c r="D11" s="64"/>
      <c r="E11" s="78" t="s">
        <v>109</v>
      </c>
      <c r="F11" s="5"/>
      <c r="G11" s="5"/>
      <c r="H11" s="64"/>
    </row>
    <row r="12" spans="1:8" x14ac:dyDescent="0.25">
      <c r="A12" s="8" t="s">
        <v>215</v>
      </c>
      <c r="B12" s="5">
        <v>66137629</v>
      </c>
      <c r="C12" s="5">
        <v>72569393</v>
      </c>
      <c r="D12" s="64">
        <f>'2.1 melléklet Önkormányzat'!F47+'2.2 melléklet KÖH'!F18+'2.3 melléklet Óvoda'!F18</f>
        <v>73139393</v>
      </c>
      <c r="E12" s="78" t="s">
        <v>111</v>
      </c>
      <c r="F12" s="5"/>
      <c r="G12" s="5">
        <f>'[1]2.1. sz. mell Önkormányzat'!E62</f>
        <v>8382864</v>
      </c>
      <c r="H12" s="64">
        <f>'2.1 melléklet Önkormányzat'!F60</f>
        <v>4686229</v>
      </c>
    </row>
    <row r="13" spans="1:8" x14ac:dyDescent="0.25">
      <c r="A13" s="8" t="s">
        <v>216</v>
      </c>
      <c r="B13" s="5"/>
      <c r="C13" s="5"/>
      <c r="D13" s="64"/>
      <c r="E13" s="78" t="s">
        <v>217</v>
      </c>
      <c r="F13" s="5">
        <f>'[1]2.1. sz. mell Önkormányzat'!D69</f>
        <v>67997140</v>
      </c>
      <c r="G13" s="5">
        <v>69374092</v>
      </c>
      <c r="H13" s="64"/>
    </row>
    <row r="14" spans="1:8" x14ac:dyDescent="0.25">
      <c r="A14" s="8" t="s">
        <v>218</v>
      </c>
      <c r="B14" s="5"/>
      <c r="C14" s="5">
        <f>'[1]2.1. sz. mell Önkormányzat'!E47</f>
        <v>1880431</v>
      </c>
      <c r="D14" s="64">
        <f>'2.1 melléklet Önkormányzat'!F43</f>
        <v>1880431</v>
      </c>
      <c r="E14" s="78" t="s">
        <v>180</v>
      </c>
      <c r="F14" s="5"/>
      <c r="G14" s="5">
        <v>2177653</v>
      </c>
      <c r="H14" s="64">
        <f>'2.1 melléklet Önkormányzat'!F72</f>
        <v>2177653</v>
      </c>
    </row>
    <row r="15" spans="1:8" x14ac:dyDescent="0.25">
      <c r="A15" s="8"/>
      <c r="B15" s="5"/>
      <c r="C15" s="5"/>
      <c r="D15" s="64"/>
      <c r="E15" s="78" t="s">
        <v>241</v>
      </c>
      <c r="F15" s="5"/>
      <c r="G15" s="5"/>
      <c r="H15" s="64"/>
    </row>
    <row r="16" spans="1:8" x14ac:dyDescent="0.25">
      <c r="A16" s="8"/>
      <c r="B16" s="5"/>
      <c r="C16" s="5"/>
      <c r="D16" s="64"/>
      <c r="E16" s="78" t="s">
        <v>219</v>
      </c>
      <c r="F16" s="5"/>
      <c r="G16" s="5"/>
      <c r="H16" s="64"/>
    </row>
    <row r="17" spans="1:8" x14ac:dyDescent="0.25">
      <c r="A17" s="8"/>
      <c r="B17" s="5"/>
      <c r="C17" s="5"/>
      <c r="D17" s="64"/>
      <c r="E17" s="78"/>
      <c r="F17" s="5"/>
      <c r="G17" s="5"/>
      <c r="H17" s="64"/>
    </row>
    <row r="18" spans="1:8" x14ac:dyDescent="0.25">
      <c r="A18" s="8"/>
      <c r="B18" s="5"/>
      <c r="C18" s="5"/>
      <c r="D18" s="64"/>
      <c r="E18" s="78"/>
      <c r="F18" s="5"/>
      <c r="G18" s="5"/>
      <c r="H18" s="64"/>
    </row>
    <row r="19" spans="1:8" x14ac:dyDescent="0.25">
      <c r="A19" s="8"/>
      <c r="B19" s="5"/>
      <c r="C19" s="5"/>
      <c r="D19" s="64"/>
      <c r="E19" s="78"/>
      <c r="F19" s="5"/>
      <c r="G19" s="5"/>
      <c r="H19" s="64"/>
    </row>
    <row r="20" spans="1:8" ht="15.75" thickBot="1" x14ac:dyDescent="0.3">
      <c r="A20" s="10"/>
      <c r="B20" s="74"/>
      <c r="C20" s="74"/>
      <c r="D20" s="75"/>
      <c r="E20" s="79"/>
      <c r="F20" s="74"/>
      <c r="G20" s="74"/>
      <c r="H20" s="75"/>
    </row>
    <row r="21" spans="1:8" x14ac:dyDescent="0.25">
      <c r="A21" s="82" t="s">
        <v>221</v>
      </c>
      <c r="B21" s="84">
        <f>SUM(B5:B20)</f>
        <v>254214634</v>
      </c>
      <c r="C21" s="84">
        <f>SUM(C5:C20)</f>
        <v>274655058</v>
      </c>
      <c r="D21" s="84">
        <f>SUM(D5:D20)</f>
        <v>271988709</v>
      </c>
      <c r="E21" s="98" t="s">
        <v>221</v>
      </c>
      <c r="F21" s="84">
        <f>SUM(F5:F20)</f>
        <v>254214634</v>
      </c>
      <c r="G21" s="84">
        <f>SUM(G5:G20)</f>
        <v>281611539</v>
      </c>
      <c r="H21" s="84">
        <f>SUM(H5:H20)</f>
        <v>188968737</v>
      </c>
    </row>
    <row r="22" spans="1:8" ht="15.75" thickBot="1" x14ac:dyDescent="0.3">
      <c r="A22" s="99" t="s">
        <v>222</v>
      </c>
      <c r="B22" s="66" t="str">
        <f>IF(((F21-B21)&gt;0),F21-B21,"----")</f>
        <v>----</v>
      </c>
      <c r="C22" s="66">
        <f>IF(((G21-C21)&gt;0),G21-C21,"----")</f>
        <v>6956481</v>
      </c>
      <c r="D22" s="66" t="str">
        <f>IF(((H21-D21)&gt;0),H21-D21,"----")</f>
        <v>----</v>
      </c>
      <c r="E22" s="100" t="s">
        <v>223</v>
      </c>
      <c r="F22" s="66" t="str">
        <f>IF(((B21-F21)&gt;0),B21-F21,"----")</f>
        <v>----</v>
      </c>
      <c r="G22" s="66" t="str">
        <f>IF(((C21-G21)&gt;0),C21-G21,"----")</f>
        <v>----</v>
      </c>
      <c r="H22" s="66">
        <f>IF(((D21-H21)&gt;0),D21-H21,"----")</f>
        <v>83019972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76" fitToHeight="0" orientation="landscape" r:id="rId1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49.28515625" bestFit="1" customWidth="1"/>
    <col min="2" max="4" width="15.7109375" customWidth="1"/>
    <col min="5" max="5" width="52.5703125" bestFit="1" customWidth="1"/>
    <col min="6" max="8" width="15.7109375" customWidth="1"/>
  </cols>
  <sheetData>
    <row r="1" spans="1:8" ht="48.6" customHeight="1" x14ac:dyDescent="0.25">
      <c r="A1" s="250" t="s">
        <v>242</v>
      </c>
      <c r="B1" s="260"/>
      <c r="C1" s="260"/>
      <c r="D1" s="260"/>
      <c r="E1" s="260"/>
      <c r="F1" s="260"/>
      <c r="G1" s="260"/>
      <c r="H1" s="260"/>
    </row>
    <row r="2" spans="1:8" ht="15.75" thickBot="1" x14ac:dyDescent="0.3"/>
    <row r="3" spans="1:8" s="33" customFormat="1" x14ac:dyDescent="0.25">
      <c r="A3" s="261" t="s">
        <v>141</v>
      </c>
      <c r="B3" s="262"/>
      <c r="C3" s="262"/>
      <c r="D3" s="263"/>
      <c r="E3" s="264" t="s">
        <v>166</v>
      </c>
      <c r="F3" s="262"/>
      <c r="G3" s="262"/>
      <c r="H3" s="263"/>
    </row>
    <row r="4" spans="1:8" s="33" customFormat="1" ht="45.75" thickBot="1" x14ac:dyDescent="0.3">
      <c r="A4" s="104" t="s">
        <v>205</v>
      </c>
      <c r="B4" s="105" t="s">
        <v>226</v>
      </c>
      <c r="C4" s="105" t="s">
        <v>227</v>
      </c>
      <c r="D4" s="106" t="s">
        <v>224</v>
      </c>
      <c r="E4" s="107" t="s">
        <v>205</v>
      </c>
      <c r="F4" s="105" t="s">
        <v>228</v>
      </c>
      <c r="G4" s="105" t="s">
        <v>207</v>
      </c>
      <c r="H4" s="106" t="s">
        <v>224</v>
      </c>
    </row>
    <row r="5" spans="1:8" x14ac:dyDescent="0.25">
      <c r="A5" s="72" t="s">
        <v>23</v>
      </c>
      <c r="B5" s="7"/>
      <c r="C5" s="7">
        <f>'[1]2.1. sz. mell Önkormányzat'!E21</f>
        <v>2676771</v>
      </c>
      <c r="D5" s="73">
        <f>'2.1 melléklet Önkormányzat'!F19</f>
        <v>2676771</v>
      </c>
      <c r="E5" s="77" t="s">
        <v>113</v>
      </c>
      <c r="F5" s="7">
        <f>'[1]2.1. sz. mell Önkormányzat'!D64</f>
        <v>15300000</v>
      </c>
      <c r="G5" s="7">
        <v>61876238</v>
      </c>
      <c r="H5" s="73">
        <f>'2.1 melléklet Önkormányzat'!F62</f>
        <v>61876238</v>
      </c>
    </row>
    <row r="6" spans="1:8" x14ac:dyDescent="0.25">
      <c r="A6" s="8" t="s">
        <v>25</v>
      </c>
      <c r="B6" s="5"/>
      <c r="C6" s="5"/>
      <c r="D6" s="64"/>
      <c r="E6" s="78" t="s">
        <v>229</v>
      </c>
      <c r="F6" s="5"/>
      <c r="G6" s="5">
        <v>59828433</v>
      </c>
      <c r="H6" s="64">
        <f>'2.1 melléklet Önkormányzat'!F63+'2.3 melléklet Óvoda'!F35</f>
        <v>59100562</v>
      </c>
    </row>
    <row r="7" spans="1:8" x14ac:dyDescent="0.25">
      <c r="A7" s="8" t="s">
        <v>211</v>
      </c>
      <c r="B7" s="5">
        <v>113300000</v>
      </c>
      <c r="C7" s="5">
        <f>'[1]1. sz. mell. Konszolidált'!D35+'[1]1. sz. mell. Konszolidált'!D36</f>
        <v>125834399</v>
      </c>
      <c r="D7" s="64">
        <v>125834399</v>
      </c>
      <c r="E7" s="78" t="s">
        <v>230</v>
      </c>
      <c r="F7" s="5">
        <f>'[1]2.1. sz. mell Önkormányzat'!D67</f>
        <v>800000</v>
      </c>
      <c r="G7" s="5">
        <v>800000</v>
      </c>
      <c r="H7" s="64">
        <f>'2.1 melléklet Önkormányzat'!F65</f>
        <v>800000</v>
      </c>
    </row>
    <row r="8" spans="1:8" x14ac:dyDescent="0.25">
      <c r="A8" s="8" t="s">
        <v>45</v>
      </c>
      <c r="B8" s="5"/>
      <c r="C8" s="5"/>
      <c r="D8" s="64"/>
      <c r="E8" s="78" t="s">
        <v>231</v>
      </c>
      <c r="F8" s="5"/>
      <c r="G8" s="5"/>
      <c r="H8" s="64"/>
    </row>
    <row r="9" spans="1:8" x14ac:dyDescent="0.25">
      <c r="A9" s="8" t="s">
        <v>232</v>
      </c>
      <c r="B9" s="5"/>
      <c r="C9" s="5">
        <f>'[1]2.1. sz. mell Önkormányzat'!E36</f>
        <v>379982</v>
      </c>
      <c r="D9" s="64">
        <f>'2.1 melléklet Önkormányzat'!F34</f>
        <v>83694</v>
      </c>
      <c r="E9" s="78" t="s">
        <v>233</v>
      </c>
      <c r="F9" s="5">
        <f>'[1]2.1. sz. mell Önkormányzat'!D70</f>
        <v>103686572</v>
      </c>
      <c r="G9" s="5"/>
      <c r="H9" s="64"/>
    </row>
    <row r="10" spans="1:8" x14ac:dyDescent="0.25">
      <c r="A10" s="8" t="s">
        <v>234</v>
      </c>
      <c r="B10" s="5"/>
      <c r="C10" s="5"/>
      <c r="D10" s="64"/>
      <c r="E10" s="78" t="s">
        <v>235</v>
      </c>
      <c r="F10" s="5"/>
      <c r="G10" s="5"/>
      <c r="H10" s="64"/>
    </row>
    <row r="11" spans="1:8" x14ac:dyDescent="0.25">
      <c r="A11" s="8" t="s">
        <v>212</v>
      </c>
      <c r="B11" s="5"/>
      <c r="C11" s="5" t="e">
        <f>'[1]1. sz. mell. Konszolidált'!D38</f>
        <v>#REF!</v>
      </c>
      <c r="D11" s="64"/>
      <c r="E11" s="78" t="s">
        <v>236</v>
      </c>
      <c r="F11" s="5"/>
      <c r="G11" s="5"/>
      <c r="H11" s="64"/>
    </row>
    <row r="12" spans="1:8" x14ac:dyDescent="0.25">
      <c r="A12" s="8" t="s">
        <v>237</v>
      </c>
      <c r="B12" s="5"/>
      <c r="C12" s="5"/>
      <c r="D12" s="64"/>
      <c r="E12" s="78" t="s">
        <v>243</v>
      </c>
      <c r="F12" s="5"/>
      <c r="G12" s="5"/>
      <c r="H12" s="64"/>
    </row>
    <row r="13" spans="1:8" x14ac:dyDescent="0.25">
      <c r="A13" s="8" t="s">
        <v>215</v>
      </c>
      <c r="B13" s="5">
        <v>6486572</v>
      </c>
      <c r="C13" s="5">
        <v>570000</v>
      </c>
      <c r="D13" s="64"/>
      <c r="E13" s="78" t="s">
        <v>238</v>
      </c>
      <c r="F13" s="5"/>
      <c r="G13" s="5"/>
      <c r="H13" s="64"/>
    </row>
    <row r="14" spans="1:8" x14ac:dyDescent="0.25">
      <c r="A14" s="8"/>
      <c r="B14" s="5"/>
      <c r="C14" s="5"/>
      <c r="D14" s="64"/>
      <c r="E14" s="78" t="s">
        <v>119</v>
      </c>
      <c r="F14" s="5"/>
      <c r="G14" s="5"/>
      <c r="H14" s="64"/>
    </row>
    <row r="15" spans="1:8" x14ac:dyDescent="0.25">
      <c r="A15" s="8"/>
      <c r="B15" s="5"/>
      <c r="C15" s="5"/>
      <c r="D15" s="64"/>
      <c r="E15" s="78"/>
      <c r="F15" s="5"/>
      <c r="G15" s="5"/>
      <c r="H15" s="64"/>
    </row>
    <row r="16" spans="1:8" ht="15.75" thickBot="1" x14ac:dyDescent="0.3">
      <c r="A16" s="10"/>
      <c r="B16" s="74"/>
      <c r="C16" s="74"/>
      <c r="D16" s="75"/>
      <c r="E16" s="79"/>
      <c r="F16" s="74"/>
      <c r="G16" s="74"/>
      <c r="H16" s="75"/>
    </row>
    <row r="17" spans="1:8" x14ac:dyDescent="0.25">
      <c r="A17" s="54" t="s">
        <v>221</v>
      </c>
      <c r="B17" s="76">
        <f>SUM(B5:B16)</f>
        <v>119786572</v>
      </c>
      <c r="C17" s="76" t="e">
        <f>SUM(C5:C16)</f>
        <v>#REF!</v>
      </c>
      <c r="D17" s="185">
        <f>SUM(D5:D16)</f>
        <v>128594864</v>
      </c>
      <c r="E17" s="54" t="s">
        <v>221</v>
      </c>
      <c r="F17" s="76">
        <f>SUM(F5:F16)</f>
        <v>119786572</v>
      </c>
      <c r="G17" s="76">
        <f>SUM(G5:G16)</f>
        <v>122504671</v>
      </c>
      <c r="H17" s="55">
        <f>SUM(H5:H16)</f>
        <v>121776800</v>
      </c>
    </row>
    <row r="18" spans="1:8" ht="15.75" thickBot="1" x14ac:dyDescent="0.3">
      <c r="A18" s="34" t="s">
        <v>222</v>
      </c>
      <c r="B18" s="35" t="str">
        <f>IF(((F17-B17)&gt;0),F17-B17,"----")</f>
        <v>----</v>
      </c>
      <c r="C18" s="35" t="e">
        <f>IF(((G17-C17)&gt;0),G17-C17,"----")</f>
        <v>#REF!</v>
      </c>
      <c r="D18" s="186" t="str">
        <f>IF(((H17-D17)&gt;0),H17-D17,"----")</f>
        <v>----</v>
      </c>
      <c r="E18" s="34" t="s">
        <v>223</v>
      </c>
      <c r="F18" s="35" t="str">
        <f>IF(((B17-F17)&gt;0),B17-F17,"----")</f>
        <v>----</v>
      </c>
      <c r="G18" s="35" t="e">
        <f>IF(((C17-G17)&gt;0),C17-G17,"----")</f>
        <v>#REF!</v>
      </c>
      <c r="H18" s="56">
        <f>IF(((D17-H17)&gt;0),D17-H17,"----")</f>
        <v>6818064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66" orientation="landscape" r:id="rId1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view="pageLayout" zoomScaleNormal="100" workbookViewId="0">
      <selection activeCell="C14" sqref="C14"/>
    </sheetView>
  </sheetViews>
  <sheetFormatPr defaultRowHeight="15" x14ac:dyDescent="0.25"/>
  <cols>
    <col min="1" max="1" width="62.7109375" bestFit="1" customWidth="1"/>
    <col min="2" max="4" width="15.7109375" style="2" customWidth="1"/>
  </cols>
  <sheetData>
    <row r="1" spans="1:4" ht="18.75" x14ac:dyDescent="0.3">
      <c r="A1" s="258" t="s">
        <v>823</v>
      </c>
      <c r="B1" s="258"/>
      <c r="C1" s="258"/>
      <c r="D1" s="258"/>
    </row>
    <row r="2" spans="1:4" ht="15.75" thickBot="1" x14ac:dyDescent="0.3">
      <c r="D2" s="2" t="s">
        <v>132</v>
      </c>
    </row>
    <row r="3" spans="1:4" ht="45" x14ac:dyDescent="0.25">
      <c r="A3" s="39"/>
      <c r="B3" s="116" t="s">
        <v>206</v>
      </c>
      <c r="C3" s="116" t="s">
        <v>207</v>
      </c>
      <c r="D3" s="120" t="s">
        <v>819</v>
      </c>
    </row>
    <row r="4" spans="1:4" x14ac:dyDescent="0.25">
      <c r="A4" s="113">
        <v>1</v>
      </c>
      <c r="B4" s="118">
        <v>2</v>
      </c>
      <c r="C4" s="118">
        <v>3</v>
      </c>
      <c r="D4" s="119">
        <v>4</v>
      </c>
    </row>
    <row r="5" spans="1:4" x14ac:dyDescent="0.25">
      <c r="A5" s="25" t="s">
        <v>244</v>
      </c>
      <c r="B5" s="17"/>
      <c r="C5" s="17"/>
      <c r="D5" s="63"/>
    </row>
    <row r="6" spans="1:4" x14ac:dyDescent="0.25">
      <c r="A6" s="8" t="s">
        <v>245</v>
      </c>
      <c r="B6" s="5"/>
      <c r="C6" s="5">
        <f>482600+16835190+350000</f>
        <v>17667790</v>
      </c>
      <c r="D6" s="64">
        <f>482600+16835190+350000</f>
        <v>17667790</v>
      </c>
    </row>
    <row r="7" spans="1:4" x14ac:dyDescent="0.25">
      <c r="A7" s="8" t="s">
        <v>246</v>
      </c>
      <c r="B7" s="5"/>
      <c r="C7" s="5">
        <v>3995402</v>
      </c>
      <c r="D7" s="64">
        <v>3995402</v>
      </c>
    </row>
    <row r="8" spans="1:4" x14ac:dyDescent="0.25">
      <c r="A8" s="8" t="s">
        <v>247</v>
      </c>
      <c r="B8" s="5"/>
      <c r="C8" s="5">
        <f>5794066+2421674+254000</f>
        <v>8469740</v>
      </c>
      <c r="D8" s="64">
        <f>5794066+2421674+254000</f>
        <v>8469740</v>
      </c>
    </row>
    <row r="9" spans="1:4" x14ac:dyDescent="0.25">
      <c r="A9" s="8" t="s">
        <v>248</v>
      </c>
      <c r="B9" s="5"/>
      <c r="C9" s="5">
        <f>1665150+1039952+3280938+63500</f>
        <v>6049540</v>
      </c>
      <c r="D9" s="64">
        <f>1665150+1039952+3280938+63500</f>
        <v>6049540</v>
      </c>
    </row>
    <row r="10" spans="1:4" x14ac:dyDescent="0.25">
      <c r="A10" s="8" t="s">
        <v>249</v>
      </c>
      <c r="B10" s="5"/>
      <c r="C10" s="5">
        <f>698500+12700+736600+12700</f>
        <v>1460500</v>
      </c>
      <c r="D10" s="64">
        <f>698500+12700+736600+12700</f>
        <v>1460500</v>
      </c>
    </row>
    <row r="11" spans="1:4" x14ac:dyDescent="0.25">
      <c r="A11" s="8" t="s">
        <v>250</v>
      </c>
      <c r="B11" s="5"/>
      <c r="C11" s="5">
        <f>352229</f>
        <v>352229</v>
      </c>
      <c r="D11" s="64">
        <f>352229</f>
        <v>352229</v>
      </c>
    </row>
    <row r="12" spans="1:4" x14ac:dyDescent="0.25">
      <c r="A12" s="8" t="s">
        <v>251</v>
      </c>
      <c r="B12" s="5"/>
      <c r="C12" s="5">
        <f>522553+31750</f>
        <v>554303</v>
      </c>
      <c r="D12" s="64">
        <f>522553+31750</f>
        <v>554303</v>
      </c>
    </row>
    <row r="13" spans="1:4" x14ac:dyDescent="0.25">
      <c r="A13" s="8" t="s">
        <v>252</v>
      </c>
      <c r="B13" s="5"/>
      <c r="C13" s="5">
        <f>948544+31750</f>
        <v>980294</v>
      </c>
      <c r="D13" s="64">
        <f>948544+31750</f>
        <v>980294</v>
      </c>
    </row>
    <row r="14" spans="1:4" x14ac:dyDescent="0.25">
      <c r="A14" s="8" t="s">
        <v>253</v>
      </c>
      <c r="B14" s="5"/>
      <c r="C14" s="5">
        <f>173518</f>
        <v>173518</v>
      </c>
      <c r="D14" s="64">
        <f>173518</f>
        <v>173518</v>
      </c>
    </row>
    <row r="15" spans="1:4" x14ac:dyDescent="0.25">
      <c r="A15" s="8" t="s">
        <v>254</v>
      </c>
      <c r="B15" s="5"/>
      <c r="C15" s="5">
        <f>1164839+38100</f>
        <v>1202939</v>
      </c>
      <c r="D15" s="64">
        <f>1164839+38100</f>
        <v>1202939</v>
      </c>
    </row>
    <row r="16" spans="1:4" x14ac:dyDescent="0.25">
      <c r="A16" s="8" t="s">
        <v>255</v>
      </c>
      <c r="B16" s="5"/>
      <c r="C16" s="5">
        <f>1458595</f>
        <v>1458595</v>
      </c>
      <c r="D16" s="64">
        <f>1458595</f>
        <v>1458595</v>
      </c>
    </row>
    <row r="17" spans="1:4" x14ac:dyDescent="0.25">
      <c r="A17" s="8" t="s">
        <v>256</v>
      </c>
      <c r="B17" s="5"/>
      <c r="C17" s="5">
        <f>800100+508000</f>
        <v>1308100</v>
      </c>
      <c r="D17" s="64">
        <f>800100+508000</f>
        <v>1308100</v>
      </c>
    </row>
    <row r="18" spans="1:4" x14ac:dyDescent="0.25">
      <c r="A18" s="8" t="s">
        <v>257</v>
      </c>
      <c r="B18" s="5"/>
      <c r="C18" s="5">
        <v>250000</v>
      </c>
      <c r="D18" s="64">
        <v>250000</v>
      </c>
    </row>
    <row r="19" spans="1:4" x14ac:dyDescent="0.25">
      <c r="A19" s="25" t="s">
        <v>258</v>
      </c>
      <c r="B19" s="17"/>
      <c r="C19" s="17"/>
      <c r="D19" s="63"/>
    </row>
    <row r="20" spans="1:4" x14ac:dyDescent="0.25">
      <c r="A20" s="8" t="s">
        <v>259</v>
      </c>
      <c r="B20" s="5" t="s">
        <v>260</v>
      </c>
      <c r="C20" s="5">
        <f>12*2090</f>
        <v>25080</v>
      </c>
      <c r="D20" s="64">
        <f>12*2090</f>
        <v>25080</v>
      </c>
    </row>
    <row r="21" spans="1:4" x14ac:dyDescent="0.25">
      <c r="A21" s="8" t="s">
        <v>261</v>
      </c>
      <c r="B21" s="5"/>
      <c r="C21" s="5">
        <f>38+38+37998</f>
        <v>38074</v>
      </c>
      <c r="D21" s="64">
        <f>38+38+37998</f>
        <v>38074</v>
      </c>
    </row>
    <row r="22" spans="1:4" x14ac:dyDescent="0.25">
      <c r="A22" s="8" t="s">
        <v>262</v>
      </c>
      <c r="B22" s="5"/>
      <c r="C22" s="5">
        <v>7721600</v>
      </c>
      <c r="D22" s="64">
        <v>7721600</v>
      </c>
    </row>
    <row r="23" spans="1:4" x14ac:dyDescent="0.25">
      <c r="A23" s="8" t="s">
        <v>263</v>
      </c>
      <c r="B23" s="5"/>
      <c r="C23" s="5">
        <v>1448148</v>
      </c>
      <c r="D23" s="64">
        <v>1448148</v>
      </c>
    </row>
    <row r="24" spans="1:4" x14ac:dyDescent="0.25">
      <c r="A24" s="8" t="s">
        <v>264</v>
      </c>
      <c r="B24" s="5"/>
      <c r="C24" s="5">
        <v>74930</v>
      </c>
      <c r="D24" s="64">
        <v>74930</v>
      </c>
    </row>
    <row r="25" spans="1:4" x14ac:dyDescent="0.25">
      <c r="A25" s="8" t="s">
        <v>265</v>
      </c>
      <c r="B25" s="5"/>
      <c r="C25" s="5">
        <v>1632651</v>
      </c>
      <c r="D25" s="64">
        <v>1437280</v>
      </c>
    </row>
    <row r="26" spans="1:4" x14ac:dyDescent="0.25">
      <c r="A26" s="8" t="s">
        <v>266</v>
      </c>
      <c r="B26" s="5"/>
      <c r="C26" s="5">
        <v>1792000</v>
      </c>
      <c r="D26" s="64">
        <v>1792000</v>
      </c>
    </row>
    <row r="27" spans="1:4" x14ac:dyDescent="0.25">
      <c r="A27" s="8" t="s">
        <v>267</v>
      </c>
      <c r="B27" s="5"/>
      <c r="C27" s="5">
        <v>1312495</v>
      </c>
      <c r="D27" s="64">
        <v>1312495</v>
      </c>
    </row>
    <row r="28" spans="1:4" x14ac:dyDescent="0.25">
      <c r="A28" s="8" t="s">
        <v>268</v>
      </c>
      <c r="B28" s="5"/>
      <c r="C28" s="5">
        <v>697230</v>
      </c>
      <c r="D28" s="64">
        <v>697230</v>
      </c>
    </row>
    <row r="29" spans="1:4" x14ac:dyDescent="0.25">
      <c r="A29" s="8" t="s">
        <v>269</v>
      </c>
      <c r="B29" s="5"/>
      <c r="C29" s="5">
        <v>593275</v>
      </c>
      <c r="D29" s="64">
        <v>593275</v>
      </c>
    </row>
    <row r="30" spans="1:4" ht="15.75" thickBot="1" x14ac:dyDescent="0.3">
      <c r="A30" s="99" t="s">
        <v>221</v>
      </c>
      <c r="B30" s="66">
        <f>SUM(B6:B16)</f>
        <v>0</v>
      </c>
      <c r="C30" s="66">
        <f>SUM(C6:C29)</f>
        <v>59258433</v>
      </c>
      <c r="D30" s="67">
        <f>SUM(D6:D29)</f>
        <v>59063062</v>
      </c>
    </row>
  </sheetData>
  <mergeCells count="1">
    <mergeCell ref="A1:D1"/>
  </mergeCells>
  <pageMargins left="0.7" right="0.7" top="0.75" bottom="0.75" header="0.3" footer="0.3"/>
  <pageSetup paperSize="9" scale="79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3</vt:i4>
      </vt:variant>
    </vt:vector>
  </HeadingPairs>
  <TitlesOfParts>
    <vt:vector size="28" baseType="lpstr">
      <vt:lpstr>1. melléklet Konszolidált</vt:lpstr>
      <vt:lpstr>2.1 melléklet Önkormányzat</vt:lpstr>
      <vt:lpstr>2.2 melléklet KÖH</vt:lpstr>
      <vt:lpstr>2.3 melléklet Óvoda</vt:lpstr>
      <vt:lpstr>3.1.melléklet</vt:lpstr>
      <vt:lpstr>3.2 melléklet</vt:lpstr>
      <vt:lpstr>3.3. melléklet</vt:lpstr>
      <vt:lpstr>3.4.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13.1 melléklet </vt:lpstr>
      <vt:lpstr>14. melléklet</vt:lpstr>
      <vt:lpstr>14.1 melléklet </vt:lpstr>
      <vt:lpstr>15. melléklet</vt:lpstr>
      <vt:lpstr>16. melléklet</vt:lpstr>
      <vt:lpstr>18. mell</vt:lpstr>
      <vt:lpstr>17. melléklet</vt:lpstr>
      <vt:lpstr>'13. melléklet'!Nyomtatási_cím</vt:lpstr>
      <vt:lpstr>'13.1 melléklet '!Nyomtatási_cím</vt:lpstr>
      <vt:lpstr>'2.1 melléklet Önkormányzat'!Nyomtatási_cím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</dc:creator>
  <cp:lastModifiedBy>Füle Mária</cp:lastModifiedBy>
  <cp:lastPrinted>2017-05-24T08:34:16Z</cp:lastPrinted>
  <dcterms:created xsi:type="dcterms:W3CDTF">2017-05-12T08:20:50Z</dcterms:created>
  <dcterms:modified xsi:type="dcterms:W3CDTF">2017-05-29T06:55:32Z</dcterms:modified>
</cp:coreProperties>
</file>