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8\"/>
    </mc:Choice>
  </mc:AlternateContent>
  <xr:revisionPtr revIDLastSave="0" documentId="13_ncr:1_{B0A4E82E-A7E3-4B91-96A0-1C127C6C2248}" xr6:coauthVersionLast="37" xr6:coauthVersionMax="37" xr10:uidLastSave="{00000000-0000-0000-0000-000000000000}"/>
  <bookViews>
    <workbookView xWindow="0" yWindow="0" windowWidth="19200" windowHeight="11595" activeTab="1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mell." sheetId="42" r:id="rId12"/>
    <sheet name="5. mell." sheetId="40" r:id="rId13"/>
    <sheet name="6. mell." sheetId="12" r:id="rId14"/>
    <sheet name="7. mell." sheetId="45" r:id="rId15"/>
    <sheet name="7. melléklet" sheetId="13" state="hidden" r:id="rId16"/>
    <sheet name="7 melléklet" sheetId="14" state="hidden" r:id="rId17"/>
    <sheet name="8. melléklet" sheetId="10" state="hidden" r:id="rId18"/>
    <sheet name="9. melléklet" sheetId="23" state="hidden" r:id="rId19"/>
    <sheet name="10. melléklet" sheetId="24" state="hidden" r:id="rId20"/>
    <sheet name="11. melléklet" sheetId="25" state="hidden" r:id="rId21"/>
    <sheet name="12. melléklet" sheetId="27" state="hidden" r:id="rId22"/>
    <sheet name="13. melléklet" sheetId="28" state="hidden" r:id="rId23"/>
    <sheet name="Munka1" sheetId="29" state="hidden" r:id="rId24"/>
    <sheet name="11.melléklet" sheetId="8" state="hidden" r:id="rId25"/>
  </sheets>
  <externalReferences>
    <externalReference r:id="rId26"/>
    <externalReference r:id="rId27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9">'10. melléklet'!$J$2</definedName>
    <definedName name="_xlnm.Print_Area" localSheetId="8">'2.1.-2.5. melléklet'!$A$1:$DL$22</definedName>
  </definedNames>
  <calcPr calcId="162913"/>
</workbook>
</file>

<file path=xl/calcChain.xml><?xml version="1.0" encoding="utf-8"?>
<calcChain xmlns="http://schemas.openxmlformats.org/spreadsheetml/2006/main">
  <c r="I27" i="45" l="1"/>
  <c r="I21" i="45"/>
  <c r="I36" i="45" s="1"/>
  <c r="D36" i="45"/>
  <c r="F36" i="45" s="1"/>
  <c r="D21" i="45"/>
  <c r="H35" i="45"/>
  <c r="F34" i="45"/>
  <c r="H32" i="45"/>
  <c r="C31" i="45"/>
  <c r="H28" i="45"/>
  <c r="H33" i="45" s="1"/>
  <c r="H27" i="45"/>
  <c r="H34" i="45" s="1"/>
  <c r="F27" i="45"/>
  <c r="C27" i="45"/>
  <c r="C34" i="45" s="1"/>
  <c r="F26" i="45"/>
  <c r="F25" i="45"/>
  <c r="F24" i="45"/>
  <c r="F21" i="45"/>
  <c r="C21" i="45"/>
  <c r="C36" i="45" s="1"/>
  <c r="H17" i="45"/>
  <c r="H21" i="45" s="1"/>
  <c r="F17" i="45"/>
  <c r="F16" i="45"/>
  <c r="F15" i="45"/>
  <c r="F14" i="45"/>
  <c r="F13" i="45"/>
  <c r="F11" i="45"/>
  <c r="H36" i="45" l="1"/>
  <c r="D14" i="12"/>
  <c r="E16" i="42"/>
  <c r="H22" i="37" l="1"/>
  <c r="J59" i="37" l="1"/>
  <c r="J53" i="37"/>
  <c r="J42" i="37"/>
  <c r="J27" i="37"/>
  <c r="J22" i="37"/>
  <c r="J15" i="37"/>
  <c r="G14" i="31"/>
  <c r="E14" i="31"/>
  <c r="C14" i="31"/>
  <c r="H28" i="30"/>
  <c r="H20" i="30"/>
  <c r="H14" i="30"/>
  <c r="H6" i="30"/>
  <c r="J60" i="37" l="1"/>
  <c r="H5" i="30"/>
  <c r="L20" i="10"/>
  <c r="L19" i="10"/>
  <c r="L18" i="10"/>
  <c r="L17" i="10"/>
  <c r="I12" i="38" l="1"/>
  <c r="J12" i="38"/>
  <c r="G18" i="38"/>
  <c r="H18" i="38"/>
  <c r="I18" i="38"/>
  <c r="J18" i="38"/>
  <c r="D15" i="40" l="1"/>
  <c r="C15" i="40"/>
  <c r="D8" i="40"/>
  <c r="C8" i="40"/>
  <c r="D17" i="39"/>
  <c r="C17" i="39"/>
  <c r="C29" i="40" l="1"/>
  <c r="D29" i="40"/>
  <c r="CW19" i="38"/>
  <c r="CK19" i="38"/>
  <c r="BS19" i="38"/>
  <c r="BH19" i="38"/>
  <c r="L19" i="38"/>
  <c r="K19" i="38"/>
  <c r="T18" i="38"/>
  <c r="L17" i="38"/>
  <c r="K17" i="38"/>
  <c r="DG17" i="38" s="1"/>
  <c r="L16" i="38"/>
  <c r="K16" i="38"/>
  <c r="DG16" i="38" s="1"/>
  <c r="BH15" i="38"/>
  <c r="L15" i="38"/>
  <c r="K15" i="38"/>
  <c r="BH14" i="38"/>
  <c r="L14" i="38"/>
  <c r="K14" i="38"/>
  <c r="L13" i="38"/>
  <c r="K13" i="38"/>
  <c r="DG13" i="38" s="1"/>
  <c r="CS12" i="38"/>
  <c r="CS18" i="38" s="1"/>
  <c r="CQ12" i="38"/>
  <c r="CQ18" i="38" s="1"/>
  <c r="CP12" i="38"/>
  <c r="CP18" i="38" s="1"/>
  <c r="CO12" i="38"/>
  <c r="CO18" i="38" s="1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X18" i="38" s="1"/>
  <c r="V12" i="38"/>
  <c r="V18" i="38" s="1"/>
  <c r="T12" i="38"/>
  <c r="R12" i="38"/>
  <c r="R18" i="38" s="1"/>
  <c r="D12" i="38"/>
  <c r="D18" i="38" s="1"/>
  <c r="C12" i="38"/>
  <c r="K12" i="38" s="1"/>
  <c r="CW11" i="38"/>
  <c r="CK11" i="38"/>
  <c r="BS11" i="38"/>
  <c r="L11" i="38"/>
  <c r="K11" i="38"/>
  <c r="CW10" i="38"/>
  <c r="CK10" i="38"/>
  <c r="BS10" i="38"/>
  <c r="BI10" i="38"/>
  <c r="DH10" i="38" s="1"/>
  <c r="BH10" i="38"/>
  <c r="L10" i="38"/>
  <c r="K10" i="38"/>
  <c r="CX9" i="38"/>
  <c r="CW9" i="38"/>
  <c r="CL9" i="38"/>
  <c r="CK9" i="38"/>
  <c r="BT12" i="38"/>
  <c r="BT18" i="38" s="1"/>
  <c r="BS9" i="38"/>
  <c r="BH9" i="38"/>
  <c r="L9" i="38"/>
  <c r="K9" i="38"/>
  <c r="CX8" i="38"/>
  <c r="CW8" i="38"/>
  <c r="CL8" i="38"/>
  <c r="CK8" i="38"/>
  <c r="BS8" i="38"/>
  <c r="BH8" i="38"/>
  <c r="L8" i="38"/>
  <c r="K8" i="38"/>
  <c r="F8" i="38"/>
  <c r="E8" i="38"/>
  <c r="CX7" i="38"/>
  <c r="CW7" i="38"/>
  <c r="CL7" i="38"/>
  <c r="CK7" i="38"/>
  <c r="BS7" i="38"/>
  <c r="BH7" i="38"/>
  <c r="L7" i="38"/>
  <c r="K7" i="38"/>
  <c r="F7" i="38"/>
  <c r="E7" i="38"/>
  <c r="H59" i="37"/>
  <c r="G59" i="37"/>
  <c r="F59" i="37"/>
  <c r="E59" i="37"/>
  <c r="D59" i="37"/>
  <c r="C59" i="37"/>
  <c r="H53" i="37"/>
  <c r="G53" i="37"/>
  <c r="E53" i="37"/>
  <c r="D53" i="37"/>
  <c r="C53" i="37"/>
  <c r="F50" i="37"/>
  <c r="F43" i="37"/>
  <c r="F53" i="37" s="1"/>
  <c r="G42" i="37"/>
  <c r="F42" i="37"/>
  <c r="E42" i="37"/>
  <c r="D42" i="37"/>
  <c r="C42" i="37"/>
  <c r="H27" i="37"/>
  <c r="G27" i="37"/>
  <c r="E27" i="37"/>
  <c r="D27" i="37"/>
  <c r="C27" i="37"/>
  <c r="F26" i="37"/>
  <c r="F24" i="37"/>
  <c r="F27" i="37" s="1"/>
  <c r="E22" i="37"/>
  <c r="D22" i="37"/>
  <c r="F22" i="37" s="1"/>
  <c r="C22" i="37"/>
  <c r="F21" i="37"/>
  <c r="F20" i="37"/>
  <c r="F19" i="37"/>
  <c r="F18" i="37"/>
  <c r="F17" i="37"/>
  <c r="F16" i="37"/>
  <c r="E15" i="37"/>
  <c r="D15" i="37"/>
  <c r="C15" i="37"/>
  <c r="F7" i="37"/>
  <c r="E6" i="37"/>
  <c r="D6" i="37"/>
  <c r="D60" i="37" s="1"/>
  <c r="C6" i="37"/>
  <c r="F5" i="37"/>
  <c r="F15" i="37" l="1"/>
  <c r="E60" i="37"/>
  <c r="G60" i="37"/>
  <c r="DH8" i="38"/>
  <c r="C60" i="37"/>
  <c r="F6" i="37"/>
  <c r="F60" i="37" s="1"/>
  <c r="DG15" i="38"/>
  <c r="H60" i="37"/>
  <c r="DG8" i="38"/>
  <c r="DG11" i="38"/>
  <c r="DG14" i="38"/>
  <c r="CK12" i="38"/>
  <c r="CK18" i="38" s="1"/>
  <c r="DH9" i="38"/>
  <c r="DG9" i="38"/>
  <c r="CL12" i="38"/>
  <c r="CL18" i="38" s="1"/>
  <c r="DG19" i="38"/>
  <c r="CW12" i="38"/>
  <c r="CW18" i="38" s="1"/>
  <c r="BS12" i="38"/>
  <c r="BS18" i="38" s="1"/>
  <c r="DG10" i="38"/>
  <c r="DH7" i="38"/>
  <c r="L18" i="38"/>
  <c r="DG7" i="38"/>
  <c r="L12" i="38"/>
  <c r="CX12" i="38"/>
  <c r="C18" i="38"/>
  <c r="K18" i="38" s="1"/>
  <c r="S18" i="38"/>
  <c r="DG12" i="38" l="1"/>
  <c r="DG18" i="38" s="1"/>
  <c r="B19" i="36" l="1"/>
  <c r="L7" i="35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D14" i="34"/>
  <c r="F14" i="34"/>
  <c r="F19" i="34" s="1"/>
  <c r="H14" i="34"/>
  <c r="H19" i="34" s="1"/>
  <c r="J14" i="34"/>
  <c r="J19" i="34" s="1"/>
  <c r="L14" i="34"/>
  <c r="O14" i="34"/>
  <c r="N15" i="34"/>
  <c r="N16" i="34"/>
  <c r="N17" i="34"/>
  <c r="N18" i="34"/>
  <c r="B19" i="34"/>
  <c r="D19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B19" i="32" s="1"/>
  <c r="D15" i="32"/>
  <c r="D16" i="32"/>
  <c r="D17" i="32"/>
  <c r="D18" i="32"/>
  <c r="AB7" i="31"/>
  <c r="AC7" i="31"/>
  <c r="AB8" i="31"/>
  <c r="AC8" i="31"/>
  <c r="AB9" i="31"/>
  <c r="AC9" i="31"/>
  <c r="AB10" i="31"/>
  <c r="AC10" i="3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L14" i="31"/>
  <c r="L19" i="31" s="1"/>
  <c r="N14" i="31"/>
  <c r="R14" i="31"/>
  <c r="R19" i="31" s="1"/>
  <c r="T14" i="31"/>
  <c r="T19" i="31" s="1"/>
  <c r="V14" i="31"/>
  <c r="X14" i="31"/>
  <c r="X19" i="31" s="1"/>
  <c r="Z14" i="31"/>
  <c r="Z19" i="31" s="1"/>
  <c r="AB15" i="31"/>
  <c r="AC15" i="31"/>
  <c r="C15" i="36" s="1"/>
  <c r="AB16" i="31"/>
  <c r="AC16" i="31"/>
  <c r="C16" i="36" s="1"/>
  <c r="AB17" i="31"/>
  <c r="AC17" i="31"/>
  <c r="AB18" i="31"/>
  <c r="AC18" i="31"/>
  <c r="C18" i="36" s="1"/>
  <c r="J19" i="31"/>
  <c r="M19" i="31"/>
  <c r="N19" i="31"/>
  <c r="V19" i="31"/>
  <c r="D14" i="32" l="1"/>
  <c r="D19" i="32" s="1"/>
  <c r="J14" i="33"/>
  <c r="J19" i="33" s="1"/>
  <c r="L14" i="35"/>
  <c r="L19" i="35" s="1"/>
  <c r="N14" i="34"/>
  <c r="N19" i="34" s="1"/>
  <c r="AB14" i="31"/>
  <c r="AB19" i="31" s="1"/>
  <c r="B7" i="36"/>
  <c r="C9" i="36"/>
  <c r="C8" i="36"/>
  <c r="C7" i="36"/>
  <c r="AC14" i="31"/>
  <c r="F5" i="30"/>
  <c r="B6" i="30"/>
  <c r="D6" i="30"/>
  <c r="E6" i="30"/>
  <c r="E5" i="30" s="1"/>
  <c r="F6" i="30"/>
  <c r="C7" i="30"/>
  <c r="C6" i="30" s="1"/>
  <c r="C5" i="30" s="1"/>
  <c r="C42" i="30" s="1"/>
  <c r="G7" i="30"/>
  <c r="G8" i="30"/>
  <c r="G9" i="30"/>
  <c r="G10" i="30"/>
  <c r="B14" i="30"/>
  <c r="C14" i="30"/>
  <c r="D14" i="30"/>
  <c r="G14" i="30"/>
  <c r="G15" i="30"/>
  <c r="G16" i="30"/>
  <c r="G18" i="30"/>
  <c r="G19" i="30"/>
  <c r="B20" i="30"/>
  <c r="B5" i="30" s="1"/>
  <c r="C20" i="30"/>
  <c r="D20" i="30"/>
  <c r="F20" i="30"/>
  <c r="G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B42" i="30" l="1"/>
  <c r="G6" i="30"/>
  <c r="G5" i="30"/>
  <c r="D5" i="30"/>
  <c r="D42" i="30" s="1"/>
  <c r="H42" i="30"/>
  <c r="AC19" i="3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s="1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4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0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<sst xmlns="http://schemas.openxmlformats.org/spreadsheetml/2006/main" count="1185" uniqueCount="585">
  <si>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</si>
  <si>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</si>
  <si>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</si>
  <si>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</si>
  <si>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</si>
  <si>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</si>
  <si>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</si>
  <si>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</si>
  <si>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</si>
  <si>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</si>
  <si>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</si>
  <si>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</si>
  <si>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</si>
  <si>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</si>
  <si>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</si>
  <si>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</si>
  <si>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</si>
  <si>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</si>
  <si>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</si>
  <si>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</si>
  <si>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</si>
  <si>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</si>
  <si>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</si>
  <si>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</si>
  <si>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</si>
  <si>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</si>
  <si>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</si>
  <si>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</si>
  <si>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</si>
  <si>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</si>
  <si>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</si>
  <si>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</si>
  <si>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</si>
  <si>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</si>
  <si>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</si>
  <si>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</si>
  <si>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</si>
  <si>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</si>
  <si>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</si>
  <si>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</si>
  <si>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</si>
  <si>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</si>
  <si>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</si>
  <si>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</si>
  <si>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</si>
  <si>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</si>
  <si>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</si>
  <si>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</si>
  <si>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</si>
  <si>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</si>
  <si>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</si>
  <si>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</si>
  <si>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</si>
  <si>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</si>
  <si>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</si>
  <si>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</si>
  <si>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</si>
  <si>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</si>
  <si>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</si>
  <si>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</si>
  <si>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</si>
  <si>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</si>
  <si>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</si>
  <si>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</si>
  <si>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</si>
  <si>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</si>
  <si>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</si>
  <si>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</si>
  <si>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</si>
  <si>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</si>
  <si>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</si>
  <si>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</si>
  <si>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</si>
  <si>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</si>
  <si>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</si>
  <si>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</si>
  <si>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</si>
  <si>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</si>
  <si>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</si>
  <si>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</si>
  <si>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</si>
  <si>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</si>
  <si>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</si>
  <si>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</si>
  <si>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</si>
  <si>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</si>
  <si>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</si>
  <si>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</si>
  <si>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</si>
  <si>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</si>
  <si>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</si>
  <si>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</si>
  <si>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</si>
  <si>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</si>
  <si>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</si>
  <si>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</si>
  <si>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</si>
  <si>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</si>
  <si>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</si>
  <si>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</si>
  <si>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</si>
  <si>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</si>
  <si>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</si>
  <si>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</si>
  <si>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</si>
  <si>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</si>
  <si>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</si>
  <si>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</si>
  <si>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</si>
  <si>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</si>
  <si>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</si>
  <si>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</si>
  <si>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</si>
  <si>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</si>
  <si>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</si>
  <si>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</si>
  <si>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</si>
  <si>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</si>
  <si>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</si>
  <si>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</si>
  <si>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</si>
  <si>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</si>
  <si>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</si>
  <si>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</si>
  <si>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</si>
  <si>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</si>
  <si>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</si>
  <si>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</si>
  <si>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</si>
  <si>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</si>
  <si>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</si>
  <si>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</si>
  <si>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</si>
  <si>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</si>
  <si>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</si>
  <si>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</si>
  <si>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</si>
  <si>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</si>
  <si>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</si>
  <si>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</si>
  <si>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</si>
  <si>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</si>
  <si>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</si>
  <si>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</si>
  <si>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</si>
  <si>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</si>
  <si>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</si>
  <si>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</si>
  <si>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</si>
  <si>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</si>
  <si>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</si>
  <si>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</si>
  <si>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</si>
  <si>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</si>
  <si>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</si>
  <si>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</si>
  <si>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</si>
  <si>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</si>
  <si>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</si>
  <si>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</si>
  <si>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</si>
  <si>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</si>
  <si>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</si>
  <si>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</si>
  <si>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</si>
  <si>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</si>
  <si>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</si>
  <si>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</si>
  <si>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</si>
  <si>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</si>
  <si>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</si>
  <si>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</si>
  <si>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</si>
  <si>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</si>
  <si>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</si>
  <si>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</si>
  <si>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</si>
  <si>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</si>
  <si>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</si>
  <si>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</si>
  <si>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</si>
  <si>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</si>
  <si>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</si>
  <si>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</si>
  <si>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</si>
  <si>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</si>
  <si>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</si>
  <si>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</si>
  <si>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</si>
  <si>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</si>
  <si>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</si>
  <si>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</si>
  <si>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</si>
  <si>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</si>
  <si>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</si>
  <si>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</si>
  <si>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</si>
  <si>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</si>
  <si>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</si>
  <si>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</si>
  <si>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</si>
  <si>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</si>
  <si>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</si>
  <si>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</si>
  <si>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</si>
  <si>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</si>
  <si>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</si>
  <si>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</si>
  <si>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</si>
  <si>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</si>
  <si>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</si>
  <si>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</si>
  <si>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</si>
  <si>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</si>
  <si>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</si>
  <si>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</si>
  <si>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</si>
  <si>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</si>
  <si>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</si>
  <si>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</si>
  <si>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</si>
  <si>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</si>
  <si>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</si>
  <si>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</si>
  <si>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</si>
  <si>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</si>
  <si>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</si>
  <si>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</si>
  <si>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</si>
  <si>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</si>
  <si>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</si>
  <si>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</si>
  <si>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</si>
  <si>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</si>
  <si>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</si>
  <si>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</si>
  <si>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</si>
  <si>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</si>
  <si>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</si>
  <si>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</si>
  <si>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</si>
  <si>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</si>
  <si>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</si>
  <si>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</si>
  <si>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</si>
  <si>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</si>
  <si>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</si>
  <si>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</si>
  <si>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</si>
  <si>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</si>
  <si>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</si>
  <si>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</si>
  <si>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</si>
  <si>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</si>
  <si>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</si>
  <si>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</si>
  <si>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</si>
  <si>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</si>
  <si>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</si>
  <si>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</si>
  <si>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</si>
  <si>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</si>
  <si>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</si>
  <si>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</si>
  <si>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</si>
  <si>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</si>
  <si>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</si>
  <si>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</si>
  <si>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</si>
  <si>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</si>
  <si>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</si>
  <si>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</si>
  <si>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</si>
  <si>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</si>
  <si>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</si>
  <si>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</si>
  <si>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</si>
  <si>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</si>
  <si>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</si>
  <si>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</si>
  <si>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</si>
  <si>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</si>
  <si>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</si>
  <si>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</si>
  <si>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</si>
  <si>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</si>
  <si>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</si>
  <si>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</si>
  <si>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</si>
  <si>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</si>
  <si>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</si>
  <si>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</si>
  <si>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</si>
  <si>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</si>
  <si>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</si>
  <si>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</si>
  <si>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</si>
  <si>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</si>
  <si>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</si>
  <si>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</si>
  <si>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</si>
  <si>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</si>
  <si>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</si>
  <si>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</si>
  <si>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</si>
  <si>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</si>
  <si>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</si>
  <si>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</si>
  <si>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</si>
  <si>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</si>
  <si>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</si>
  <si>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</si>
  <si>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</si>
  <si>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</si>
  <si>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</si>
  <si>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</si>
  <si>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</si>
  <si>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</si>
  <si>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</si>
  <si>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</si>
  <si>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</si>
  <si>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</si>
  <si>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</si>
  <si>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</si>
  <si>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</si>
  <si>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</si>
  <si>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</si>
  <si>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</si>
  <si>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</si>
  <si>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</si>
  <si>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</si>
  <si>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</si>
  <si>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</si>
  <si>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</si>
  <si>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</si>
  <si>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</si>
  <si>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</si>
  <si>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</si>
  <si>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</si>
  <si>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</si>
  <si>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</si>
  <si>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</si>
  <si>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</si>
  <si>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</si>
  <si>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</si>
  <si>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</si>
  <si>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</si>
  <si>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</si>
  <si>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</si>
  <si>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</si>
  <si>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</si>
  <si>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</si>
  <si>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</si>
  <si>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</si>
  <si>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</si>
  <si>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</si>
  <si>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</si>
  <si>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</si>
  <si>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</si>
  <si>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</si>
  <si>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</si>
  <si>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</si>
  <si>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</si>
  <si>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</si>
  <si>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</si>
  <si>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</si>
  <si>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</si>
  <si>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</si>
  <si>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</si>
  <si>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</si>
  <si>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</si>
  <si>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</si>
  <si>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</si>
  <si>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</si>
  <si>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</si>
  <si>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</si>
  <si>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</si>
  <si>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</si>
  <si>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</si>
  <si>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</si>
  <si>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</si>
  <si>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</si>
  <si>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</si>
  <si>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</si>
  <si>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</si>
  <si>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</si>
  <si>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</si>
  <si>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</si>
  <si>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</si>
  <si>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</si>
  <si>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</si>
  <si>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</si>
  <si>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</si>
  <si>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</si>
  <si>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</si>
  <si>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</si>
  <si>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</si>
  <si>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</si>
  <si>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</si>
  <si>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</si>
  <si>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</si>
  <si>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</si>
  <si>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</si>
  <si>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</si>
  <si>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</si>
  <si>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</si>
  <si>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</si>
  <si>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</si>
  <si>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</si>
  <si>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</si>
  <si>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</si>
  <si>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</si>
  <si>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</si>
  <si>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</si>
  <si>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</si>
  <si>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</si>
  <si>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</si>
  <si>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</si>
  <si>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</si>
  <si>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</si>
  <si>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</si>
  <si>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</si>
  <si>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</si>
  <si>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</si>
  <si>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</si>
  <si>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</si>
  <si>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</si>
  <si>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</si>
  <si>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</si>
  <si>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</si>
  <si>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</si>
  <si>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</si>
  <si>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</si>
  <si>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</si>
  <si>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</si>
  <si>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</si>
  <si>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</si>
  <si>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</si>
  <si>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</si>
  <si>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</si>
  <si>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</si>
  <si>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</si>
  <si>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</si>
  <si>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</si>
  <si>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</si>
  <si>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</si>
  <si>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</si>
  <si>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</si>
  <si>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</si>
  <si>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</si>
  <si>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</si>
  <si>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</si>
  <si>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</si>
  <si>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</si>
  <si>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</si>
  <si>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</si>
  <si>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</si>
  <si>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</si>
  <si>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</si>
  <si>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</si>
  <si>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</si>
  <si>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</si>
  <si>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</si>
  <si>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</si>
  <si>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</si>
  <si>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</si>
  <si>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</si>
  <si>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</si>
  <si>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</si>
  <si>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</si>
  <si>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</si>
  <si>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</si>
  <si>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</si>
  <si>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</si>
  <si>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</si>
  <si>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</si>
  <si>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</si>
  <si>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</si>
  <si>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</si>
  <si>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</si>
  <si>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</si>
  <si>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</si>
  <si>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</si>
  <si>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</si>
  <si>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</si>
  <si>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</si>
  <si>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</si>
  <si>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</si>
  <si>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</si>
  <si>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</si>
  <si>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</si>
  <si>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</si>
  <si>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</si>
  <si>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</si>
  <si>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</si>
  <si>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</si>
  <si>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</si>
  <si>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</si>
  <si>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</si>
  <si>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</si>
  <si>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</si>
  <si>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</si>
  <si>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</si>
  <si>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</si>
  <si>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</si>
  <si>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</si>
  <si>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</si>
  <si>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Egyéb dologi kiadások</t>
  </si>
  <si>
    <t>Kiküldetés, reklám kiadások</t>
  </si>
  <si>
    <t xml:space="preserve">Orosházi Kistérség /Orvosi ügyelet, Gyermekjóléti feladatok/ </t>
  </si>
  <si>
    <t>Jogakotás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</si>
  <si>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</si>
  <si>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</si>
  <si>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</si>
  <si>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</si>
  <si>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</si>
  <si>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</si>
  <si>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</si>
  <si>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</si>
  <si>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</si>
  <si>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</si>
  <si>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</si>
  <si>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</si>
  <si>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</si>
  <si>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Gádorosi Motoros Egyesület</t>
  </si>
  <si>
    <t>Módosítás</t>
  </si>
  <si>
    <t>2018. I. félévi költségvetés bevételei</t>
  </si>
  <si>
    <t>2018. I FÉLÉVI BEVÉTELEK ÖSSZESEN:</t>
  </si>
  <si>
    <t>2018. évi eredeti előirányzat</t>
  </si>
  <si>
    <t>2018.évi módosított előirányzat</t>
  </si>
  <si>
    <t>GÁDOROS 2018. I. félévi költségvetés kiadásai</t>
  </si>
  <si>
    <t>Egyéb felhalmozási célú támogatás</t>
  </si>
  <si>
    <t xml:space="preserve">2018. I. félévi költségvetés felhalmozási kiadásai </t>
  </si>
  <si>
    <t>Hivatal</t>
  </si>
  <si>
    <t>Kártyaolvasó, router</t>
  </si>
  <si>
    <t>Szén-monoxid érzékelő</t>
  </si>
  <si>
    <t>Gondozási központ</t>
  </si>
  <si>
    <t>Nyomtató, mobiltelefon</t>
  </si>
  <si>
    <t>Művelődési ház</t>
  </si>
  <si>
    <t>Ventilátor</t>
  </si>
  <si>
    <t>Kártyaolvasók</t>
  </si>
  <si>
    <t>TOP-os pályázat Gond. Közp.</t>
  </si>
  <si>
    <t>Hangosítás</t>
  </si>
  <si>
    <t>Bútorok pártház</t>
  </si>
  <si>
    <t>Start</t>
  </si>
  <si>
    <t>Laudini Ghibhi 92 traktor</t>
  </si>
  <si>
    <t>Bölcsöde kialakításához szükséges előkészületek</t>
  </si>
  <si>
    <t>2018. I. félévi költségvetés felújítási kiadásai</t>
  </si>
  <si>
    <t>Állagmegóvás Pártház isk.</t>
  </si>
  <si>
    <t>TOP Piac gazdaságfejlesztés</t>
  </si>
  <si>
    <t>Önkorm. által nyújtott 2018. I féléviköltségvetés támogatási kiadásai</t>
  </si>
  <si>
    <t>Gádorosi Motorosok</t>
  </si>
  <si>
    <t>Aikidó</t>
  </si>
  <si>
    <t>Birkafesztivál</t>
  </si>
  <si>
    <t>Nyári napközi</t>
  </si>
  <si>
    <t>Oros Kémány Bt</t>
  </si>
  <si>
    <t>Kereszt állítás</t>
  </si>
  <si>
    <t>Társadalom és szociálp. juttatás 2018. I félévi költségvetés kiadásai</t>
  </si>
  <si>
    <t>Óvodás és iskolás gyermekek színház lát</t>
  </si>
  <si>
    <t>Kríziskeret</t>
  </si>
  <si>
    <t xml:space="preserve">2017. évi maradék </t>
  </si>
  <si>
    <t>Tüzelő vásárlás, Beiskolázás, Csomagok</t>
  </si>
  <si>
    <t xml:space="preserve"> 2018. I. félévi költségvetés kiadásai</t>
  </si>
  <si>
    <t>Belföldi fin. Kiadása</t>
  </si>
  <si>
    <t>TOP-os pályázatok</t>
  </si>
  <si>
    <t>2018. I. féléviköltségvetés kiadásai</t>
  </si>
  <si>
    <t>2018. I. félévi költségvetés kiadásai</t>
  </si>
  <si>
    <t>2018. I. félévi költségvetés kiadások</t>
  </si>
  <si>
    <t>2018. I. félévi költségvetési bevételek</t>
  </si>
  <si>
    <t xml:space="preserve"> 2018. I. félévi költségvetési  bevételek</t>
  </si>
  <si>
    <t>2018. I félévi költségvetési bevételek</t>
  </si>
  <si>
    <t>2018. I. félévi költségvetési  bevételek</t>
  </si>
  <si>
    <t xml:space="preserve"> 2018. I. félévi költségvetési bevételek</t>
  </si>
  <si>
    <t xml:space="preserve"> 2018. I. félévi  költségvetési bevételek</t>
  </si>
  <si>
    <t>2018. I. félévi költségvetés bevétele</t>
  </si>
  <si>
    <t>2018. évi eredeti terv</t>
  </si>
  <si>
    <t>2018. évi módosított terv</t>
  </si>
  <si>
    <t>2018. évi teljesítés</t>
  </si>
  <si>
    <t>2018. I. félévi költségv. Működ. és felhalm. c. bevételek és kiadások mérlegszerű bemutatása</t>
  </si>
  <si>
    <t>2/2. melléklet a 11/2018. (X. 19.) önkormányzati rendelethez</t>
  </si>
  <si>
    <t>2/1. melléklet a 11/2018. (X. 19.) önkormányzati rendelethez</t>
  </si>
  <si>
    <t>2/3. melléklet a 11/2018. (X. 16.) önkormányzati rendelethez</t>
  </si>
  <si>
    <t>2/4. melléklet a 11/2018. (X. 16.) önkormányzati rendelethez</t>
  </si>
  <si>
    <t>2/5. melléklet a 11/2018. (X. 16.) önkormányzati rendelethez</t>
  </si>
  <si>
    <t>2/1-2/5. melléklet a 11/2018. (X.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</si>
</sst>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7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1" xfId="0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3" fontId="9" fillId="0" borderId="1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center"/>
    </xf>
    <xf numFmtId="0" fontId="9" fillId="0" borderId="11" xfId="0" applyFont="1" applyFill="1" applyBorder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view="pageLayout" zoomScale="90" zoomScaleNormal="100" zoomScalePageLayoutView="90" workbookViewId="0">
      <selection activeCell="K47" sqref="K47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55" t="s">
        <v>0</v>
      </c>
      <c r="B1" s="255"/>
      <c r="C1" s="255"/>
      <c r="D1" s="255"/>
      <c r="E1" s="255"/>
      <c r="F1" s="255"/>
      <c r="G1" s="255"/>
      <c r="H1" s="255"/>
    </row>
    <row r="2" spans="1:12" ht="15.75" x14ac:dyDescent="0.25">
      <c r="A2" s="256" t="s">
        <v>526</v>
      </c>
      <c r="B2" s="256"/>
      <c r="C2" s="256"/>
      <c r="D2" s="256"/>
      <c r="E2" s="210"/>
      <c r="F2" s="210"/>
      <c r="G2" s="209"/>
      <c r="H2" s="243"/>
      <c r="I2" s="244"/>
      <c r="J2" s="245"/>
    </row>
    <row r="3" spans="1:12" x14ac:dyDescent="0.2">
      <c r="A3" s="50"/>
      <c r="B3" s="50"/>
      <c r="C3" s="50"/>
      <c r="D3" s="257" t="s">
        <v>1</v>
      </c>
      <c r="E3" s="257"/>
      <c r="F3" s="257"/>
      <c r="G3" s="257"/>
      <c r="H3" s="257"/>
    </row>
    <row r="4" spans="1:12" ht="38.25" x14ac:dyDescent="0.2">
      <c r="A4" s="204" t="s">
        <v>2</v>
      </c>
      <c r="B4" s="52" t="s">
        <v>341</v>
      </c>
      <c r="C4" s="52" t="s">
        <v>342</v>
      </c>
      <c r="D4" s="195" t="s">
        <v>528</v>
      </c>
      <c r="E4" s="52" t="s">
        <v>344</v>
      </c>
      <c r="F4" s="200" t="s">
        <v>5</v>
      </c>
      <c r="G4" s="3" t="s">
        <v>6</v>
      </c>
      <c r="H4" s="208" t="s">
        <v>529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403645279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SUM(H6+H14+H20+H19)</f>
        <v>443695435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65415985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>
        <f>SUM(H7:H13)</f>
        <v>67615985</v>
      </c>
      <c r="J6" t="s">
        <v>360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3480465</v>
      </c>
      <c r="E7" s="9"/>
      <c r="F7" s="9"/>
      <c r="G7" s="206" t="e">
        <f t="shared" si="0"/>
        <v>#DIV/0!</v>
      </c>
      <c r="H7" s="9">
        <v>4480465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33923150</v>
      </c>
      <c r="E8" s="9"/>
      <c r="F8" s="9"/>
      <c r="G8" s="206" t="e">
        <f t="shared" si="0"/>
        <v>#DIV/0!</v>
      </c>
      <c r="H8" s="9">
        <v>33923150</v>
      </c>
      <c r="J8" s="128" t="s">
        <v>360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7642910</v>
      </c>
      <c r="E9" s="9"/>
      <c r="F9" s="9"/>
      <c r="G9" s="206" t="e">
        <f t="shared" si="0"/>
        <v>#DIV/0!</v>
      </c>
      <c r="H9" s="9">
        <v>7642910</v>
      </c>
      <c r="L9" t="s">
        <v>360</v>
      </c>
    </row>
    <row r="10" spans="1:12" ht="18" customHeight="1" x14ac:dyDescent="0.2">
      <c r="A10" s="10" t="s">
        <v>335</v>
      </c>
      <c r="B10" s="11">
        <v>12095</v>
      </c>
      <c r="C10" s="11">
        <v>7120</v>
      </c>
      <c r="D10" s="11">
        <v>14369460</v>
      </c>
      <c r="E10" s="11"/>
      <c r="F10" s="11"/>
      <c r="G10" s="206" t="e">
        <f t="shared" si="0"/>
        <v>#DIV/0!</v>
      </c>
      <c r="H10" s="11">
        <v>15569460</v>
      </c>
    </row>
    <row r="11" spans="1:12" ht="18" customHeight="1" x14ac:dyDescent="0.2">
      <c r="A11" s="10" t="s">
        <v>333</v>
      </c>
      <c r="B11" s="11"/>
      <c r="C11" s="11"/>
      <c r="D11" s="11">
        <v>5500000</v>
      </c>
      <c r="E11" s="12"/>
      <c r="F11" s="11"/>
      <c r="G11" s="5"/>
      <c r="H11" s="11">
        <v>5500000</v>
      </c>
      <c r="J11" t="s">
        <v>360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1">
        <v>500000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1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287329294</v>
      </c>
      <c r="E14" s="9"/>
      <c r="F14" s="9"/>
      <c r="G14" s="206" t="e">
        <f>(F14/E14)</f>
        <v>#DIV/0!</v>
      </c>
      <c r="H14" s="4">
        <f>SUM(H18+H15)</f>
        <v>325179450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23997400</v>
      </c>
      <c r="E15" s="9"/>
      <c r="F15" s="9"/>
      <c r="G15" s="206" t="e">
        <f>(F15/E15)</f>
        <v>#DIV/0!</v>
      </c>
      <c r="H15" s="9">
        <v>58260801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21797400</v>
      </c>
      <c r="E16" s="9"/>
      <c r="F16" s="9"/>
      <c r="G16" s="206" t="e">
        <f>(F16/E16)</f>
        <v>#DIV/0!</v>
      </c>
      <c r="H16" s="9">
        <v>21797400</v>
      </c>
    </row>
    <row r="17" spans="1:12" ht="18" customHeight="1" x14ac:dyDescent="0.2">
      <c r="A17" s="10" t="s">
        <v>334</v>
      </c>
      <c r="B17" s="9"/>
      <c r="C17" s="9">
        <v>110</v>
      </c>
      <c r="D17" s="9">
        <v>2200000</v>
      </c>
      <c r="E17" s="9"/>
      <c r="F17" s="9"/>
      <c r="G17" s="206"/>
      <c r="H17" s="9">
        <v>2200000</v>
      </c>
      <c r="L17" t="s">
        <v>373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263331894</v>
      </c>
      <c r="E18" s="9"/>
      <c r="F18" s="9"/>
      <c r="G18" s="206" t="e">
        <f t="shared" ref="G18:G25" si="1">(F18/E18)</f>
        <v>#DIV/0!</v>
      </c>
      <c r="H18" s="9">
        <v>266918649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50900000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SUM(H21:H27)</f>
        <v>50900000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06" t="e">
        <f t="shared" si="1"/>
        <v>#DIV/0!</v>
      </c>
      <c r="H21" s="9">
        <v>9500000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06" t="e">
        <f t="shared" si="1"/>
        <v>#DIV/0!</v>
      </c>
      <c r="H22" s="9">
        <v>35000000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5000000</v>
      </c>
      <c r="E23" s="9"/>
      <c r="F23" s="9"/>
      <c r="G23" s="206" t="e">
        <f t="shared" si="1"/>
        <v>#DIV/0!</v>
      </c>
      <c r="H23" s="9">
        <v>5000000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06" t="e">
        <f t="shared" si="1"/>
        <v>#DIV/0!</v>
      </c>
      <c r="H24" s="9">
        <v>500000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06" t="e">
        <f t="shared" si="1"/>
        <v>#DIV/0!</v>
      </c>
      <c r="H25" s="9">
        <v>300000</v>
      </c>
    </row>
    <row r="26" spans="1:12" ht="18" customHeight="1" x14ac:dyDescent="0.2">
      <c r="A26" s="116" t="s">
        <v>357</v>
      </c>
      <c r="B26" s="9"/>
      <c r="C26" s="9"/>
      <c r="D26" s="9">
        <v>600000</v>
      </c>
      <c r="E26" s="9"/>
      <c r="F26" s="9"/>
      <c r="G26" s="206"/>
      <c r="H26" s="9">
        <v>600000</v>
      </c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11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1250000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f>SUM(H29+H30+H31+H34)</f>
        <v>1250000</v>
      </c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9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9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06" t="e">
        <f t="shared" ref="G31:G37" si="2">(F31/E31)</f>
        <v>#DIV/0!</v>
      </c>
      <c r="H31" s="9"/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9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06" t="e">
        <f t="shared" si="2"/>
        <v>#DIV/0!</v>
      </c>
      <c r="H33" s="9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1250000</v>
      </c>
      <c r="E34" s="123"/>
      <c r="F34" s="123"/>
      <c r="G34" s="206" t="e">
        <f t="shared" si="2"/>
        <v>#DIV/0!</v>
      </c>
      <c r="H34" s="123">
        <v>1250000</v>
      </c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17467631</v>
      </c>
      <c r="E35" s="4">
        <v>0</v>
      </c>
      <c r="F35" s="4">
        <f>SUM(F36)</f>
        <v>0</v>
      </c>
      <c r="G35" s="206" t="e">
        <f t="shared" si="2"/>
        <v>#DIV/0!</v>
      </c>
      <c r="H35" s="4">
        <v>276574106</v>
      </c>
    </row>
    <row r="36" spans="1:8" ht="18" customHeight="1" x14ac:dyDescent="0.2">
      <c r="A36" s="10" t="s">
        <v>520</v>
      </c>
      <c r="B36" s="123">
        <v>29432</v>
      </c>
      <c r="C36" s="123">
        <v>25691</v>
      </c>
      <c r="D36" s="123"/>
      <c r="E36" s="123"/>
      <c r="F36" s="4"/>
      <c r="G36" s="206" t="e">
        <f t="shared" si="2"/>
        <v>#DIV/0!</v>
      </c>
      <c r="H36" s="123">
        <v>35759169</v>
      </c>
    </row>
    <row r="37" spans="1:8" ht="18" customHeight="1" x14ac:dyDescent="0.2">
      <c r="A37" s="10" t="s">
        <v>521</v>
      </c>
      <c r="B37" s="123"/>
      <c r="C37" s="123">
        <v>96325</v>
      </c>
      <c r="D37" s="123"/>
      <c r="E37" s="123"/>
      <c r="F37" s="4"/>
      <c r="G37" s="206" t="e">
        <f t="shared" si="2"/>
        <v>#DIV/0!</v>
      </c>
      <c r="H37" s="123">
        <v>223347306</v>
      </c>
    </row>
    <row r="38" spans="1:8" ht="18" customHeight="1" x14ac:dyDescent="0.2">
      <c r="A38" s="10" t="s">
        <v>34</v>
      </c>
      <c r="B38" s="207"/>
      <c r="C38" s="207"/>
      <c r="D38" s="207">
        <v>17467631</v>
      </c>
      <c r="E38" s="123"/>
      <c r="F38" s="4"/>
      <c r="G38" s="206"/>
      <c r="H38" s="123">
        <v>17467631</v>
      </c>
    </row>
    <row r="39" spans="1:8" ht="12" customHeight="1" x14ac:dyDescent="0.25">
      <c r="A39" s="14" t="s">
        <v>35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332</v>
      </c>
      <c r="B40" s="9">
        <v>880</v>
      </c>
      <c r="C40" s="9">
        <v>24701</v>
      </c>
      <c r="D40" s="9"/>
      <c r="E40" s="9"/>
      <c r="F40" s="9"/>
      <c r="G40" s="5"/>
      <c r="H40" s="123"/>
    </row>
    <row r="41" spans="1:8" ht="18" customHeight="1" x14ac:dyDescent="0.2">
      <c r="A41" s="10" t="s">
        <v>345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527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422362910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721519541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A2:D2"/>
    <mergeCell ref="D3:H3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11/2018. (X. 19.) 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8" t="s">
        <v>363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360</v>
      </c>
      <c r="J5" s="2" t="s">
        <v>107</v>
      </c>
    </row>
    <row r="6" spans="1:10" ht="12.75" customHeight="1" x14ac:dyDescent="0.2">
      <c r="A6" s="298" t="s">
        <v>108</v>
      </c>
      <c r="B6" s="330" t="s">
        <v>109</v>
      </c>
      <c r="C6" s="304" t="s">
        <v>337</v>
      </c>
      <c r="D6" s="329"/>
      <c r="E6" s="304" t="s">
        <v>338</v>
      </c>
      <c r="F6" s="329"/>
      <c r="G6" s="263" t="s">
        <v>3</v>
      </c>
      <c r="H6" s="263"/>
      <c r="I6" s="263"/>
      <c r="J6" s="330" t="s">
        <v>110</v>
      </c>
    </row>
    <row r="7" spans="1:10" ht="25.5" x14ac:dyDescent="0.2">
      <c r="A7" s="298"/>
      <c r="B7" s="330"/>
      <c r="C7" s="122" t="s">
        <v>4</v>
      </c>
      <c r="D7" s="122" t="s">
        <v>38</v>
      </c>
      <c r="E7" s="122" t="s">
        <v>4</v>
      </c>
      <c r="F7" s="122" t="s">
        <v>38</v>
      </c>
      <c r="G7" s="114" t="s">
        <v>4</v>
      </c>
      <c r="H7" s="114" t="s">
        <v>38</v>
      </c>
      <c r="I7" s="114" t="s">
        <v>5</v>
      </c>
      <c r="J7" s="330"/>
    </row>
    <row r="8" spans="1:10" ht="39.950000000000003" customHeight="1" x14ac:dyDescent="0.2">
      <c r="A8" s="18" t="s">
        <v>39</v>
      </c>
      <c r="B8" s="13" t="s">
        <v>111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173</v>
      </c>
    </row>
    <row r="9" spans="1:10" ht="39.950000000000003" customHeight="1" x14ac:dyDescent="0.2">
      <c r="A9" s="18" t="s">
        <v>40</v>
      </c>
      <c r="B9" s="13" t="s">
        <v>111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348</v>
      </c>
    </row>
    <row r="10" spans="1:10" ht="37.5" customHeight="1" x14ac:dyDescent="0.2">
      <c r="A10" s="18" t="s">
        <v>41</v>
      </c>
      <c r="B10" s="13" t="s">
        <v>122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171</v>
      </c>
    </row>
    <row r="11" spans="1:10" ht="37.5" customHeight="1" x14ac:dyDescent="0.2">
      <c r="A11" s="18" t="s">
        <v>46</v>
      </c>
      <c r="B11" s="13" t="s">
        <v>111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172</v>
      </c>
    </row>
    <row r="12" spans="1:10" ht="37.5" customHeight="1" x14ac:dyDescent="0.2">
      <c r="A12" s="18" t="s">
        <v>57</v>
      </c>
      <c r="B12" s="13" t="s">
        <v>111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174</v>
      </c>
    </row>
    <row r="13" spans="1:10" ht="37.5" customHeight="1" x14ac:dyDescent="0.2">
      <c r="A13" s="18" t="s">
        <v>58</v>
      </c>
      <c r="B13" s="13" t="s">
        <v>111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175</v>
      </c>
    </row>
    <row r="14" spans="1:10" ht="37.5" customHeight="1" x14ac:dyDescent="0.2">
      <c r="A14" s="117" t="s">
        <v>95</v>
      </c>
      <c r="B14" s="119" t="s">
        <v>349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352</v>
      </c>
    </row>
    <row r="15" spans="1:10" ht="37.5" customHeight="1" x14ac:dyDescent="0.2">
      <c r="A15" s="117" t="s">
        <v>97</v>
      </c>
      <c r="B15" s="119" t="s">
        <v>349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353</v>
      </c>
    </row>
    <row r="16" spans="1:10" ht="37.5" customHeight="1" x14ac:dyDescent="0.2">
      <c r="A16" s="117" t="s">
        <v>164</v>
      </c>
      <c r="B16" s="13" t="s">
        <v>122</v>
      </c>
      <c r="C16" s="120"/>
      <c r="D16" s="108"/>
      <c r="E16" s="9"/>
      <c r="F16" s="9"/>
      <c r="G16" s="9"/>
      <c r="H16" s="9"/>
      <c r="I16" s="9">
        <v>84</v>
      </c>
      <c r="J16" s="121" t="s">
        <v>358</v>
      </c>
    </row>
    <row r="17" spans="1:10" ht="25.5" customHeight="1" x14ac:dyDescent="0.25">
      <c r="A17" s="18"/>
      <c r="B17" s="27" t="s">
        <v>112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"/>
  <sheetViews>
    <sheetView view="pageLayout" zoomScaleNormal="100" workbookViewId="0">
      <selection activeCell="C16" sqref="C16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1" customWidth="1"/>
    <col min="6" max="6" width="24.7109375" customWidth="1"/>
  </cols>
  <sheetData>
    <row r="1" spans="1:7" x14ac:dyDescent="0.2">
      <c r="A1" s="264" t="s">
        <v>532</v>
      </c>
      <c r="B1" s="264"/>
      <c r="C1" s="264"/>
      <c r="D1" s="264"/>
      <c r="E1" s="264"/>
      <c r="F1" s="264"/>
    </row>
    <row r="2" spans="1:7" x14ac:dyDescent="0.2">
      <c r="A2" s="25"/>
      <c r="B2" s="25"/>
      <c r="D2" s="25"/>
    </row>
    <row r="5" spans="1:7" x14ac:dyDescent="0.2">
      <c r="D5" s="220"/>
      <c r="E5" s="319" t="s">
        <v>386</v>
      </c>
      <c r="F5" s="320"/>
    </row>
    <row r="6" spans="1:7" x14ac:dyDescent="0.2">
      <c r="A6" s="298" t="s">
        <v>108</v>
      </c>
      <c r="B6" s="330" t="s">
        <v>109</v>
      </c>
      <c r="C6" s="293" t="s">
        <v>3</v>
      </c>
      <c r="D6" s="302"/>
      <c r="E6" s="321" t="s">
        <v>110</v>
      </c>
      <c r="F6" s="339"/>
    </row>
    <row r="7" spans="1:7" x14ac:dyDescent="0.2">
      <c r="A7" s="298"/>
      <c r="B7" s="330"/>
      <c r="C7" s="191" t="s">
        <v>4</v>
      </c>
      <c r="D7" s="196" t="s">
        <v>38</v>
      </c>
      <c r="E7" s="291"/>
      <c r="F7" s="340"/>
    </row>
    <row r="8" spans="1:7" ht="39.75" customHeight="1" x14ac:dyDescent="0.2">
      <c r="A8" s="199" t="s">
        <v>39</v>
      </c>
      <c r="B8" s="13" t="s">
        <v>533</v>
      </c>
      <c r="C8" s="9"/>
      <c r="D8" s="9">
        <v>153000</v>
      </c>
      <c r="E8" s="331" t="s">
        <v>534</v>
      </c>
      <c r="F8" s="332"/>
      <c r="G8" t="s">
        <v>360</v>
      </c>
    </row>
    <row r="9" spans="1:7" ht="39.75" customHeight="1" x14ac:dyDescent="0.2">
      <c r="A9" s="199" t="s">
        <v>40</v>
      </c>
      <c r="B9" s="13" t="s">
        <v>492</v>
      </c>
      <c r="C9" s="9"/>
      <c r="D9" s="9">
        <v>31750</v>
      </c>
      <c r="E9" s="333" t="s">
        <v>535</v>
      </c>
      <c r="F9" s="334"/>
    </row>
    <row r="10" spans="1:7" ht="39.75" customHeight="1" x14ac:dyDescent="0.2">
      <c r="A10" s="199" t="s">
        <v>41</v>
      </c>
      <c r="B10" s="13" t="s">
        <v>536</v>
      </c>
      <c r="C10" s="9"/>
      <c r="D10" s="9">
        <v>81000</v>
      </c>
      <c r="E10" s="333" t="s">
        <v>537</v>
      </c>
      <c r="F10" s="334"/>
    </row>
    <row r="11" spans="1:7" ht="39.75" customHeight="1" x14ac:dyDescent="0.2">
      <c r="A11" s="241" t="s">
        <v>46</v>
      </c>
      <c r="B11" s="13" t="s">
        <v>538</v>
      </c>
      <c r="C11" s="9"/>
      <c r="D11" s="9">
        <v>12700</v>
      </c>
      <c r="E11" s="333" t="s">
        <v>539</v>
      </c>
      <c r="F11" s="336"/>
    </row>
    <row r="12" spans="1:7" ht="39.75" customHeight="1" x14ac:dyDescent="0.2">
      <c r="A12" s="117" t="s">
        <v>57</v>
      </c>
      <c r="B12" s="119" t="s">
        <v>123</v>
      </c>
      <c r="C12" s="9"/>
      <c r="D12" s="9">
        <v>35000</v>
      </c>
      <c r="E12" s="337" t="s">
        <v>540</v>
      </c>
      <c r="F12" s="338"/>
    </row>
    <row r="13" spans="1:7" ht="39.75" customHeight="1" x14ac:dyDescent="0.2">
      <c r="A13" s="117" t="s">
        <v>58</v>
      </c>
      <c r="B13" s="119" t="s">
        <v>123</v>
      </c>
      <c r="C13" s="9"/>
      <c r="D13" s="9">
        <v>7600000</v>
      </c>
      <c r="E13" s="337" t="s">
        <v>541</v>
      </c>
      <c r="F13" s="338"/>
    </row>
    <row r="14" spans="1:7" ht="39.75" customHeight="1" x14ac:dyDescent="0.2">
      <c r="A14" s="117" t="s">
        <v>95</v>
      </c>
      <c r="B14" s="119" t="s">
        <v>123</v>
      </c>
      <c r="C14" s="9"/>
      <c r="D14" s="9">
        <v>280000</v>
      </c>
      <c r="E14" s="337" t="s">
        <v>542</v>
      </c>
      <c r="F14" s="338"/>
    </row>
    <row r="15" spans="1:7" ht="39.75" customHeight="1" x14ac:dyDescent="0.2">
      <c r="A15" s="117" t="s">
        <v>97</v>
      </c>
      <c r="B15" s="119" t="s">
        <v>123</v>
      </c>
      <c r="C15" s="9"/>
      <c r="D15" s="9">
        <v>790000</v>
      </c>
      <c r="E15" s="337" t="s">
        <v>543</v>
      </c>
      <c r="F15" s="338"/>
    </row>
    <row r="16" spans="1:7" ht="49.5" customHeight="1" x14ac:dyDescent="0.2">
      <c r="A16" s="117" t="s">
        <v>164</v>
      </c>
      <c r="B16" s="13" t="s">
        <v>544</v>
      </c>
      <c r="C16" s="9"/>
      <c r="D16" s="9">
        <v>16372343</v>
      </c>
      <c r="E16" s="333" t="s">
        <v>545</v>
      </c>
      <c r="F16" s="336"/>
    </row>
    <row r="17" spans="1:6" ht="25.5" customHeight="1" x14ac:dyDescent="0.25">
      <c r="A17" s="10"/>
      <c r="B17" s="234" t="s">
        <v>121</v>
      </c>
      <c r="C17" s="4">
        <f>SUM(C8:C16)</f>
        <v>0</v>
      </c>
      <c r="D17" s="4">
        <f>SUM(D8:D16)</f>
        <v>25355793</v>
      </c>
      <c r="E17" s="335"/>
      <c r="F17" s="334"/>
    </row>
    <row r="18" spans="1:6" x14ac:dyDescent="0.2">
      <c r="C18" s="6"/>
    </row>
    <row r="19" spans="1:6" x14ac:dyDescent="0.2">
      <c r="C19" s="6"/>
    </row>
    <row r="20" spans="1:6" x14ac:dyDescent="0.2">
      <c r="C20" s="6"/>
    </row>
    <row r="21" spans="1:6" x14ac:dyDescent="0.2">
      <c r="C21" s="6"/>
    </row>
    <row r="22" spans="1:6" x14ac:dyDescent="0.2">
      <c r="C22" s="6"/>
    </row>
  </sheetData>
  <mergeCells count="16">
    <mergeCell ref="A1:F1"/>
    <mergeCell ref="E5:F5"/>
    <mergeCell ref="A6:A7"/>
    <mergeCell ref="B6:B7"/>
    <mergeCell ref="C6:D6"/>
    <mergeCell ref="E6:F7"/>
    <mergeCell ref="E8:F8"/>
    <mergeCell ref="E9:F9"/>
    <mergeCell ref="E10:F10"/>
    <mergeCell ref="E17:F17"/>
    <mergeCell ref="E16:F16"/>
    <mergeCell ref="E11:F11"/>
    <mergeCell ref="E12:F12"/>
    <mergeCell ref="E13:F13"/>
    <mergeCell ref="E14:F14"/>
    <mergeCell ref="E15:F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 11/2018. (X. 19.)önkormányzati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G16"/>
  <sheetViews>
    <sheetView workbookViewId="0">
      <selection activeCell="H18" sqref="H18"/>
    </sheetView>
  </sheetViews>
  <sheetFormatPr defaultRowHeight="12.75" x14ac:dyDescent="0.2"/>
  <cols>
    <col min="2" max="2" width="9.85546875" customWidth="1"/>
    <col min="3" max="3" width="13.28515625" customWidth="1"/>
    <col min="4" max="4" width="10.42578125" customWidth="1"/>
    <col min="5" max="5" width="11.7109375" customWidth="1"/>
    <col min="7" max="7" width="14" customWidth="1"/>
  </cols>
  <sheetData>
    <row r="5" spans="2:7" x14ac:dyDescent="0.2">
      <c r="B5" s="264" t="s">
        <v>547</v>
      </c>
      <c r="C5" s="264"/>
      <c r="D5" s="264"/>
      <c r="E5" s="264"/>
      <c r="F5" s="264"/>
      <c r="G5" s="264"/>
    </row>
    <row r="6" spans="2:7" x14ac:dyDescent="0.2">
      <c r="B6" s="25"/>
      <c r="C6" s="25"/>
      <c r="E6" s="25"/>
    </row>
    <row r="9" spans="2:7" x14ac:dyDescent="0.2">
      <c r="E9" s="220"/>
      <c r="F9" s="319" t="s">
        <v>386</v>
      </c>
      <c r="G9" s="320"/>
    </row>
    <row r="10" spans="2:7" x14ac:dyDescent="0.2">
      <c r="B10" s="298" t="s">
        <v>108</v>
      </c>
      <c r="C10" s="330" t="s">
        <v>109</v>
      </c>
      <c r="D10" s="293" t="s">
        <v>3</v>
      </c>
      <c r="E10" s="302"/>
      <c r="F10" s="321" t="s">
        <v>110</v>
      </c>
      <c r="G10" s="339"/>
    </row>
    <row r="11" spans="2:7" x14ac:dyDescent="0.2">
      <c r="B11" s="298"/>
      <c r="C11" s="330"/>
      <c r="D11" s="246" t="s">
        <v>4</v>
      </c>
      <c r="E11" s="247" t="s">
        <v>38</v>
      </c>
      <c r="F11" s="291"/>
      <c r="G11" s="340"/>
    </row>
    <row r="12" spans="2:7" ht="38.25" x14ac:dyDescent="0.2">
      <c r="B12" s="249" t="s">
        <v>39</v>
      </c>
      <c r="C12" s="115" t="s">
        <v>111</v>
      </c>
      <c r="D12" s="250">
        <v>1500000</v>
      </c>
      <c r="E12" s="251">
        <v>1500000</v>
      </c>
      <c r="F12" s="337" t="s">
        <v>546</v>
      </c>
      <c r="G12" s="338"/>
    </row>
    <row r="13" spans="2:7" ht="49.5" customHeight="1" x14ac:dyDescent="0.2">
      <c r="B13" s="249" t="s">
        <v>40</v>
      </c>
      <c r="C13" s="115" t="s">
        <v>111</v>
      </c>
      <c r="D13" s="250">
        <v>1000000</v>
      </c>
      <c r="E13" s="251">
        <v>1000000</v>
      </c>
      <c r="F13" s="337" t="s">
        <v>548</v>
      </c>
      <c r="G13" s="338"/>
    </row>
    <row r="14" spans="2:7" ht="51" customHeight="1" x14ac:dyDescent="0.2">
      <c r="B14" s="249" t="s">
        <v>41</v>
      </c>
      <c r="C14" s="115" t="s">
        <v>111</v>
      </c>
      <c r="D14" s="250"/>
      <c r="E14" s="251">
        <v>40422080</v>
      </c>
      <c r="F14" s="337" t="s">
        <v>549</v>
      </c>
      <c r="G14" s="338"/>
    </row>
    <row r="15" spans="2:7" ht="38.25" x14ac:dyDescent="0.2">
      <c r="B15" s="248" t="s">
        <v>46</v>
      </c>
      <c r="C15" s="13" t="s">
        <v>111</v>
      </c>
      <c r="D15" s="9"/>
      <c r="E15" s="9">
        <v>136427695</v>
      </c>
      <c r="F15" s="333" t="s">
        <v>564</v>
      </c>
      <c r="G15" s="334"/>
    </row>
    <row r="16" spans="2:7" ht="15.75" x14ac:dyDescent="0.25">
      <c r="B16" s="10"/>
      <c r="C16" s="234" t="s">
        <v>121</v>
      </c>
      <c r="D16" s="4">
        <v>2500000</v>
      </c>
      <c r="E16" s="4">
        <f>SUM(E15:E15:E12:E14)</f>
        <v>179349775</v>
      </c>
      <c r="F16" s="335"/>
      <c r="G16" s="334"/>
    </row>
  </sheetData>
  <mergeCells count="11">
    <mergeCell ref="B5:G5"/>
    <mergeCell ref="F9:G9"/>
    <mergeCell ref="B10:B11"/>
    <mergeCell ref="C10:C11"/>
    <mergeCell ref="D10:E10"/>
    <mergeCell ref="F10:G11"/>
    <mergeCell ref="F12:G12"/>
    <mergeCell ref="F15:G15"/>
    <mergeCell ref="F16:G16"/>
    <mergeCell ref="F13:G13"/>
    <mergeCell ref="F14:G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view="pageLayout" zoomScale="89" zoomScaleNormal="100" zoomScalePageLayoutView="89" workbookViewId="0">
      <selection activeCell="C28" sqref="C28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43" t="s">
        <v>550</v>
      </c>
      <c r="B1" s="343"/>
      <c r="C1" s="343"/>
      <c r="D1" s="343"/>
      <c r="E1" s="343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19" t="s">
        <v>386</v>
      </c>
      <c r="D5" s="320"/>
    </row>
    <row r="6" spans="1:5" x14ac:dyDescent="0.2">
      <c r="A6" s="344" t="s">
        <v>2</v>
      </c>
      <c r="B6" s="345"/>
      <c r="C6" s="293" t="s">
        <v>3</v>
      </c>
      <c r="D6" s="302"/>
    </row>
    <row r="7" spans="1:5" x14ac:dyDescent="0.2">
      <c r="A7" s="346"/>
      <c r="B7" s="347"/>
      <c r="C7" s="198" t="s">
        <v>37</v>
      </c>
      <c r="D7" s="7" t="s">
        <v>38</v>
      </c>
    </row>
    <row r="8" spans="1:5" ht="18" customHeight="1" x14ac:dyDescent="0.2">
      <c r="A8" s="348" t="s">
        <v>113</v>
      </c>
      <c r="B8" s="349"/>
      <c r="C8" s="4">
        <f>SUM(C9:C14)</f>
        <v>3542000</v>
      </c>
      <c r="D8" s="4">
        <f>SUM(D9:D14)</f>
        <v>3592000</v>
      </c>
    </row>
    <row r="9" spans="1:5" ht="18" customHeight="1" x14ac:dyDescent="0.2">
      <c r="A9" s="72"/>
      <c r="B9" s="132" t="s">
        <v>375</v>
      </c>
      <c r="C9" s="123">
        <v>50000</v>
      </c>
      <c r="D9" s="123">
        <v>50000</v>
      </c>
    </row>
    <row r="10" spans="1:5" ht="18" customHeight="1" x14ac:dyDescent="0.2">
      <c r="A10" s="29"/>
      <c r="B10" s="10" t="s">
        <v>114</v>
      </c>
      <c r="C10" s="9">
        <v>2717000</v>
      </c>
      <c r="D10" s="9">
        <v>2717000</v>
      </c>
    </row>
    <row r="11" spans="1:5" ht="18" customHeight="1" x14ac:dyDescent="0.2">
      <c r="A11" s="29"/>
      <c r="B11" s="10" t="s">
        <v>115</v>
      </c>
      <c r="C11" s="9">
        <v>125000</v>
      </c>
      <c r="D11" s="9">
        <v>125000</v>
      </c>
    </row>
    <row r="12" spans="1:5" ht="18" customHeight="1" x14ac:dyDescent="0.2">
      <c r="A12" s="29"/>
      <c r="B12" s="116" t="s">
        <v>551</v>
      </c>
      <c r="C12" s="9"/>
      <c r="D12" s="9">
        <v>50000</v>
      </c>
    </row>
    <row r="13" spans="1:5" ht="18" customHeight="1" x14ac:dyDescent="0.2">
      <c r="A13" s="29"/>
      <c r="B13" s="116" t="s">
        <v>552</v>
      </c>
      <c r="C13" s="9">
        <v>200000</v>
      </c>
      <c r="D13" s="9">
        <v>200000</v>
      </c>
    </row>
    <row r="14" spans="1:5" ht="18" customHeight="1" x14ac:dyDescent="0.2">
      <c r="A14" s="29"/>
      <c r="B14" s="10" t="s">
        <v>116</v>
      </c>
      <c r="C14" s="9">
        <v>450000</v>
      </c>
      <c r="D14" s="9">
        <v>450000</v>
      </c>
    </row>
    <row r="15" spans="1:5" ht="18" customHeight="1" x14ac:dyDescent="0.2">
      <c r="A15" s="348" t="s">
        <v>117</v>
      </c>
      <c r="B15" s="349"/>
      <c r="C15" s="4">
        <f>SUM(C16:C28)</f>
        <v>24314000</v>
      </c>
      <c r="D15" s="4">
        <f>SUM(D16:D28)</f>
        <v>25910520</v>
      </c>
    </row>
    <row r="16" spans="1:5" ht="18" customHeight="1" x14ac:dyDescent="0.2">
      <c r="A16" s="30"/>
      <c r="B16" s="10" t="s">
        <v>118</v>
      </c>
      <c r="C16" s="9">
        <v>1600000</v>
      </c>
      <c r="D16" s="9">
        <v>1600000</v>
      </c>
    </row>
    <row r="17" spans="1:4" ht="18" customHeight="1" x14ac:dyDescent="0.2">
      <c r="A17" s="29"/>
      <c r="B17" s="116" t="s">
        <v>553</v>
      </c>
      <c r="C17" s="9">
        <v>800000</v>
      </c>
      <c r="D17" s="9">
        <v>800000</v>
      </c>
    </row>
    <row r="18" spans="1:4" ht="18" customHeight="1" x14ac:dyDescent="0.2">
      <c r="A18" s="29"/>
      <c r="B18" s="116" t="s">
        <v>354</v>
      </c>
      <c r="C18" s="9">
        <v>400000</v>
      </c>
      <c r="D18" s="9">
        <v>400000</v>
      </c>
    </row>
    <row r="19" spans="1:4" ht="18" customHeight="1" x14ac:dyDescent="0.2">
      <c r="A19" s="29"/>
      <c r="B19" s="10" t="s">
        <v>119</v>
      </c>
      <c r="C19" s="9">
        <v>1000000</v>
      </c>
      <c r="D19" s="9">
        <v>1000000</v>
      </c>
    </row>
    <row r="20" spans="1:4" ht="18" customHeight="1" x14ac:dyDescent="0.2">
      <c r="A20" s="29"/>
      <c r="B20" s="116" t="s">
        <v>509</v>
      </c>
      <c r="C20" s="9">
        <v>5000000</v>
      </c>
      <c r="D20" s="9">
        <v>5000000</v>
      </c>
    </row>
    <row r="21" spans="1:4" ht="18" customHeight="1" x14ac:dyDescent="0.2">
      <c r="A21" s="29"/>
      <c r="B21" s="10" t="s">
        <v>170</v>
      </c>
      <c r="C21" s="9">
        <v>400000</v>
      </c>
      <c r="D21" s="9">
        <v>400000</v>
      </c>
    </row>
    <row r="22" spans="1:4" ht="18" customHeight="1" x14ac:dyDescent="0.2">
      <c r="A22" s="29"/>
      <c r="B22" s="10" t="s">
        <v>169</v>
      </c>
      <c r="C22" s="9">
        <v>200000</v>
      </c>
      <c r="D22" s="9">
        <v>200000</v>
      </c>
    </row>
    <row r="23" spans="1:4" ht="31.5" customHeight="1" x14ac:dyDescent="0.2">
      <c r="A23" s="29"/>
      <c r="B23" s="13" t="s">
        <v>192</v>
      </c>
      <c r="C23" s="9">
        <v>13282000</v>
      </c>
      <c r="D23" s="9">
        <v>13282000</v>
      </c>
    </row>
    <row r="24" spans="1:4" ht="18" customHeight="1" x14ac:dyDescent="0.2">
      <c r="A24" s="29"/>
      <c r="B24" s="73" t="s">
        <v>120</v>
      </c>
      <c r="C24" s="9">
        <v>1232000</v>
      </c>
      <c r="D24" s="9">
        <v>1232000</v>
      </c>
    </row>
    <row r="25" spans="1:4" ht="18" customHeight="1" x14ac:dyDescent="0.2">
      <c r="A25" s="126"/>
      <c r="B25" s="252" t="s">
        <v>359</v>
      </c>
      <c r="C25" s="9">
        <v>100000</v>
      </c>
      <c r="D25" s="9">
        <v>100000</v>
      </c>
    </row>
    <row r="26" spans="1:4" ht="18" customHeight="1" x14ac:dyDescent="0.2">
      <c r="A26" s="50"/>
      <c r="B26" s="252" t="s">
        <v>554</v>
      </c>
      <c r="C26" s="9"/>
      <c r="D26" s="9">
        <v>100000</v>
      </c>
    </row>
    <row r="27" spans="1:4" ht="18" customHeight="1" x14ac:dyDescent="0.2">
      <c r="A27" s="50"/>
      <c r="B27" s="252" t="s">
        <v>556</v>
      </c>
      <c r="C27" s="9">
        <v>300000</v>
      </c>
      <c r="D27" s="9">
        <v>300000</v>
      </c>
    </row>
    <row r="28" spans="1:4" ht="18" customHeight="1" x14ac:dyDescent="0.2">
      <c r="A28" s="50"/>
      <c r="B28" s="252" t="s">
        <v>555</v>
      </c>
      <c r="C28" s="9"/>
      <c r="D28" s="9">
        <v>1496520</v>
      </c>
    </row>
    <row r="29" spans="1:4" ht="18" customHeight="1" x14ac:dyDescent="0.25">
      <c r="A29" s="341" t="s">
        <v>121</v>
      </c>
      <c r="B29" s="342"/>
      <c r="C29" s="4">
        <f>C8+C15</f>
        <v>27856000</v>
      </c>
      <c r="D29" s="4">
        <f>D8+D15</f>
        <v>29502520</v>
      </c>
    </row>
  </sheetData>
  <mergeCells count="7">
    <mergeCell ref="A29:B29"/>
    <mergeCell ref="A1:E1"/>
    <mergeCell ref="C5:D5"/>
    <mergeCell ref="A6:B7"/>
    <mergeCell ref="C6:D6"/>
    <mergeCell ref="A8:B8"/>
    <mergeCell ref="A15:B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 11/2018. (X.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"/>
  <sheetViews>
    <sheetView view="pageLayout" zoomScaleNormal="100" workbookViewId="0">
      <selection activeCell="C18" sqref="C18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  <col min="4" max="4" width="10.140625" bestFit="1" customWidth="1"/>
  </cols>
  <sheetData>
    <row r="1" spans="1:4" ht="15.75" x14ac:dyDescent="0.25">
      <c r="A1" s="352" t="s">
        <v>123</v>
      </c>
      <c r="B1" s="352"/>
      <c r="C1" s="352"/>
    </row>
    <row r="2" spans="1:4" x14ac:dyDescent="0.2">
      <c r="A2" s="350" t="s">
        <v>557</v>
      </c>
      <c r="B2" s="351"/>
      <c r="C2" s="351"/>
    </row>
    <row r="6" spans="1:4" ht="12.75" customHeight="1" x14ac:dyDescent="0.2">
      <c r="A6" s="353"/>
      <c r="B6" s="296" t="s">
        <v>194</v>
      </c>
      <c r="C6" s="293" t="s">
        <v>3</v>
      </c>
      <c r="D6" s="302"/>
    </row>
    <row r="7" spans="1:4" x14ac:dyDescent="0.2">
      <c r="A7" s="354"/>
      <c r="B7" s="296"/>
      <c r="C7" s="242" t="s">
        <v>37</v>
      </c>
      <c r="D7" s="7" t="s">
        <v>496</v>
      </c>
    </row>
    <row r="8" spans="1:4" ht="21" customHeight="1" x14ac:dyDescent="0.2">
      <c r="A8" s="109"/>
      <c r="B8" s="31" t="s">
        <v>139</v>
      </c>
      <c r="C8" s="9">
        <v>5200000</v>
      </c>
      <c r="D8" s="9">
        <v>5200000</v>
      </c>
    </row>
    <row r="9" spans="1:4" ht="21" customHeight="1" x14ac:dyDescent="0.2">
      <c r="A9" s="109"/>
      <c r="B9" s="235" t="s">
        <v>140</v>
      </c>
      <c r="C9" s="9">
        <v>1000000</v>
      </c>
      <c r="D9" s="9">
        <v>1000000</v>
      </c>
    </row>
    <row r="10" spans="1:4" ht="21" customHeight="1" x14ac:dyDescent="0.2">
      <c r="A10" s="109"/>
      <c r="B10" s="235" t="s">
        <v>558</v>
      </c>
      <c r="C10" s="9">
        <v>1200000</v>
      </c>
      <c r="D10" s="9">
        <v>1200000</v>
      </c>
    </row>
    <row r="11" spans="1:4" ht="21" customHeight="1" x14ac:dyDescent="0.2">
      <c r="A11" s="109"/>
      <c r="B11" s="235" t="s">
        <v>559</v>
      </c>
      <c r="C11" s="9">
        <v>100000</v>
      </c>
      <c r="D11" s="9">
        <v>100000</v>
      </c>
    </row>
    <row r="12" spans="1:4" ht="21" customHeight="1" x14ac:dyDescent="0.2">
      <c r="A12" s="109"/>
      <c r="B12" s="235" t="s">
        <v>560</v>
      </c>
      <c r="C12" s="9">
        <v>72485</v>
      </c>
      <c r="D12" s="9">
        <v>72485</v>
      </c>
    </row>
    <row r="13" spans="1:4" ht="21.75" customHeight="1" x14ac:dyDescent="0.2">
      <c r="A13" s="109"/>
      <c r="B13" s="235" t="s">
        <v>561</v>
      </c>
      <c r="C13" s="9">
        <v>13591000</v>
      </c>
      <c r="D13" s="9">
        <v>13591000</v>
      </c>
    </row>
    <row r="14" spans="1:4" ht="23.25" customHeight="1" x14ac:dyDescent="0.25">
      <c r="A14" s="134"/>
      <c r="B14" s="83" t="s">
        <v>195</v>
      </c>
      <c r="C14" s="4">
        <f>SUM(C8:C13)</f>
        <v>21163485</v>
      </c>
      <c r="D14" s="4">
        <f>SUM(D8:D13)</f>
        <v>21163485</v>
      </c>
    </row>
    <row r="15" spans="1:4" x14ac:dyDescent="0.2">
      <c r="B15" s="32"/>
      <c r="C15" s="6"/>
    </row>
    <row r="16" spans="1:4" x14ac:dyDescent="0.2">
      <c r="B16" s="32"/>
      <c r="C16" s="6"/>
    </row>
    <row r="17" spans="2:3" x14ac:dyDescent="0.2">
      <c r="B17" s="32"/>
      <c r="C17" s="6"/>
    </row>
    <row r="18" spans="2:3" x14ac:dyDescent="0.2">
      <c r="B18" s="32"/>
      <c r="C18" s="6"/>
    </row>
    <row r="19" spans="2:3" x14ac:dyDescent="0.2">
      <c r="B19" s="32"/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  <row r="29" spans="2:3" x14ac:dyDescent="0.2">
      <c r="C29" s="6"/>
    </row>
    <row r="30" spans="2:3" x14ac:dyDescent="0.2">
      <c r="C30" s="6"/>
    </row>
  </sheetData>
  <mergeCells count="5">
    <mergeCell ref="A2:C2"/>
    <mergeCell ref="A1:C1"/>
    <mergeCell ref="A6:A7"/>
    <mergeCell ref="B6:B7"/>
    <mergeCell ref="C6:D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11/2018. (X. 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J36"/>
  <sheetViews>
    <sheetView view="pageLayout" zoomScaleNormal="100" workbookViewId="0">
      <selection activeCell="I37" sqref="I37"/>
    </sheetView>
  </sheetViews>
  <sheetFormatPr defaultRowHeight="12.75" x14ac:dyDescent="0.2"/>
  <cols>
    <col min="2" max="2" width="29" customWidth="1"/>
    <col min="3" max="3" width="11.42578125" customWidth="1"/>
    <col min="4" max="4" width="13.7109375" customWidth="1"/>
    <col min="5" max="6" width="9.140625" hidden="1" customWidth="1"/>
    <col min="7" max="7" width="28.5703125" customWidth="1"/>
    <col min="8" max="8" width="13.140625" customWidth="1"/>
    <col min="9" max="9" width="13.85546875" customWidth="1"/>
    <col min="10" max="10" width="9.140625" hidden="1" customWidth="1"/>
  </cols>
  <sheetData>
    <row r="4" spans="2:10" x14ac:dyDescent="0.2">
      <c r="B4" s="264"/>
      <c r="C4" s="264"/>
      <c r="D4" s="264"/>
      <c r="E4" s="264"/>
      <c r="F4" s="264"/>
      <c r="G4" s="264"/>
    </row>
    <row r="5" spans="2:10" x14ac:dyDescent="0.2">
      <c r="B5" s="343" t="s">
        <v>578</v>
      </c>
      <c r="C5" s="265"/>
      <c r="D5" s="265"/>
      <c r="E5" s="265"/>
      <c r="F5" s="265"/>
      <c r="G5" s="265"/>
      <c r="H5" s="265"/>
      <c r="I5" s="265"/>
      <c r="J5" s="265"/>
    </row>
    <row r="6" spans="2:10" ht="14.25" x14ac:dyDescent="0.2">
      <c r="B6" s="254"/>
      <c r="C6" s="104"/>
      <c r="D6" s="253"/>
      <c r="E6" s="253"/>
      <c r="F6" s="253"/>
      <c r="G6" s="253"/>
      <c r="I6" s="285" t="s">
        <v>386</v>
      </c>
      <c r="J6" s="285"/>
    </row>
    <row r="7" spans="2:10" ht="15" x14ac:dyDescent="0.2">
      <c r="B7" s="15"/>
      <c r="F7" s="2" t="s">
        <v>1</v>
      </c>
    </row>
    <row r="8" spans="2:10" x14ac:dyDescent="0.2">
      <c r="B8" s="357" t="s">
        <v>288</v>
      </c>
      <c r="C8" s="278" t="s">
        <v>575</v>
      </c>
      <c r="D8" s="275" t="s">
        <v>576</v>
      </c>
      <c r="E8" s="355" t="s">
        <v>577</v>
      </c>
      <c r="F8" s="359" t="s">
        <v>6</v>
      </c>
      <c r="G8" s="344" t="s">
        <v>309</v>
      </c>
      <c r="H8" s="278" t="s">
        <v>575</v>
      </c>
      <c r="I8" s="275" t="s">
        <v>576</v>
      </c>
      <c r="J8" s="355" t="s">
        <v>577</v>
      </c>
    </row>
    <row r="9" spans="2:10" x14ac:dyDescent="0.2">
      <c r="B9" s="358"/>
      <c r="C9" s="278"/>
      <c r="D9" s="275"/>
      <c r="E9" s="356"/>
      <c r="F9" s="330"/>
      <c r="G9" s="360"/>
      <c r="H9" s="278"/>
      <c r="I9" s="275"/>
      <c r="J9" s="356"/>
    </row>
    <row r="10" spans="2:10" x14ac:dyDescent="0.2">
      <c r="B10" s="10" t="s">
        <v>7</v>
      </c>
      <c r="C10" s="10"/>
      <c r="D10" s="10"/>
      <c r="E10" s="10"/>
      <c r="F10" s="10"/>
      <c r="G10" s="10" t="s">
        <v>310</v>
      </c>
      <c r="H10" s="10"/>
      <c r="I10" s="10"/>
      <c r="J10" s="10"/>
    </row>
    <row r="11" spans="2:10" x14ac:dyDescent="0.2">
      <c r="B11" s="10" t="s">
        <v>8</v>
      </c>
      <c r="C11" s="9">
        <v>65415985</v>
      </c>
      <c r="D11" s="9">
        <v>67615985</v>
      </c>
      <c r="E11" s="9"/>
      <c r="F11" s="20" t="e">
        <f>(#REF!/D11)</f>
        <v>#REF!</v>
      </c>
      <c r="G11" s="10" t="s">
        <v>311</v>
      </c>
      <c r="H11" s="9">
        <v>185124255</v>
      </c>
      <c r="I11" s="9">
        <v>237144723</v>
      </c>
      <c r="J11" s="9"/>
    </row>
    <row r="12" spans="2:10" x14ac:dyDescent="0.2">
      <c r="B12" s="116" t="s">
        <v>289</v>
      </c>
      <c r="C12" s="105"/>
      <c r="D12" s="123"/>
      <c r="E12" s="105"/>
      <c r="F12" s="20"/>
      <c r="G12" s="10" t="s">
        <v>312</v>
      </c>
      <c r="H12" s="9">
        <v>36494810</v>
      </c>
      <c r="I12" s="9">
        <v>47643804</v>
      </c>
      <c r="J12" s="9"/>
    </row>
    <row r="13" spans="2:10" x14ac:dyDescent="0.2">
      <c r="B13" s="10" t="s">
        <v>290</v>
      </c>
      <c r="C13" s="9">
        <v>287329294</v>
      </c>
      <c r="D13" s="9">
        <v>325179450</v>
      </c>
      <c r="E13" s="9"/>
      <c r="F13" s="20" t="e">
        <f>(#REF!/D13)</f>
        <v>#REF!</v>
      </c>
      <c r="G13" s="10" t="s">
        <v>313</v>
      </c>
      <c r="H13" s="9">
        <v>127248360</v>
      </c>
      <c r="I13" s="9">
        <v>151968276</v>
      </c>
      <c r="J13" s="9"/>
    </row>
    <row r="14" spans="2:10" ht="25.5" x14ac:dyDescent="0.2">
      <c r="B14" s="116" t="s">
        <v>291</v>
      </c>
      <c r="C14" s="123">
        <v>21797400</v>
      </c>
      <c r="D14" s="123">
        <v>21797400</v>
      </c>
      <c r="E14" s="105"/>
      <c r="F14" s="20" t="e">
        <f>(#REF!/D14)</f>
        <v>#REF!</v>
      </c>
      <c r="G14" s="13" t="s">
        <v>314</v>
      </c>
      <c r="H14" s="9">
        <v>49019485</v>
      </c>
      <c r="I14" s="9">
        <v>50666005</v>
      </c>
      <c r="J14" s="9"/>
    </row>
    <row r="15" spans="2:10" ht="25.5" x14ac:dyDescent="0.2">
      <c r="B15" s="106" t="s">
        <v>292</v>
      </c>
      <c r="C15" s="123">
        <v>263331894</v>
      </c>
      <c r="D15" s="123">
        <v>266918649</v>
      </c>
      <c r="E15" s="123"/>
      <c r="F15" s="20" t="e">
        <f>(#REF!/D15)</f>
        <v>#REF!</v>
      </c>
      <c r="G15" s="121" t="s">
        <v>315</v>
      </c>
      <c r="H15" s="123">
        <v>27856000</v>
      </c>
      <c r="I15" s="123">
        <v>29502520</v>
      </c>
      <c r="J15" s="105"/>
    </row>
    <row r="16" spans="2:10" x14ac:dyDescent="0.2">
      <c r="B16" s="116" t="s">
        <v>293</v>
      </c>
      <c r="C16" s="123">
        <v>50900000</v>
      </c>
      <c r="D16" s="123">
        <v>50900000</v>
      </c>
      <c r="E16" s="123"/>
      <c r="F16" s="20" t="e">
        <f>(#REF!/D16)</f>
        <v>#REF!</v>
      </c>
      <c r="G16" s="116" t="s">
        <v>316</v>
      </c>
      <c r="H16" s="123">
        <v>21163485</v>
      </c>
      <c r="I16" s="123">
        <v>21163485</v>
      </c>
      <c r="J16" s="105"/>
    </row>
    <row r="17" spans="2:10" x14ac:dyDescent="0.2">
      <c r="B17" s="8" t="s">
        <v>294</v>
      </c>
      <c r="C17" s="123"/>
      <c r="D17" s="123"/>
      <c r="E17" s="123"/>
      <c r="F17" s="5" t="e">
        <f>(#REF!/D17)</f>
        <v>#REF!</v>
      </c>
      <c r="G17" s="7" t="s">
        <v>317</v>
      </c>
      <c r="H17" s="4">
        <f>SUM(H18:H19)</f>
        <v>5000000</v>
      </c>
      <c r="I17" s="4">
        <v>2589028</v>
      </c>
      <c r="J17" s="4"/>
    </row>
    <row r="18" spans="2:10" x14ac:dyDescent="0.2">
      <c r="B18" s="235" t="s">
        <v>522</v>
      </c>
      <c r="C18" s="105"/>
      <c r="D18" s="123">
        <v>35759169</v>
      </c>
      <c r="E18" s="105"/>
      <c r="F18" s="20"/>
      <c r="G18" s="10" t="s">
        <v>318</v>
      </c>
      <c r="H18" s="9"/>
      <c r="I18" s="9"/>
      <c r="J18" s="9"/>
    </row>
    <row r="19" spans="2:10" x14ac:dyDescent="0.2">
      <c r="B19" s="235" t="s">
        <v>295</v>
      </c>
      <c r="C19" s="105"/>
      <c r="D19" s="105"/>
      <c r="E19" s="105"/>
      <c r="F19" s="20"/>
      <c r="G19" s="10" t="s">
        <v>319</v>
      </c>
      <c r="H19" s="9">
        <v>5000000</v>
      </c>
      <c r="I19" s="9">
        <v>2589028</v>
      </c>
      <c r="J19" s="9"/>
    </row>
    <row r="20" spans="2:10" x14ac:dyDescent="0.2">
      <c r="B20" s="235" t="s">
        <v>296</v>
      </c>
      <c r="C20" s="10"/>
      <c r="D20" s="10"/>
      <c r="E20" s="10"/>
      <c r="F20" s="20"/>
      <c r="G20" s="7" t="s">
        <v>371</v>
      </c>
      <c r="H20" s="4"/>
      <c r="I20" s="4"/>
      <c r="J20" s="4"/>
    </row>
    <row r="21" spans="2:10" x14ac:dyDescent="0.2">
      <c r="B21" s="7" t="s">
        <v>297</v>
      </c>
      <c r="C21" s="4">
        <f>C11+C13+C16+C18</f>
        <v>403645279</v>
      </c>
      <c r="D21" s="4">
        <f>D11+D13+D16+D18</f>
        <v>479454604</v>
      </c>
      <c r="E21" s="4"/>
      <c r="F21" s="5">
        <f>(E21/D21)</f>
        <v>0</v>
      </c>
      <c r="G21" s="7" t="s">
        <v>320</v>
      </c>
      <c r="H21" s="4">
        <f>H11+H12+H13+H14+H17+H20</f>
        <v>402886910</v>
      </c>
      <c r="I21" s="4">
        <f>I11+I12+I13+I14+I17</f>
        <v>490011836</v>
      </c>
      <c r="J21" s="4"/>
    </row>
    <row r="22" spans="2:10" ht="25.5" x14ac:dyDescent="0.2">
      <c r="B22" s="13" t="s">
        <v>241</v>
      </c>
      <c r="C22" s="9"/>
      <c r="D22" s="9"/>
      <c r="E22" s="9"/>
      <c r="F22" s="20"/>
      <c r="G22" s="13" t="s">
        <v>321</v>
      </c>
      <c r="H22" s="9"/>
      <c r="I22" s="10"/>
      <c r="J22" s="10"/>
    </row>
    <row r="23" spans="2:10" x14ac:dyDescent="0.2">
      <c r="B23" s="10" t="s">
        <v>298</v>
      </c>
      <c r="C23" s="9"/>
      <c r="D23" s="9"/>
      <c r="E23" s="9"/>
      <c r="F23" s="20"/>
      <c r="G23" s="10" t="s">
        <v>331</v>
      </c>
      <c r="H23" s="9">
        <v>2500000</v>
      </c>
      <c r="I23" s="9">
        <v>179349775</v>
      </c>
      <c r="J23" s="9"/>
    </row>
    <row r="24" spans="2:10" x14ac:dyDescent="0.2">
      <c r="B24" s="10" t="s">
        <v>299</v>
      </c>
      <c r="C24" s="9">
        <v>1250000</v>
      </c>
      <c r="D24" s="9">
        <v>1250000</v>
      </c>
      <c r="E24" s="9"/>
      <c r="F24" s="20" t="e">
        <f>(#REF!/D24)</f>
        <v>#REF!</v>
      </c>
      <c r="G24" s="10" t="s">
        <v>322</v>
      </c>
      <c r="H24" s="9"/>
      <c r="I24" s="9">
        <v>25355793</v>
      </c>
      <c r="J24" s="9"/>
    </row>
    <row r="25" spans="2:10" x14ac:dyDescent="0.2">
      <c r="B25" s="10" t="s">
        <v>300</v>
      </c>
      <c r="C25" s="9"/>
      <c r="D25" s="9"/>
      <c r="E25" s="9"/>
      <c r="F25" s="20" t="e">
        <f>SUM(#REF!/D25)</f>
        <v>#REF!</v>
      </c>
      <c r="G25" s="10" t="s">
        <v>323</v>
      </c>
      <c r="H25" s="9">
        <v>15976000</v>
      </c>
      <c r="I25" s="10">
        <v>15976000</v>
      </c>
      <c r="J25" s="9"/>
    </row>
    <row r="26" spans="2:10" x14ac:dyDescent="0.2">
      <c r="B26" s="10" t="s">
        <v>301</v>
      </c>
      <c r="C26" s="9"/>
      <c r="D26" s="9"/>
      <c r="E26" s="9"/>
      <c r="F26" s="20" t="e">
        <f>SUM(#REF!/D26)</f>
        <v>#REF!</v>
      </c>
      <c r="G26" s="10" t="s">
        <v>346</v>
      </c>
      <c r="H26" s="9"/>
      <c r="I26" s="9"/>
      <c r="J26" s="10"/>
    </row>
    <row r="27" spans="2:10" ht="25.5" x14ac:dyDescent="0.2">
      <c r="B27" s="22" t="s">
        <v>302</v>
      </c>
      <c r="C27" s="4">
        <f>SUM(C23:C26)</f>
        <v>1250000</v>
      </c>
      <c r="D27" s="4">
        <v>1250000</v>
      </c>
      <c r="E27" s="4"/>
      <c r="F27" s="5" t="e">
        <f>(#REF!/D27)</f>
        <v>#REF!</v>
      </c>
      <c r="G27" s="22" t="s">
        <v>324</v>
      </c>
      <c r="H27" s="4">
        <f>SUM(H23:H26)</f>
        <v>18476000</v>
      </c>
      <c r="I27" s="4">
        <f>I23+I24+I25</f>
        <v>220681568</v>
      </c>
      <c r="J27" s="4"/>
    </row>
    <row r="28" spans="2:10" x14ac:dyDescent="0.2">
      <c r="B28" s="10" t="s">
        <v>303</v>
      </c>
      <c r="C28" s="9"/>
      <c r="D28" s="9"/>
      <c r="E28" s="9"/>
      <c r="F28" s="20"/>
      <c r="G28" s="10" t="s">
        <v>325</v>
      </c>
      <c r="H28" s="9">
        <f>J28</f>
        <v>0</v>
      </c>
      <c r="I28" s="9"/>
      <c r="J28" s="9"/>
    </row>
    <row r="29" spans="2:10" x14ac:dyDescent="0.2">
      <c r="B29" s="10" t="s">
        <v>304</v>
      </c>
      <c r="C29" s="9">
        <v>17467631</v>
      </c>
      <c r="D29" s="9">
        <v>240814937</v>
      </c>
      <c r="E29" s="9"/>
      <c r="F29" s="20"/>
      <c r="G29" s="10" t="s">
        <v>326</v>
      </c>
      <c r="H29" s="9"/>
      <c r="I29" s="9"/>
      <c r="J29" s="9"/>
    </row>
    <row r="30" spans="2:10" x14ac:dyDescent="0.2">
      <c r="B30" s="10" t="s">
        <v>523</v>
      </c>
      <c r="C30" s="6"/>
      <c r="D30" s="6">
        <v>223347306</v>
      </c>
      <c r="E30" s="6"/>
      <c r="F30" s="20"/>
      <c r="G30" s="10" t="s">
        <v>327</v>
      </c>
      <c r="H30" s="9"/>
      <c r="I30" s="9"/>
      <c r="J30" s="9"/>
    </row>
    <row r="31" spans="2:10" x14ac:dyDescent="0.2">
      <c r="B31" s="10" t="s">
        <v>305</v>
      </c>
      <c r="C31" s="9">
        <f>C32</f>
        <v>0</v>
      </c>
      <c r="D31" s="9"/>
      <c r="E31" s="9"/>
      <c r="F31" s="20"/>
      <c r="G31" s="10" t="s">
        <v>328</v>
      </c>
      <c r="H31" s="9">
        <v>1000000</v>
      </c>
      <c r="I31" s="9">
        <v>1000000</v>
      </c>
      <c r="J31" s="9"/>
    </row>
    <row r="32" spans="2:10" x14ac:dyDescent="0.2">
      <c r="B32" s="116" t="s">
        <v>306</v>
      </c>
      <c r="C32" s="123"/>
      <c r="D32" s="105"/>
      <c r="E32" s="105"/>
      <c r="F32" s="20"/>
      <c r="G32" s="10"/>
      <c r="H32" s="9">
        <f>J32</f>
        <v>0</v>
      </c>
      <c r="I32" s="10"/>
      <c r="J32" s="10"/>
    </row>
    <row r="33" spans="2:10" ht="25.5" x14ac:dyDescent="0.2">
      <c r="B33" s="22" t="s">
        <v>307</v>
      </c>
      <c r="C33" s="4">
        <v>17467631</v>
      </c>
      <c r="D33" s="4">
        <v>240814937</v>
      </c>
      <c r="E33" s="4"/>
      <c r="F33" s="20"/>
      <c r="G33" s="22" t="s">
        <v>372</v>
      </c>
      <c r="H33" s="4">
        <f>SUM(H28:H31)</f>
        <v>1000000</v>
      </c>
      <c r="I33" s="4">
        <v>1000000</v>
      </c>
      <c r="J33" s="4"/>
    </row>
    <row r="34" spans="2:10" ht="25.5" x14ac:dyDescent="0.2">
      <c r="B34" s="22" t="s">
        <v>308</v>
      </c>
      <c r="C34" s="4">
        <f>C27+C33</f>
        <v>18717631</v>
      </c>
      <c r="D34" s="4">
        <v>242064937</v>
      </c>
      <c r="E34" s="4"/>
      <c r="F34" s="5" t="e">
        <f>(#REF!/D34)</f>
        <v>#REF!</v>
      </c>
      <c r="G34" s="22" t="s">
        <v>329</v>
      </c>
      <c r="H34" s="4">
        <f t="shared" ref="H34" si="0">H27+H33</f>
        <v>19476000</v>
      </c>
      <c r="I34" s="4">
        <v>221681568</v>
      </c>
      <c r="J34" s="4"/>
    </row>
    <row r="35" spans="2:10" x14ac:dyDescent="0.2">
      <c r="B35" s="10" t="s">
        <v>345</v>
      </c>
      <c r="C35" s="9"/>
      <c r="D35" s="9"/>
      <c r="E35" s="9"/>
      <c r="F35" s="20"/>
      <c r="G35" s="116"/>
      <c r="H35" s="9">
        <f>J35</f>
        <v>0</v>
      </c>
      <c r="I35" s="9">
        <v>9826137</v>
      </c>
      <c r="J35" s="9"/>
    </row>
    <row r="36" spans="2:10" x14ac:dyDescent="0.2">
      <c r="B36" s="7" t="s">
        <v>245</v>
      </c>
      <c r="C36" s="4">
        <f>C21+C27+C33+C35</f>
        <v>422362910</v>
      </c>
      <c r="D36" s="4">
        <f>D21+D34</f>
        <v>721519541</v>
      </c>
      <c r="E36" s="4"/>
      <c r="F36" s="5" t="e">
        <f>(#REF!/D36)</f>
        <v>#REF!</v>
      </c>
      <c r="G36" s="7" t="s">
        <v>330</v>
      </c>
      <c r="H36" s="4">
        <f t="shared" ref="H36" si="1">H34+H21</f>
        <v>422362910</v>
      </c>
      <c r="I36" s="4">
        <f>I21+I34+I35</f>
        <v>721519541</v>
      </c>
      <c r="J36" s="4"/>
    </row>
  </sheetData>
  <mergeCells count="12">
    <mergeCell ref="I8:I9"/>
    <mergeCell ref="J8:J9"/>
    <mergeCell ref="B4:G4"/>
    <mergeCell ref="B5:J5"/>
    <mergeCell ref="I6:J6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  <headerFooter>
    <oddHeader>&amp;C 7. melléklet a 11/2018. (X. 16.)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364</v>
      </c>
      <c r="B1" s="25"/>
      <c r="C1" s="25"/>
      <c r="D1" s="25"/>
      <c r="E1" s="25"/>
      <c r="F1" s="25"/>
    </row>
    <row r="2" spans="1:10" ht="15.75" x14ac:dyDescent="0.25">
      <c r="A2" s="328" t="s">
        <v>365</v>
      </c>
      <c r="B2" s="328"/>
      <c r="C2" s="328"/>
      <c r="D2" s="328"/>
      <c r="E2" s="328"/>
      <c r="F2" s="25"/>
    </row>
    <row r="5" spans="1:10" x14ac:dyDescent="0.2">
      <c r="F5" s="2" t="s">
        <v>193</v>
      </c>
    </row>
    <row r="6" spans="1:10" x14ac:dyDescent="0.2">
      <c r="A6" s="296" t="s">
        <v>2</v>
      </c>
      <c r="B6" s="296"/>
      <c r="C6" s="263" t="s">
        <v>3</v>
      </c>
      <c r="D6" s="263"/>
      <c r="E6" s="263"/>
      <c r="F6" s="263"/>
    </row>
    <row r="7" spans="1:10" ht="33.75" x14ac:dyDescent="0.2">
      <c r="A7" s="296"/>
      <c r="B7" s="296"/>
      <c r="C7" s="26" t="s">
        <v>37</v>
      </c>
      <c r="D7" s="26" t="s">
        <v>38</v>
      </c>
      <c r="E7" s="26" t="s">
        <v>5</v>
      </c>
      <c r="F7" s="17" t="s">
        <v>6</v>
      </c>
    </row>
    <row r="8" spans="1:10" ht="18" customHeight="1" x14ac:dyDescent="0.2">
      <c r="A8" s="85" t="s">
        <v>197</v>
      </c>
      <c r="B8" s="10"/>
      <c r="C8" s="10"/>
      <c r="D8" s="9"/>
      <c r="E8" s="9"/>
      <c r="F8" s="10"/>
      <c r="J8" s="128" t="s">
        <v>360</v>
      </c>
    </row>
    <row r="9" spans="1:10" ht="18" customHeight="1" x14ac:dyDescent="0.2">
      <c r="A9" s="10"/>
      <c r="B9" s="31" t="s">
        <v>198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199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200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201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195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202</v>
      </c>
    </row>
    <row r="4" spans="1:11" x14ac:dyDescent="0.2">
      <c r="A4" s="330" t="s">
        <v>203</v>
      </c>
      <c r="B4" s="263" t="s">
        <v>204</v>
      </c>
      <c r="C4" s="263"/>
      <c r="D4" s="263" t="s">
        <v>205</v>
      </c>
      <c r="E4" s="263"/>
      <c r="F4" s="263" t="s">
        <v>206</v>
      </c>
      <c r="G4" s="263"/>
      <c r="H4" s="263" t="s">
        <v>207</v>
      </c>
      <c r="I4" s="263"/>
      <c r="J4" s="263" t="s">
        <v>112</v>
      </c>
      <c r="K4" s="263"/>
    </row>
    <row r="5" spans="1:11" x14ac:dyDescent="0.2">
      <c r="A5" s="330"/>
      <c r="B5" s="19" t="s">
        <v>208</v>
      </c>
      <c r="C5" s="19" t="s">
        <v>209</v>
      </c>
      <c r="D5" s="19" t="s">
        <v>208</v>
      </c>
      <c r="E5" s="19" t="s">
        <v>209</v>
      </c>
      <c r="F5" s="19" t="s">
        <v>208</v>
      </c>
      <c r="G5" s="19" t="s">
        <v>209</v>
      </c>
      <c r="H5" s="19" t="s">
        <v>208</v>
      </c>
      <c r="I5" s="19" t="s">
        <v>209</v>
      </c>
      <c r="J5" s="19" t="s">
        <v>208</v>
      </c>
      <c r="K5" s="19" t="s">
        <v>209</v>
      </c>
    </row>
    <row r="6" spans="1:11" x14ac:dyDescent="0.2">
      <c r="A6" s="7" t="s">
        <v>210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211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212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214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215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216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217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219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220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221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222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223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224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225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226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512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320" t="s">
        <v>386</v>
      </c>
      <c r="F7" s="320"/>
      <c r="K7" s="2" t="s">
        <v>176</v>
      </c>
    </row>
    <row r="8" spans="1:12" ht="37.5" x14ac:dyDescent="0.2">
      <c r="A8" s="80" t="s">
        <v>177</v>
      </c>
      <c r="B8" s="59" t="s">
        <v>182</v>
      </c>
      <c r="C8" s="52" t="s">
        <v>183</v>
      </c>
      <c r="D8" s="81" t="s">
        <v>184</v>
      </c>
      <c r="E8" s="52" t="s">
        <v>185</v>
      </c>
      <c r="F8" s="76" t="s">
        <v>186</v>
      </c>
      <c r="G8" s="75" t="s">
        <v>187</v>
      </c>
      <c r="H8" s="75" t="s">
        <v>188</v>
      </c>
      <c r="I8" s="75" t="s">
        <v>189</v>
      </c>
      <c r="J8" s="75" t="s">
        <v>347</v>
      </c>
      <c r="K8" s="76" t="s">
        <v>190</v>
      </c>
    </row>
    <row r="9" spans="1:12" ht="18" customHeight="1" x14ac:dyDescent="0.2">
      <c r="A9" s="18">
        <v>1</v>
      </c>
      <c r="B9" s="10" t="s">
        <v>126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125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366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122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93" t="s">
        <v>191</v>
      </c>
      <c r="B13" s="272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177</v>
      </c>
      <c r="B16" s="59" t="s">
        <v>182</v>
      </c>
      <c r="C16" s="75" t="s">
        <v>187</v>
      </c>
      <c r="D16" s="129" t="s">
        <v>367</v>
      </c>
      <c r="E16" s="129" t="s">
        <v>189</v>
      </c>
      <c r="F16" s="130" t="s">
        <v>347</v>
      </c>
      <c r="L16" s="236" t="s">
        <v>190</v>
      </c>
    </row>
    <row r="17" spans="1:12" x14ac:dyDescent="0.2">
      <c r="A17" s="127">
        <v>1</v>
      </c>
      <c r="B17" s="10" t="s">
        <v>126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125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366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122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293" t="s">
        <v>191</v>
      </c>
      <c r="B21" s="272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385</v>
      </c>
      <c r="B1" s="125"/>
      <c r="C1" s="125"/>
      <c r="D1" s="125"/>
    </row>
    <row r="2" spans="1:4" x14ac:dyDescent="0.2">
      <c r="B2" s="237" t="s">
        <v>513</v>
      </c>
    </row>
    <row r="3" spans="1:4" x14ac:dyDescent="0.2">
      <c r="A3" s="128"/>
      <c r="D3" s="2" t="s">
        <v>386</v>
      </c>
    </row>
    <row r="4" spans="1:4" x14ac:dyDescent="0.2">
      <c r="A4" s="136" t="s">
        <v>2</v>
      </c>
      <c r="B4" s="136" t="s">
        <v>387</v>
      </c>
      <c r="C4" s="136" t="s">
        <v>388</v>
      </c>
      <c r="D4" s="136" t="s">
        <v>389</v>
      </c>
    </row>
    <row r="5" spans="1:4" x14ac:dyDescent="0.2">
      <c r="A5" s="7" t="s">
        <v>390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391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196</v>
      </c>
      <c r="B7" s="9"/>
      <c r="C7" s="9"/>
      <c r="D7" s="9"/>
    </row>
    <row r="8" spans="1:4" ht="41.25" customHeight="1" x14ac:dyDescent="0.2">
      <c r="A8" s="121" t="s">
        <v>482</v>
      </c>
      <c r="B8" s="9"/>
      <c r="C8" s="9"/>
      <c r="D8" s="9">
        <v>150000</v>
      </c>
    </row>
    <row r="9" spans="1:4" ht="41.25" customHeight="1" x14ac:dyDescent="0.2">
      <c r="A9" s="121" t="s">
        <v>487</v>
      </c>
      <c r="B9" s="9"/>
      <c r="C9" s="9"/>
      <c r="D9" s="9">
        <v>48000</v>
      </c>
    </row>
    <row r="10" spans="1:4" ht="41.25" customHeight="1" x14ac:dyDescent="0.2">
      <c r="A10" s="121" t="s">
        <v>524</v>
      </c>
      <c r="B10" s="9"/>
      <c r="C10" s="9"/>
      <c r="D10" s="9">
        <v>180000</v>
      </c>
    </row>
    <row r="11" spans="1:4" ht="41.25" customHeight="1" x14ac:dyDescent="0.2">
      <c r="A11" s="121" t="s">
        <v>488</v>
      </c>
      <c r="B11" s="9"/>
      <c r="C11" s="9"/>
      <c r="D11" s="9">
        <v>376560</v>
      </c>
    </row>
    <row r="12" spans="1:4" x14ac:dyDescent="0.2">
      <c r="A12" s="7" t="s">
        <v>392</v>
      </c>
      <c r="B12" s="9"/>
      <c r="C12" s="9"/>
      <c r="D12" s="9"/>
    </row>
    <row r="13" spans="1:4" x14ac:dyDescent="0.2">
      <c r="A13" s="31" t="s">
        <v>393</v>
      </c>
      <c r="B13" s="9"/>
      <c r="C13" s="9"/>
      <c r="D13" s="9">
        <v>533480</v>
      </c>
    </row>
    <row r="14" spans="1:4" x14ac:dyDescent="0.2">
      <c r="A14" s="31" t="s">
        <v>394</v>
      </c>
      <c r="B14" s="9"/>
      <c r="C14" s="9"/>
      <c r="D14" s="9">
        <v>1132650</v>
      </c>
    </row>
    <row r="15" spans="1:4" x14ac:dyDescent="0.2">
      <c r="A15" s="31" t="s">
        <v>483</v>
      </c>
      <c r="B15" s="9"/>
      <c r="C15" s="9"/>
      <c r="D15" s="9">
        <v>29015</v>
      </c>
    </row>
    <row r="16" spans="1:4" x14ac:dyDescent="0.2">
      <c r="A16" s="139" t="s">
        <v>121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tabSelected="1" view="pageLayout" topLeftCell="I1" zoomScaleNormal="100" workbookViewId="0">
      <selection activeCell="L16" sqref="L16"/>
    </sheetView>
  </sheetViews>
  <sheetFormatPr defaultRowHeight="12.75" x14ac:dyDescent="0.2"/>
  <cols>
    <col min="1" max="1" width="20.42578125" customWidth="1"/>
    <col min="2" max="2" width="7.7109375" customWidth="1"/>
    <col min="3" max="3" width="8" customWidth="1"/>
    <col min="4" max="4" width="11" customWidth="1"/>
    <col min="5" max="5" width="10.8554687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64" t="s">
        <v>572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  <c r="L1" s="266"/>
      <c r="Q1" s="264" t="s">
        <v>573</v>
      </c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</row>
    <row r="2" spans="1:32" x14ac:dyDescent="0.2">
      <c r="A2" s="25" t="s">
        <v>123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64" t="s">
        <v>123</v>
      </c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95"/>
      <c r="AE2" s="212"/>
      <c r="AF2" s="212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386</v>
      </c>
      <c r="Q4" t="s">
        <v>519</v>
      </c>
      <c r="AC4" s="2" t="s">
        <v>386</v>
      </c>
      <c r="AD4" s="50"/>
      <c r="AE4" s="50"/>
      <c r="AF4" s="96"/>
    </row>
    <row r="5" spans="1:32" ht="41.25" customHeight="1" x14ac:dyDescent="0.2">
      <c r="A5" s="260" t="s">
        <v>228</v>
      </c>
      <c r="B5" s="262" t="s">
        <v>267</v>
      </c>
      <c r="C5" s="263"/>
      <c r="D5" s="262" t="s">
        <v>268</v>
      </c>
      <c r="E5" s="263"/>
      <c r="F5" s="273" t="s">
        <v>269</v>
      </c>
      <c r="G5" s="273"/>
      <c r="H5" s="273" t="s">
        <v>270</v>
      </c>
      <c r="I5" s="273"/>
      <c r="J5" s="274" t="s">
        <v>271</v>
      </c>
      <c r="K5" s="275"/>
      <c r="L5" s="269" t="s">
        <v>272</v>
      </c>
      <c r="M5" s="270"/>
      <c r="N5" s="271"/>
      <c r="O5" s="272"/>
      <c r="Q5" s="260" t="s">
        <v>228</v>
      </c>
      <c r="R5" s="262" t="s">
        <v>273</v>
      </c>
      <c r="S5" s="263"/>
      <c r="T5" s="258" t="s">
        <v>336</v>
      </c>
      <c r="U5" s="259"/>
      <c r="V5" s="274" t="s">
        <v>274</v>
      </c>
      <c r="W5" s="275"/>
      <c r="X5" s="274" t="s">
        <v>349</v>
      </c>
      <c r="Y5" s="275"/>
      <c r="Z5" s="276" t="s">
        <v>275</v>
      </c>
      <c r="AA5" s="277"/>
      <c r="AB5" s="267" t="s">
        <v>276</v>
      </c>
      <c r="AC5" s="268"/>
      <c r="AD5" s="97"/>
      <c r="AE5" s="201"/>
      <c r="AF5" s="201"/>
    </row>
    <row r="6" spans="1:32" ht="25.5" customHeight="1" x14ac:dyDescent="0.2">
      <c r="A6" s="261"/>
      <c r="B6" s="87" t="s">
        <v>4</v>
      </c>
      <c r="C6" s="10" t="s">
        <v>525</v>
      </c>
      <c r="D6" s="87" t="s">
        <v>4</v>
      </c>
      <c r="E6" s="10" t="s">
        <v>525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197"/>
      <c r="N6" s="10" t="s">
        <v>4</v>
      </c>
      <c r="O6" s="87" t="s">
        <v>38</v>
      </c>
      <c r="Q6" s="261"/>
      <c r="R6" s="87" t="s">
        <v>4</v>
      </c>
      <c r="S6" s="87" t="s">
        <v>494</v>
      </c>
      <c r="T6" s="87" t="s">
        <v>4</v>
      </c>
      <c r="U6" s="87" t="s">
        <v>38</v>
      </c>
      <c r="V6" s="87" t="s">
        <v>4</v>
      </c>
      <c r="W6" s="87" t="s">
        <v>494</v>
      </c>
      <c r="X6" s="87" t="s">
        <v>4</v>
      </c>
      <c r="Y6" s="87" t="s">
        <v>38</v>
      </c>
      <c r="Z6" s="87" t="s">
        <v>4</v>
      </c>
      <c r="AA6" s="87" t="s">
        <v>493</v>
      </c>
      <c r="AB6" s="107" t="s">
        <v>4</v>
      </c>
      <c r="AC6" s="107" t="s">
        <v>38</v>
      </c>
      <c r="AD6" s="97"/>
      <c r="AE6" s="98"/>
      <c r="AF6" s="98"/>
    </row>
    <row r="7" spans="1:32" ht="24.95" customHeight="1" x14ac:dyDescent="0.2">
      <c r="A7" s="88" t="s">
        <v>233</v>
      </c>
      <c r="B7" s="9"/>
      <c r="C7" s="9"/>
      <c r="D7" s="9"/>
      <c r="E7" s="9"/>
      <c r="F7" s="9">
        <v>2068465</v>
      </c>
      <c r="G7" s="9">
        <v>2068465</v>
      </c>
      <c r="H7" s="9"/>
      <c r="I7" s="9"/>
      <c r="J7" s="9"/>
      <c r="K7" s="9"/>
      <c r="L7" s="9"/>
      <c r="M7" s="88" t="s">
        <v>233</v>
      </c>
      <c r="N7" s="9"/>
      <c r="O7" s="9"/>
      <c r="Q7" s="88" t="s">
        <v>233</v>
      </c>
      <c r="R7" s="9"/>
      <c r="S7" s="9"/>
      <c r="T7" s="9"/>
      <c r="U7" s="9"/>
      <c r="V7" s="9">
        <v>1500000</v>
      </c>
      <c r="W7" s="9">
        <v>1500000</v>
      </c>
      <c r="X7" s="9">
        <v>5500000</v>
      </c>
      <c r="Y7" s="9">
        <v>5500000</v>
      </c>
      <c r="Z7" s="9"/>
      <c r="AA7" s="53"/>
      <c r="AB7" s="54">
        <f>SUM(B7+D7+F7+H7+J7+L7+R7+T7+V7+X7+Z7)</f>
        <v>9068465</v>
      </c>
      <c r="AC7" s="55">
        <f t="shared" ref="AC7:AC12" si="0">SUM(C7+E7+G7+I7+K7+O7+S7+U7+W7+Y7+AA7)</f>
        <v>9068465</v>
      </c>
      <c r="AD7" s="99"/>
      <c r="AE7" s="100"/>
      <c r="AF7" s="100"/>
    </row>
    <row r="8" spans="1:32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234</v>
      </c>
      <c r="N8" s="9"/>
      <c r="O8" s="9"/>
      <c r="Q8" s="88" t="s">
        <v>234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235</v>
      </c>
      <c r="B9" s="9">
        <v>169155</v>
      </c>
      <c r="C9" s="9">
        <v>169155</v>
      </c>
      <c r="D9" s="9">
        <v>3520720</v>
      </c>
      <c r="E9" s="9">
        <v>3520720</v>
      </c>
      <c r="F9" s="9">
        <v>561535</v>
      </c>
      <c r="G9" s="9">
        <v>561535</v>
      </c>
      <c r="H9" s="9"/>
      <c r="I9" s="9"/>
      <c r="J9" s="9"/>
      <c r="K9" s="9"/>
      <c r="L9" s="9"/>
      <c r="M9" s="88" t="s">
        <v>235</v>
      </c>
      <c r="N9" s="9"/>
      <c r="O9" s="9"/>
      <c r="Q9" s="88" t="s">
        <v>235</v>
      </c>
      <c r="R9" s="9"/>
      <c r="S9" s="9"/>
      <c r="T9" s="9"/>
      <c r="U9" s="9"/>
      <c r="V9" s="9">
        <v>405000</v>
      </c>
      <c r="W9" s="9">
        <v>405000</v>
      </c>
      <c r="X9" s="9">
        <v>1485000</v>
      </c>
      <c r="Y9" s="9">
        <v>1485000</v>
      </c>
      <c r="Z9" s="9"/>
      <c r="AA9" s="53"/>
      <c r="AB9" s="54">
        <f>SUM(B9+D9+F9+H9+J9+L9+R9+T9+V9+X9+Z9)</f>
        <v>6141410</v>
      </c>
      <c r="AC9" s="55">
        <f t="shared" si="0"/>
        <v>6141410</v>
      </c>
      <c r="AD9" s="99"/>
      <c r="AE9" s="100"/>
      <c r="AF9" s="100"/>
    </row>
    <row r="10" spans="1:32" ht="21.95" customHeight="1" x14ac:dyDescent="0.2">
      <c r="A10" s="88" t="s">
        <v>196</v>
      </c>
      <c r="B10" s="9">
        <v>626505</v>
      </c>
      <c r="C10" s="9">
        <v>626505</v>
      </c>
      <c r="D10" s="9">
        <v>12994455</v>
      </c>
      <c r="E10" s="9">
        <v>12994455</v>
      </c>
      <c r="F10" s="9"/>
      <c r="G10" s="9"/>
      <c r="H10" s="9"/>
      <c r="I10" s="9"/>
      <c r="J10" s="9"/>
      <c r="K10" s="9"/>
      <c r="L10" s="9"/>
      <c r="M10" s="88" t="s">
        <v>277</v>
      </c>
      <c r="N10" s="9"/>
      <c r="O10" s="9"/>
      <c r="Q10" s="88" t="s">
        <v>236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13620960</v>
      </c>
      <c r="AC10" s="55">
        <f t="shared" si="0"/>
        <v>13620960</v>
      </c>
      <c r="AD10" s="99"/>
      <c r="AE10" s="100"/>
      <c r="AF10" s="100"/>
    </row>
    <row r="11" spans="1:32" ht="22.5" customHeight="1" x14ac:dyDescent="0.2">
      <c r="A11" s="88" t="s">
        <v>278</v>
      </c>
      <c r="B11" s="9"/>
      <c r="C11" s="9"/>
      <c r="D11" s="9"/>
      <c r="E11" s="9"/>
      <c r="F11" s="9">
        <v>2200000</v>
      </c>
      <c r="G11" s="9">
        <v>2200000</v>
      </c>
      <c r="H11" s="9"/>
      <c r="I11" s="9"/>
      <c r="J11" s="9"/>
      <c r="K11" s="9"/>
      <c r="L11" s="9">
        <v>263331894</v>
      </c>
      <c r="M11" s="9">
        <f>232175+1380</f>
        <v>233555</v>
      </c>
      <c r="N11" s="9">
        <f>232175+1380</f>
        <v>233555</v>
      </c>
      <c r="O11" s="9">
        <v>266918649</v>
      </c>
      <c r="Q11" s="88" t="s">
        <v>279</v>
      </c>
      <c r="R11" s="175">
        <v>170400</v>
      </c>
      <c r="S11" s="175">
        <v>170400</v>
      </c>
      <c r="T11" s="175">
        <v>21627000</v>
      </c>
      <c r="U11" s="175">
        <v>21627000</v>
      </c>
      <c r="V11" s="9"/>
      <c r="W11" s="9"/>
      <c r="X11" s="9"/>
      <c r="Y11" s="9">
        <v>34263401</v>
      </c>
      <c r="Z11" s="9"/>
      <c r="AA11" s="53"/>
      <c r="AB11" s="54">
        <f>SUM(B11+D11+F11+H11+J11+L11+R11+T11+V11+X11+Z11)</f>
        <v>287329294</v>
      </c>
      <c r="AC11" s="55">
        <f t="shared" si="0"/>
        <v>325179450</v>
      </c>
      <c r="AD11" s="99"/>
      <c r="AE11" s="100"/>
      <c r="AF11" s="100"/>
    </row>
    <row r="12" spans="1:32" ht="22.5" customHeight="1" x14ac:dyDescent="0.2">
      <c r="A12" s="88" t="s">
        <v>280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281</v>
      </c>
      <c r="N12" s="9"/>
      <c r="O12" s="9"/>
      <c r="Q12" s="88" t="s">
        <v>282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50900000</v>
      </c>
      <c r="M13" s="9">
        <v>50400</v>
      </c>
      <c r="N13" s="9">
        <v>50400</v>
      </c>
      <c r="O13" s="9">
        <v>50900000</v>
      </c>
      <c r="Q13" s="88" t="s">
        <v>239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50900000</v>
      </c>
      <c r="AC13" s="55">
        <f>SUM(C13+E13+G13+I13+K13+S13+U13+W13+Y13+AA13+O13)</f>
        <v>50900000</v>
      </c>
      <c r="AD13" s="99"/>
      <c r="AE13" s="100"/>
      <c r="AF13" s="100"/>
    </row>
    <row r="14" spans="1:32" ht="24.95" customHeight="1" x14ac:dyDescent="0.2">
      <c r="A14" s="89" t="s">
        <v>240</v>
      </c>
      <c r="B14" s="4">
        <f>SUM(B7:B13)</f>
        <v>795660</v>
      </c>
      <c r="C14" s="4">
        <f t="shared" ref="C14" si="1">SUM(C7:C13)</f>
        <v>795660</v>
      </c>
      <c r="D14" s="4">
        <f>SUM(D7:D13)</f>
        <v>16515175</v>
      </c>
      <c r="E14" s="4">
        <f t="shared" ref="E14" si="2">SUM(E7:E13)</f>
        <v>16515175</v>
      </c>
      <c r="F14" s="4">
        <f>SUM(F7:F13)</f>
        <v>4830000</v>
      </c>
      <c r="G14" s="4">
        <f t="shared" ref="G14" si="3">SUM(G7:G13)</f>
        <v>4830000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314231894</v>
      </c>
      <c r="M14" s="89" t="s">
        <v>240</v>
      </c>
      <c r="N14" s="4">
        <f>SUM(N7:N13)</f>
        <v>283955</v>
      </c>
      <c r="O14" s="4">
        <v>317818649</v>
      </c>
      <c r="Q14" s="89" t="s">
        <v>240</v>
      </c>
      <c r="R14" s="94">
        <f>SUM(R7:R13)</f>
        <v>170400</v>
      </c>
      <c r="S14" s="94">
        <v>170400</v>
      </c>
      <c r="T14" s="94">
        <f>SUM(T7:T13)</f>
        <v>21627000</v>
      </c>
      <c r="U14" s="94">
        <v>21627000</v>
      </c>
      <c r="V14" s="4">
        <f>SUM(V7:V13)</f>
        <v>1905000</v>
      </c>
      <c r="W14" s="4">
        <v>1905000</v>
      </c>
      <c r="X14" s="4">
        <f>SUM(X7:X13)</f>
        <v>6985000</v>
      </c>
      <c r="Y14" s="4">
        <v>41248401</v>
      </c>
      <c r="Z14" s="4">
        <f>SUM(Z7:Z13)</f>
        <v>0</v>
      </c>
      <c r="AA14" s="64"/>
      <c r="AB14" s="54">
        <f>SUM(AB7:AB13)</f>
        <v>367060129</v>
      </c>
      <c r="AC14" s="55">
        <f>SUM(AC7:AC13)</f>
        <v>404910285</v>
      </c>
      <c r="AD14" s="101"/>
      <c r="AE14" s="100"/>
      <c r="AF14" s="100"/>
    </row>
    <row r="15" spans="1:32" ht="24.95" customHeight="1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283</v>
      </c>
      <c r="N15" s="9"/>
      <c r="O15" s="9"/>
      <c r="Q15" s="88" t="s">
        <v>241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284</v>
      </c>
      <c r="B16" s="9"/>
      <c r="C16" s="9"/>
      <c r="D16" s="9"/>
      <c r="E16" s="9"/>
      <c r="F16" s="9"/>
      <c r="G16" s="9"/>
      <c r="H16" s="9">
        <v>460300</v>
      </c>
      <c r="I16" s="9">
        <v>460300</v>
      </c>
      <c r="J16" s="9">
        <v>789700</v>
      </c>
      <c r="K16" s="9">
        <v>789700</v>
      </c>
      <c r="L16" s="9"/>
      <c r="M16" s="88" t="s">
        <v>285</v>
      </c>
      <c r="N16" s="9"/>
      <c r="O16" s="9"/>
      <c r="Q16" s="88" t="s">
        <v>284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1250000</v>
      </c>
      <c r="AC16" s="55">
        <f>SUM(C16+E16+G16+I16+K16+O16+S16+U16+W16+Y16+AA16)</f>
        <v>1250000</v>
      </c>
      <c r="AD16" s="99"/>
      <c r="AE16" s="100"/>
      <c r="AF16" s="100"/>
    </row>
    <row r="17" spans="1:32" ht="24.95" customHeight="1" x14ac:dyDescent="0.2">
      <c r="A17" s="90" t="s">
        <v>286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17467631</v>
      </c>
      <c r="M17" s="9">
        <v>13199</v>
      </c>
      <c r="N17" s="9">
        <v>13199</v>
      </c>
      <c r="O17" s="9">
        <v>267520998</v>
      </c>
      <c r="Q17" s="88" t="s">
        <v>265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17467631</v>
      </c>
      <c r="AC17" s="55">
        <f>SUM(C17+E17+G17+I17+K17+O17+S17+U17+W17+Y17+AA17)</f>
        <v>267520998</v>
      </c>
      <c r="AD17" s="99"/>
      <c r="AE17" s="100"/>
      <c r="AF17" s="100"/>
    </row>
    <row r="18" spans="1:32" ht="24.95" customHeight="1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287</v>
      </c>
      <c r="N18" s="9"/>
      <c r="O18" s="9"/>
      <c r="Q18" s="88" t="s">
        <v>266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1" t="s">
        <v>245</v>
      </c>
      <c r="B19" s="4">
        <f>SUM(B14:B18)</f>
        <v>795660</v>
      </c>
      <c r="C19" s="4">
        <v>795660</v>
      </c>
      <c r="D19" s="4">
        <f>SUM(D14:D18)</f>
        <v>16515175</v>
      </c>
      <c r="E19" s="4">
        <v>16515175</v>
      </c>
      <c r="F19" s="4">
        <f>SUM(F14:F18)</f>
        <v>4830000</v>
      </c>
      <c r="G19" s="4">
        <v>4830000</v>
      </c>
      <c r="H19" s="4">
        <f>SUM(H14:H18)</f>
        <v>460300</v>
      </c>
      <c r="I19" s="4">
        <v>126650</v>
      </c>
      <c r="J19" s="4">
        <f>SUM(J14:J18)</f>
        <v>789700</v>
      </c>
      <c r="K19" s="4">
        <v>106800</v>
      </c>
      <c r="L19" s="4">
        <f>SUM(L14:L18)</f>
        <v>331699525</v>
      </c>
      <c r="M19" s="4">
        <f>SUM(M14:M18)</f>
        <v>13199</v>
      </c>
      <c r="N19" s="4">
        <f>SUM(N14:N18)</f>
        <v>297154</v>
      </c>
      <c r="O19" s="4">
        <v>585339647</v>
      </c>
      <c r="Q19" s="22" t="s">
        <v>245</v>
      </c>
      <c r="R19" s="94">
        <f>SUM(R14:R18)</f>
        <v>170400</v>
      </c>
      <c r="S19" s="94">
        <v>170400</v>
      </c>
      <c r="T19" s="94">
        <f>SUM(T14:T18)</f>
        <v>21627000</v>
      </c>
      <c r="U19" s="94">
        <v>21627000</v>
      </c>
      <c r="V19" s="4">
        <f>SUM(V14:V18)</f>
        <v>1905000</v>
      </c>
      <c r="W19" s="4">
        <v>1905000</v>
      </c>
      <c r="X19" s="4">
        <f>SUM(X14:X18)</f>
        <v>6985000</v>
      </c>
      <c r="Y19" s="4">
        <v>41248401</v>
      </c>
      <c r="Z19" s="4">
        <f>SUM(Z14:Z18)</f>
        <v>0</v>
      </c>
      <c r="AA19" s="64"/>
      <c r="AB19" s="66">
        <f>SUM(AB14:AB18)</f>
        <v>385777760</v>
      </c>
      <c r="AC19" s="67">
        <f>SUM(AC14:AC18)</f>
        <v>673681283</v>
      </c>
      <c r="AD19" s="101"/>
      <c r="AE19" s="100"/>
      <c r="AF19" s="100"/>
    </row>
    <row r="20" spans="1:32" x14ac:dyDescent="0.2">
      <c r="C20" s="4"/>
      <c r="E20" s="4"/>
      <c r="G20" s="4"/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J5:K5"/>
    <mergeCell ref="T5:U5"/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11/2018. (X. 19.) 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view="pageLayout" topLeftCell="A6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61" t="str">
        <f>+CONCATENATE("Előirányzat-felhasználási terv",CHAR(10),LEFT([2]ÖSSZEFÜGGÉSEK!A5,4),". évre")</f>
        <v>Előirányzat-felhasználási terv
2015. évre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395</v>
      </c>
    </row>
    <row r="3" spans="1:15" ht="21.75" customHeight="1" thickBot="1" x14ac:dyDescent="0.25">
      <c r="A3" s="141" t="s">
        <v>108</v>
      </c>
      <c r="B3" s="149" t="s">
        <v>2</v>
      </c>
      <c r="C3" s="149" t="s">
        <v>396</v>
      </c>
      <c r="D3" s="149" t="s">
        <v>397</v>
      </c>
      <c r="E3" s="149" t="s">
        <v>398</v>
      </c>
      <c r="F3" s="149" t="s">
        <v>399</v>
      </c>
      <c r="G3" s="149" t="s">
        <v>400</v>
      </c>
      <c r="H3" s="149" t="s">
        <v>401</v>
      </c>
      <c r="I3" s="149" t="s">
        <v>402</v>
      </c>
      <c r="J3" s="149" t="s">
        <v>403</v>
      </c>
      <c r="K3" s="149" t="s">
        <v>404</v>
      </c>
      <c r="L3" s="149" t="s">
        <v>405</v>
      </c>
      <c r="M3" s="149" t="s">
        <v>406</v>
      </c>
      <c r="N3" s="149" t="s">
        <v>407</v>
      </c>
      <c r="O3" s="166" t="s">
        <v>121</v>
      </c>
    </row>
    <row r="4" spans="1:15" ht="13.5" thickBot="1" x14ac:dyDescent="0.25">
      <c r="A4" s="142" t="s">
        <v>39</v>
      </c>
      <c r="B4" s="363" t="s">
        <v>288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</row>
    <row r="5" spans="1:15" ht="39" customHeight="1" x14ac:dyDescent="0.2">
      <c r="A5" s="143" t="s">
        <v>40</v>
      </c>
      <c r="B5" s="150" t="s">
        <v>408</v>
      </c>
      <c r="C5" s="158">
        <v>20933</v>
      </c>
      <c r="D5" s="158">
        <v>20933</v>
      </c>
      <c r="E5" s="158">
        <v>20933</v>
      </c>
      <c r="F5" s="158">
        <v>20933</v>
      </c>
      <c r="G5" s="158">
        <v>20933</v>
      </c>
      <c r="H5" s="158">
        <v>20933</v>
      </c>
      <c r="I5" s="158">
        <v>20933</v>
      </c>
      <c r="J5" s="158">
        <v>20933</v>
      </c>
      <c r="K5" s="158">
        <v>20933</v>
      </c>
      <c r="L5" s="158">
        <v>20933</v>
      </c>
      <c r="M5" s="158">
        <v>20933</v>
      </c>
      <c r="N5" s="158">
        <v>20934</v>
      </c>
      <c r="O5" s="167">
        <f t="shared" ref="O5:O14" si="0">SUM(C5:N5)</f>
        <v>251197</v>
      </c>
    </row>
    <row r="6" spans="1:15" ht="39.75" customHeight="1" x14ac:dyDescent="0.2">
      <c r="A6" s="144" t="s">
        <v>41</v>
      </c>
      <c r="B6" s="151" t="s">
        <v>409</v>
      </c>
      <c r="C6" s="159">
        <v>1776</v>
      </c>
      <c r="D6" s="159">
        <v>1776</v>
      </c>
      <c r="E6" s="159">
        <v>1776</v>
      </c>
      <c r="F6" s="159">
        <v>1776</v>
      </c>
      <c r="G6" s="159">
        <v>1776</v>
      </c>
      <c r="H6" s="159">
        <v>1776</v>
      </c>
      <c r="I6" s="159">
        <v>1776</v>
      </c>
      <c r="J6" s="159">
        <v>1776</v>
      </c>
      <c r="K6" s="159">
        <v>1776</v>
      </c>
      <c r="L6" s="159">
        <v>1776</v>
      </c>
      <c r="M6" s="159">
        <v>1776</v>
      </c>
      <c r="N6" s="159">
        <v>1781</v>
      </c>
      <c r="O6" s="168">
        <f t="shared" si="0"/>
        <v>21317</v>
      </c>
    </row>
    <row r="7" spans="1:15" ht="41.25" customHeight="1" x14ac:dyDescent="0.2">
      <c r="A7" s="144" t="s">
        <v>46</v>
      </c>
      <c r="B7" s="152" t="s">
        <v>410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57</v>
      </c>
      <c r="B8" s="153" t="s">
        <v>239</v>
      </c>
      <c r="C8" s="159">
        <v>403</v>
      </c>
      <c r="D8" s="159">
        <v>1500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2000</v>
      </c>
      <c r="M8" s="159">
        <v>2000</v>
      </c>
      <c r="N8" s="159">
        <v>2000</v>
      </c>
      <c r="O8" s="168">
        <f t="shared" si="0"/>
        <v>50500</v>
      </c>
    </row>
    <row r="9" spans="1:15" x14ac:dyDescent="0.2">
      <c r="A9" s="144" t="s">
        <v>58</v>
      </c>
      <c r="B9" s="153" t="s">
        <v>411</v>
      </c>
      <c r="C9" s="159">
        <v>4000</v>
      </c>
      <c r="D9" s="159">
        <v>4500</v>
      </c>
      <c r="E9" s="159">
        <v>4500</v>
      </c>
      <c r="F9" s="159">
        <v>4000</v>
      </c>
      <c r="G9" s="159">
        <v>5000</v>
      </c>
      <c r="H9" s="159">
        <v>5000</v>
      </c>
      <c r="I9" s="159">
        <v>5000</v>
      </c>
      <c r="J9" s="159">
        <v>4998</v>
      </c>
      <c r="K9" s="159">
        <v>5000</v>
      </c>
      <c r="L9" s="159">
        <v>4700</v>
      </c>
      <c r="M9" s="159">
        <v>5300</v>
      </c>
      <c r="N9" s="159">
        <v>5385</v>
      </c>
      <c r="O9" s="168">
        <f t="shared" si="0"/>
        <v>57383</v>
      </c>
    </row>
    <row r="10" spans="1:15" ht="15.75" x14ac:dyDescent="0.2">
      <c r="A10" s="144" t="s">
        <v>95</v>
      </c>
      <c r="B10" s="153" t="s">
        <v>479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97</v>
      </c>
      <c r="B11" s="153" t="s">
        <v>481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164</v>
      </c>
      <c r="B12" s="151" t="s">
        <v>412</v>
      </c>
      <c r="C12" s="159">
        <v>225</v>
      </c>
      <c r="D12" s="159">
        <v>225</v>
      </c>
      <c r="E12" s="159">
        <v>225</v>
      </c>
      <c r="F12" s="159">
        <v>225</v>
      </c>
      <c r="G12" s="159">
        <v>225</v>
      </c>
      <c r="H12" s="159">
        <v>225</v>
      </c>
      <c r="I12" s="159">
        <v>225</v>
      </c>
      <c r="J12" s="159">
        <v>225</v>
      </c>
      <c r="K12" s="159">
        <v>226</v>
      </c>
      <c r="L12" s="159">
        <v>208</v>
      </c>
      <c r="M12" s="159">
        <v>200</v>
      </c>
      <c r="N12" s="159">
        <v>200</v>
      </c>
      <c r="O12" s="168">
        <f t="shared" si="0"/>
        <v>2634</v>
      </c>
    </row>
    <row r="13" spans="1:15" ht="13.5" thickBot="1" x14ac:dyDescent="0.25">
      <c r="A13" s="144" t="s">
        <v>413</v>
      </c>
      <c r="B13" s="153" t="s">
        <v>414</v>
      </c>
      <c r="C13" s="159"/>
      <c r="D13" s="159"/>
      <c r="E13" s="159"/>
      <c r="F13" s="159"/>
      <c r="G13" s="159"/>
      <c r="H13" s="159"/>
      <c r="I13" s="159">
        <v>15000</v>
      </c>
      <c r="J13" s="159"/>
      <c r="K13" s="159"/>
      <c r="L13" s="159"/>
      <c r="M13" s="159"/>
      <c r="N13" s="159">
        <v>14184</v>
      </c>
      <c r="O13" s="168">
        <f t="shared" si="0"/>
        <v>29184</v>
      </c>
    </row>
    <row r="14" spans="1:15" ht="13.5" thickBot="1" x14ac:dyDescent="0.25">
      <c r="A14" s="142" t="s">
        <v>415</v>
      </c>
      <c r="B14" s="154" t="s">
        <v>245</v>
      </c>
      <c r="C14" s="161">
        <f t="shared" ref="C14:N14" si="1">SUM(C5:C13)</f>
        <v>27337</v>
      </c>
      <c r="D14" s="161">
        <f t="shared" si="1"/>
        <v>28934</v>
      </c>
      <c r="E14" s="161">
        <f t="shared" si="1"/>
        <v>43684</v>
      </c>
      <c r="F14" s="161">
        <f t="shared" si="1"/>
        <v>28431</v>
      </c>
      <c r="G14" s="161">
        <f t="shared" si="1"/>
        <v>32934</v>
      </c>
      <c r="H14" s="161">
        <f t="shared" si="1"/>
        <v>29034</v>
      </c>
      <c r="I14" s="161">
        <f t="shared" si="1"/>
        <v>43934</v>
      </c>
      <c r="J14" s="161">
        <f t="shared" si="1"/>
        <v>29432</v>
      </c>
      <c r="K14" s="161">
        <f t="shared" si="1"/>
        <v>44185</v>
      </c>
      <c r="L14" s="161">
        <f t="shared" si="1"/>
        <v>29617</v>
      </c>
      <c r="M14" s="161">
        <f t="shared" si="1"/>
        <v>30209</v>
      </c>
      <c r="N14" s="161">
        <f t="shared" si="1"/>
        <v>44484</v>
      </c>
      <c r="O14" s="170">
        <f t="shared" si="0"/>
        <v>412215</v>
      </c>
    </row>
    <row r="15" spans="1:15" ht="13.5" thickBot="1" x14ac:dyDescent="0.25">
      <c r="A15" s="142" t="s">
        <v>416</v>
      </c>
      <c r="B15" s="363" t="s">
        <v>309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1:15" x14ac:dyDescent="0.2">
      <c r="A16" s="145" t="s">
        <v>417</v>
      </c>
      <c r="B16" s="155" t="s">
        <v>187</v>
      </c>
      <c r="C16" s="160">
        <v>13942</v>
      </c>
      <c r="D16" s="160">
        <v>13942</v>
      </c>
      <c r="E16" s="160">
        <v>13942</v>
      </c>
      <c r="F16" s="160">
        <v>13942</v>
      </c>
      <c r="G16" s="160">
        <v>13942</v>
      </c>
      <c r="H16" s="160">
        <v>13942</v>
      </c>
      <c r="I16" s="160">
        <v>13942</v>
      </c>
      <c r="J16" s="160">
        <v>13942</v>
      </c>
      <c r="K16" s="160">
        <v>13942</v>
      </c>
      <c r="L16" s="160">
        <v>13942</v>
      </c>
      <c r="M16" s="160">
        <v>13942</v>
      </c>
      <c r="N16" s="160">
        <v>13942</v>
      </c>
      <c r="O16" s="169">
        <f t="shared" ref="O16:O25" si="2">SUM(C16:N16)</f>
        <v>167304</v>
      </c>
    </row>
    <row r="17" spans="1:15" ht="54" customHeight="1" x14ac:dyDescent="0.2">
      <c r="A17" s="144" t="s">
        <v>418</v>
      </c>
      <c r="B17" s="151" t="s">
        <v>419</v>
      </c>
      <c r="C17" s="159">
        <v>3129</v>
      </c>
      <c r="D17" s="159">
        <v>3129</v>
      </c>
      <c r="E17" s="159">
        <v>3129</v>
      </c>
      <c r="F17" s="159">
        <v>3129</v>
      </c>
      <c r="G17" s="159">
        <v>3129</v>
      </c>
      <c r="H17" s="159">
        <v>3129</v>
      </c>
      <c r="I17" s="159">
        <v>3129</v>
      </c>
      <c r="J17" s="159">
        <v>3129</v>
      </c>
      <c r="K17" s="159">
        <v>3129</v>
      </c>
      <c r="L17" s="159">
        <v>3129</v>
      </c>
      <c r="M17" s="159">
        <v>3129</v>
      </c>
      <c r="N17" s="159">
        <v>3134</v>
      </c>
      <c r="O17" s="168">
        <f t="shared" si="2"/>
        <v>37553</v>
      </c>
    </row>
    <row r="18" spans="1:15" x14ac:dyDescent="0.2">
      <c r="A18" s="144" t="s">
        <v>420</v>
      </c>
      <c r="B18" s="153" t="s">
        <v>421</v>
      </c>
      <c r="C18" s="187">
        <v>11500</v>
      </c>
      <c r="D18" s="187">
        <v>11100</v>
      </c>
      <c r="E18" s="187">
        <v>13600</v>
      </c>
      <c r="F18" s="187">
        <v>9500</v>
      </c>
      <c r="G18" s="187">
        <v>9600</v>
      </c>
      <c r="H18" s="187">
        <v>7600</v>
      </c>
      <c r="I18" s="187">
        <v>12500</v>
      </c>
      <c r="J18" s="187">
        <v>6900</v>
      </c>
      <c r="K18" s="187">
        <v>8818</v>
      </c>
      <c r="L18" s="187">
        <v>11150</v>
      </c>
      <c r="M18" s="187">
        <v>11950</v>
      </c>
      <c r="N18" s="187">
        <v>12422</v>
      </c>
      <c r="O18" s="168">
        <f t="shared" si="2"/>
        <v>126640</v>
      </c>
    </row>
    <row r="19" spans="1:15" x14ac:dyDescent="0.2">
      <c r="A19" s="144" t="s">
        <v>422</v>
      </c>
      <c r="B19" s="153" t="s">
        <v>423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424</v>
      </c>
      <c r="B20" s="153" t="s">
        <v>425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4040</v>
      </c>
      <c r="K20" s="159">
        <v>3191</v>
      </c>
      <c r="L20" s="159">
        <v>3240</v>
      </c>
      <c r="M20" s="159">
        <v>3240</v>
      </c>
      <c r="N20" s="159">
        <v>3013</v>
      </c>
      <c r="O20" s="168">
        <f t="shared" si="2"/>
        <v>39504</v>
      </c>
    </row>
    <row r="21" spans="1:15" x14ac:dyDescent="0.2">
      <c r="A21" s="144" t="s">
        <v>426</v>
      </c>
      <c r="B21" s="153" t="s">
        <v>427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428</v>
      </c>
      <c r="B22" s="151" t="s">
        <v>429</v>
      </c>
      <c r="C22" s="159"/>
      <c r="D22" s="159"/>
      <c r="E22" s="159"/>
      <c r="F22" s="159"/>
      <c r="G22" s="159">
        <v>1000</v>
      </c>
      <c r="H22" s="159">
        <v>1600</v>
      </c>
      <c r="I22" s="159">
        <v>1180</v>
      </c>
      <c r="J22" s="159"/>
      <c r="K22" s="159"/>
      <c r="L22" s="159" t="s">
        <v>360</v>
      </c>
      <c r="M22" s="159"/>
      <c r="N22" s="159"/>
      <c r="O22" s="168">
        <f t="shared" si="2"/>
        <v>3780</v>
      </c>
    </row>
    <row r="23" spans="1:15" x14ac:dyDescent="0.2">
      <c r="A23" s="144" t="s">
        <v>430</v>
      </c>
      <c r="B23" s="153" t="s">
        <v>431</v>
      </c>
      <c r="C23" s="159"/>
      <c r="D23" s="159"/>
      <c r="E23" s="159"/>
      <c r="F23" s="159"/>
      <c r="G23" s="159"/>
      <c r="H23" s="159"/>
      <c r="I23" s="159">
        <v>15000</v>
      </c>
      <c r="J23" s="159"/>
      <c r="K23" s="159"/>
      <c r="L23" s="159"/>
      <c r="M23" s="159"/>
      <c r="N23" s="159"/>
      <c r="O23" s="168">
        <f t="shared" si="2"/>
        <v>15000</v>
      </c>
    </row>
    <row r="24" spans="1:15" ht="13.5" thickBot="1" x14ac:dyDescent="0.25">
      <c r="A24" s="144" t="s">
        <v>432</v>
      </c>
      <c r="B24" s="153" t="s">
        <v>433</v>
      </c>
      <c r="C24" s="159">
        <v>100</v>
      </c>
      <c r="D24" s="159">
        <v>100</v>
      </c>
      <c r="E24" s="159">
        <v>2800</v>
      </c>
      <c r="F24" s="159">
        <v>100</v>
      </c>
      <c r="G24" s="159">
        <v>100</v>
      </c>
      <c r="H24" s="159">
        <v>100</v>
      </c>
      <c r="I24" s="159">
        <v>5534</v>
      </c>
      <c r="J24" s="159">
        <v>100</v>
      </c>
      <c r="K24" s="159">
        <v>13200</v>
      </c>
      <c r="L24" s="159">
        <v>100</v>
      </c>
      <c r="M24" s="159">
        <v>100</v>
      </c>
      <c r="N24" s="159">
        <v>100</v>
      </c>
      <c r="O24" s="168">
        <f t="shared" si="2"/>
        <v>22434</v>
      </c>
    </row>
    <row r="25" spans="1:15" ht="13.5" thickBot="1" x14ac:dyDescent="0.25">
      <c r="A25" s="146" t="s">
        <v>434</v>
      </c>
      <c r="B25" s="154" t="s">
        <v>330</v>
      </c>
      <c r="C25" s="161">
        <f t="shared" ref="C25:N25" si="3">SUM(C16:C24)</f>
        <v>31911</v>
      </c>
      <c r="D25" s="161">
        <f t="shared" si="3"/>
        <v>31511</v>
      </c>
      <c r="E25" s="161">
        <f t="shared" si="3"/>
        <v>36711</v>
      </c>
      <c r="F25" s="161">
        <f t="shared" si="3"/>
        <v>29911</v>
      </c>
      <c r="G25" s="161">
        <f t="shared" si="3"/>
        <v>31011</v>
      </c>
      <c r="H25" s="161">
        <f t="shared" si="3"/>
        <v>29611</v>
      </c>
      <c r="I25" s="161">
        <f t="shared" si="3"/>
        <v>54625</v>
      </c>
      <c r="J25" s="161">
        <f t="shared" si="3"/>
        <v>28111</v>
      </c>
      <c r="K25" s="161">
        <f t="shared" si="3"/>
        <v>42280</v>
      </c>
      <c r="L25" s="161">
        <f t="shared" si="3"/>
        <v>31561</v>
      </c>
      <c r="M25" s="161">
        <f t="shared" si="3"/>
        <v>32361</v>
      </c>
      <c r="N25" s="161">
        <f t="shared" si="3"/>
        <v>32611</v>
      </c>
      <c r="O25" s="170">
        <f t="shared" si="2"/>
        <v>412215</v>
      </c>
    </row>
    <row r="26" spans="1:15" ht="13.5" thickBot="1" x14ac:dyDescent="0.25">
      <c r="A26" s="146" t="s">
        <v>435</v>
      </c>
      <c r="B26" s="156" t="s">
        <v>436</v>
      </c>
      <c r="C26" s="162">
        <f t="shared" ref="C26:O26" si="4">C14-C25</f>
        <v>-4574</v>
      </c>
      <c r="D26" s="162">
        <f t="shared" si="4"/>
        <v>-2577</v>
      </c>
      <c r="E26" s="162">
        <f t="shared" si="4"/>
        <v>6973</v>
      </c>
      <c r="F26" s="162">
        <f t="shared" si="4"/>
        <v>-1480</v>
      </c>
      <c r="G26" s="162">
        <f t="shared" si="4"/>
        <v>1923</v>
      </c>
      <c r="H26" s="162">
        <f t="shared" si="4"/>
        <v>-577</v>
      </c>
      <c r="I26" s="162">
        <f t="shared" si="4"/>
        <v>-10691</v>
      </c>
      <c r="J26" s="162">
        <f t="shared" si="4"/>
        <v>1321</v>
      </c>
      <c r="K26" s="162">
        <f t="shared" si="4"/>
        <v>1905</v>
      </c>
      <c r="L26" s="162">
        <f t="shared" si="4"/>
        <v>-1944</v>
      </c>
      <c r="M26" s="162">
        <f t="shared" si="4"/>
        <v>-2152</v>
      </c>
      <c r="N26" s="162">
        <f t="shared" si="4"/>
        <v>11873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 2/2017. (II. 16.) önkormányzati rendelethez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64" t="s">
        <v>437</v>
      </c>
      <c r="C5" s="366"/>
      <c r="D5" s="366"/>
      <c r="E5" s="366"/>
      <c r="F5" s="366"/>
      <c r="G5" s="366"/>
      <c r="H5" s="366"/>
    </row>
    <row r="7" spans="2:8" x14ac:dyDescent="0.2">
      <c r="B7" s="264" t="s">
        <v>438</v>
      </c>
      <c r="C7" s="266"/>
      <c r="D7" s="266"/>
      <c r="E7" s="266"/>
      <c r="F7" s="266"/>
      <c r="G7" s="266"/>
      <c r="H7" s="266"/>
    </row>
    <row r="8" spans="2:8" x14ac:dyDescent="0.2">
      <c r="E8" s="239" t="s">
        <v>513</v>
      </c>
    </row>
    <row r="10" spans="2:8" x14ac:dyDescent="0.2">
      <c r="B10" s="264" t="s">
        <v>439</v>
      </c>
      <c r="C10" s="264"/>
      <c r="D10" s="264"/>
      <c r="E10" s="264"/>
      <c r="F10" s="264"/>
      <c r="G10" s="366"/>
      <c r="H10" s="366"/>
    </row>
    <row r="12" spans="2:8" x14ac:dyDescent="0.2">
      <c r="B12" s="319"/>
      <c r="C12" s="320"/>
      <c r="G12" s="320" t="s">
        <v>193</v>
      </c>
      <c r="H12" s="320"/>
    </row>
    <row r="13" spans="2:8" ht="45" x14ac:dyDescent="0.2">
      <c r="B13" s="172" t="s">
        <v>440</v>
      </c>
      <c r="C13" s="173">
        <v>2017</v>
      </c>
      <c r="D13" s="173">
        <v>2018</v>
      </c>
      <c r="E13" s="173">
        <v>2019</v>
      </c>
      <c r="F13" s="173">
        <v>2020</v>
      </c>
      <c r="G13" s="173">
        <v>2021</v>
      </c>
      <c r="H13" s="173">
        <v>2022</v>
      </c>
    </row>
    <row r="14" spans="2:8" x14ac:dyDescent="0.2">
      <c r="B14" s="174" t="s">
        <v>389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  <c r="H14" s="175">
        <v>297610</v>
      </c>
    </row>
    <row r="15" spans="2:8" x14ac:dyDescent="0.2">
      <c r="F15" s="176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441</v>
      </c>
      <c r="C1" s="25"/>
      <c r="D1" s="25"/>
      <c r="E1" s="25"/>
    </row>
    <row r="2" spans="1:5" x14ac:dyDescent="0.2">
      <c r="A2" s="25"/>
      <c r="B2" s="25" t="s">
        <v>513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177</v>
      </c>
      <c r="B5" s="136" t="s">
        <v>442</v>
      </c>
      <c r="C5" s="136">
        <v>2017</v>
      </c>
      <c r="D5" s="136">
        <v>2018</v>
      </c>
      <c r="E5" s="136" t="s">
        <v>514</v>
      </c>
    </row>
    <row r="6" spans="1:5" x14ac:dyDescent="0.2">
      <c r="A6" s="137" t="s">
        <v>39</v>
      </c>
      <c r="B6" s="10" t="s">
        <v>443</v>
      </c>
      <c r="C6" s="9">
        <v>380</v>
      </c>
      <c r="D6" s="9">
        <v>400</v>
      </c>
      <c r="E6" s="9">
        <v>420</v>
      </c>
    </row>
    <row r="7" spans="1:5" x14ac:dyDescent="0.2">
      <c r="A7" s="137" t="s">
        <v>40</v>
      </c>
      <c r="B7" s="10" t="s">
        <v>484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121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67" t="s">
        <v>444</v>
      </c>
      <c r="B10" s="368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7" t="s">
        <v>445</v>
      </c>
      <c r="B14" s="369" t="s">
        <v>486</v>
      </c>
      <c r="C14" s="369"/>
      <c r="D14" s="369"/>
      <c r="E14" s="369"/>
    </row>
    <row r="15" spans="1:5" x14ac:dyDescent="0.2">
      <c r="B15" s="128" t="s">
        <v>485</v>
      </c>
    </row>
    <row r="16" spans="1:5" x14ac:dyDescent="0.2">
      <c r="A16" s="370"/>
      <c r="B16" s="370"/>
      <c r="C16" s="370"/>
      <c r="D16" s="370"/>
      <c r="E16" s="370"/>
    </row>
    <row r="17" spans="1:5" x14ac:dyDescent="0.2">
      <c r="A17" s="370"/>
      <c r="B17" s="370"/>
      <c r="C17" s="370"/>
      <c r="D17" s="370"/>
      <c r="E17" s="370"/>
    </row>
    <row r="18" spans="1:5" x14ac:dyDescent="0.2">
      <c r="A18" s="186" t="s">
        <v>446</v>
      </c>
      <c r="B18" s="371" t="s">
        <v>516</v>
      </c>
      <c r="C18" s="371"/>
      <c r="D18" s="371"/>
    </row>
    <row r="20" spans="1:5" x14ac:dyDescent="0.2">
      <c r="A20" s="238" t="s">
        <v>517</v>
      </c>
      <c r="B20" s="240" t="s">
        <v>518</v>
      </c>
      <c r="C20" s="240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489</v>
      </c>
    </row>
    <row r="2" spans="1:6" x14ac:dyDescent="0.2">
      <c r="A2" s="128"/>
      <c r="F2" s="178" t="s">
        <v>447</v>
      </c>
    </row>
    <row r="3" spans="1:6" ht="36.75" x14ac:dyDescent="0.2">
      <c r="A3" s="138" t="s">
        <v>448</v>
      </c>
      <c r="B3" s="179" t="s">
        <v>449</v>
      </c>
      <c r="C3" s="107" t="s">
        <v>450</v>
      </c>
      <c r="D3" s="107" t="s">
        <v>451</v>
      </c>
      <c r="E3" s="107" t="s">
        <v>480</v>
      </c>
      <c r="F3" s="107" t="s">
        <v>515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490</v>
      </c>
      <c r="B5" s="180" t="s">
        <v>452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453</v>
      </c>
      <c r="B6" s="182" t="s">
        <v>454</v>
      </c>
      <c r="C6" s="181">
        <v>7785</v>
      </c>
      <c r="D6" s="181">
        <v>7800</v>
      </c>
      <c r="E6" s="181">
        <v>7900</v>
      </c>
      <c r="F6" s="181">
        <v>8000</v>
      </c>
    </row>
    <row r="7" spans="1:6" x14ac:dyDescent="0.2">
      <c r="A7" s="87" t="s">
        <v>455</v>
      </c>
      <c r="B7" s="180" t="s">
        <v>456</v>
      </c>
      <c r="C7" s="181"/>
      <c r="D7" s="181"/>
      <c r="E7" s="181"/>
      <c r="F7" s="181"/>
    </row>
    <row r="8" spans="1:6" ht="33.75" x14ac:dyDescent="0.2">
      <c r="A8" s="88" t="s">
        <v>457</v>
      </c>
      <c r="B8" s="180" t="s">
        <v>458</v>
      </c>
      <c r="C8" s="181"/>
      <c r="D8" s="181"/>
      <c r="E8" s="181"/>
      <c r="F8" s="181"/>
    </row>
    <row r="9" spans="1:6" x14ac:dyDescent="0.2">
      <c r="A9" s="87" t="s">
        <v>459</v>
      </c>
      <c r="B9" s="182" t="s">
        <v>460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461</v>
      </c>
      <c r="B10" s="180" t="s">
        <v>462</v>
      </c>
      <c r="C10" s="181"/>
      <c r="D10" s="181"/>
      <c r="E10" s="181"/>
      <c r="F10" s="181"/>
    </row>
    <row r="11" spans="1:6" x14ac:dyDescent="0.2">
      <c r="A11" s="93" t="s">
        <v>463</v>
      </c>
      <c r="B11" s="180" t="s">
        <v>464</v>
      </c>
      <c r="C11" s="183">
        <f>C10+C9+C8+C7+C6+C5</f>
        <v>52785</v>
      </c>
      <c r="D11" s="183">
        <f>D10+D9+D8+D7+D6+D5</f>
        <v>52800</v>
      </c>
      <c r="E11" s="183">
        <f>E10+E9+E8+E7+E6+E5</f>
        <v>52900</v>
      </c>
      <c r="F11" s="183">
        <f>F10+F9+F8+F7+F6+F5</f>
        <v>53000</v>
      </c>
    </row>
    <row r="12" spans="1:6" x14ac:dyDescent="0.2">
      <c r="A12" s="93" t="s">
        <v>465</v>
      </c>
      <c r="B12" s="182" t="s">
        <v>466</v>
      </c>
      <c r="C12" s="183">
        <f>C11/2</f>
        <v>26392.5</v>
      </c>
      <c r="D12" s="183">
        <f>D11/2</f>
        <v>26400</v>
      </c>
      <c r="E12" s="183">
        <f>E11/2</f>
        <v>26450</v>
      </c>
      <c r="F12" s="183">
        <f>F11/2</f>
        <v>26500</v>
      </c>
    </row>
    <row r="13" spans="1:6" ht="33.75" x14ac:dyDescent="0.2">
      <c r="A13" s="89" t="s">
        <v>467</v>
      </c>
      <c r="B13" s="180" t="s">
        <v>468</v>
      </c>
      <c r="C13" s="183">
        <f>C14+C15+C16+C17+C18+C19+C20+C21</f>
        <v>5300</v>
      </c>
      <c r="D13" s="183">
        <v>5600</v>
      </c>
      <c r="E13" s="183">
        <f>E14+E15+E16+E17+E18+E19+E20+E21</f>
        <v>5600</v>
      </c>
      <c r="F13" s="183">
        <f>F14+F15+F16+F17+F18+F19+F20+F21</f>
        <v>5600</v>
      </c>
    </row>
    <row r="14" spans="1:6" ht="22.5" x14ac:dyDescent="0.2">
      <c r="A14" s="88" t="s">
        <v>469</v>
      </c>
      <c r="B14" s="184">
        <v>10</v>
      </c>
      <c r="C14" s="181">
        <v>5300</v>
      </c>
      <c r="D14" s="181">
        <v>5600</v>
      </c>
      <c r="E14" s="181">
        <v>5600</v>
      </c>
      <c r="F14" s="181">
        <v>5600</v>
      </c>
    </row>
    <row r="15" spans="1:6" x14ac:dyDescent="0.2">
      <c r="A15" s="87" t="s">
        <v>470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471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472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473</v>
      </c>
      <c r="B18" s="184">
        <v>14</v>
      </c>
      <c r="C18" s="181"/>
      <c r="D18" s="181"/>
      <c r="E18" s="181"/>
      <c r="F18" s="181"/>
    </row>
    <row r="19" spans="1:6" x14ac:dyDescent="0.2">
      <c r="A19" s="87" t="s">
        <v>474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475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476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477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469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470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471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472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473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474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475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476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491</v>
      </c>
      <c r="B31" s="184">
        <v>27</v>
      </c>
      <c r="C31" s="183">
        <f>C13+C22</f>
        <v>5300</v>
      </c>
      <c r="D31" s="183">
        <f>D13+D22</f>
        <v>5600</v>
      </c>
      <c r="E31" s="183">
        <f>E13+E22</f>
        <v>5600</v>
      </c>
      <c r="F31" s="183">
        <f>F13+F22</f>
        <v>5600</v>
      </c>
    </row>
    <row r="32" spans="1:6" ht="22.5" x14ac:dyDescent="0.2">
      <c r="A32" s="89" t="s">
        <v>478</v>
      </c>
      <c r="B32" s="184">
        <v>28</v>
      </c>
      <c r="C32" s="183">
        <f>C12-C31</f>
        <v>21092.5</v>
      </c>
      <c r="D32" s="183">
        <f>D12-D31</f>
        <v>20800</v>
      </c>
      <c r="E32" s="183">
        <f>E12-E31</f>
        <v>20850</v>
      </c>
      <c r="F32" s="183">
        <f>F12-F31</f>
        <v>20900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370</v>
      </c>
      <c r="B2" s="1"/>
      <c r="C2" s="1"/>
      <c r="D2" s="1"/>
      <c r="E2" s="1"/>
      <c r="F2" s="1"/>
    </row>
    <row r="4" spans="1:6" x14ac:dyDescent="0.2">
      <c r="F4" t="s">
        <v>176</v>
      </c>
    </row>
    <row r="5" spans="1:6" ht="44.25" x14ac:dyDescent="0.2">
      <c r="A5" s="74" t="s">
        <v>177</v>
      </c>
      <c r="B5" s="24" t="s">
        <v>178</v>
      </c>
      <c r="C5" s="75" t="s">
        <v>179</v>
      </c>
      <c r="D5" s="129" t="s">
        <v>368</v>
      </c>
      <c r="E5" s="75" t="s">
        <v>180</v>
      </c>
      <c r="F5" s="129" t="s">
        <v>369</v>
      </c>
    </row>
    <row r="6" spans="1:6" ht="76.5" x14ac:dyDescent="0.2">
      <c r="A6" s="18" t="s">
        <v>39</v>
      </c>
      <c r="B6" s="13" t="s">
        <v>173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40</v>
      </c>
      <c r="B7" s="13" t="s">
        <v>181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121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G15" sqref="G15"/>
    </sheetView>
  </sheetViews>
  <sheetFormatPr defaultRowHeight="12.75" x14ac:dyDescent="0.2"/>
  <cols>
    <col min="1" max="1" width="20.42578125" customWidth="1"/>
    <col min="2" max="2" width="7.7109375" customWidth="1"/>
    <col min="3" max="3" width="9.85546875" customWidth="1"/>
    <col min="4" max="4" width="10.140625" customWidth="1"/>
    <col min="5" max="5" width="10.85546875" customWidth="1"/>
  </cols>
  <sheetData>
    <row r="1" spans="1:5" x14ac:dyDescent="0.2">
      <c r="A1" s="264" t="s">
        <v>568</v>
      </c>
      <c r="B1" s="266"/>
      <c r="C1" s="266"/>
      <c r="D1" s="266"/>
      <c r="E1" s="266"/>
    </row>
    <row r="2" spans="1:5" x14ac:dyDescent="0.2">
      <c r="A2" s="264" t="s">
        <v>122</v>
      </c>
      <c r="B2" s="266"/>
      <c r="C2" s="266"/>
      <c r="D2" s="266"/>
      <c r="E2" s="266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495</v>
      </c>
    </row>
    <row r="5" spans="1:5" ht="41.25" customHeight="1" x14ac:dyDescent="0.2">
      <c r="A5" s="196" t="s">
        <v>228</v>
      </c>
      <c r="B5" s="274" t="s">
        <v>260</v>
      </c>
      <c r="C5" s="275"/>
      <c r="D5" s="274" t="s">
        <v>261</v>
      </c>
      <c r="E5" s="275"/>
    </row>
    <row r="6" spans="1:5" x14ac:dyDescent="0.2">
      <c r="A6" s="197"/>
      <c r="B6" s="87" t="s">
        <v>4</v>
      </c>
      <c r="C6" s="87" t="s">
        <v>38</v>
      </c>
      <c r="D6" s="93" t="s">
        <v>4</v>
      </c>
      <c r="E6" s="93" t="s">
        <v>38</v>
      </c>
    </row>
    <row r="7" spans="1:5" ht="24.95" customHeight="1" x14ac:dyDescent="0.2">
      <c r="A7" s="88" t="s">
        <v>233</v>
      </c>
      <c r="B7" s="9"/>
      <c r="C7" s="9">
        <v>1000000</v>
      </c>
      <c r="D7" s="4">
        <f t="shared" ref="D7:D13" si="0">SUM(B7)</f>
        <v>0</v>
      </c>
      <c r="E7" s="4">
        <v>1000000</v>
      </c>
    </row>
    <row r="8" spans="1:5" ht="22.5" customHeight="1" x14ac:dyDescent="0.2">
      <c r="A8" s="88" t="s">
        <v>234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235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196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262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263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264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240</v>
      </c>
      <c r="B14" s="4">
        <f>SUM(B7:B13)</f>
        <v>0</v>
      </c>
      <c r="C14" s="4">
        <v>1000000</v>
      </c>
      <c r="D14" s="4">
        <f>SUM(D7:D13)</f>
        <v>0</v>
      </c>
      <c r="E14" s="4">
        <v>1000000</v>
      </c>
    </row>
    <row r="15" spans="1:5" ht="24.95" customHeight="1" x14ac:dyDescent="0.2">
      <c r="A15" s="88" t="s">
        <v>241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242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265</v>
      </c>
      <c r="B17" s="9"/>
      <c r="C17" s="9">
        <v>6109888</v>
      </c>
      <c r="D17" s="4">
        <f>SUM(B17)</f>
        <v>0</v>
      </c>
      <c r="E17" s="4">
        <v>6109888</v>
      </c>
    </row>
    <row r="18" spans="1:5" ht="22.5" x14ac:dyDescent="0.2">
      <c r="A18" s="88" t="s">
        <v>266</v>
      </c>
      <c r="B18" s="9"/>
      <c r="C18" s="9"/>
      <c r="D18" s="4">
        <f>SUM(B18)</f>
        <v>0</v>
      </c>
      <c r="E18" s="4"/>
    </row>
    <row r="19" spans="1:5" x14ac:dyDescent="0.2">
      <c r="A19" s="22" t="s">
        <v>245</v>
      </c>
      <c r="B19" s="4">
        <f>SUM(B14:B18)</f>
        <v>0</v>
      </c>
      <c r="C19" s="4">
        <v>7109888</v>
      </c>
      <c r="D19" s="4">
        <f>SUM(D14:D18)</f>
        <v>0</v>
      </c>
      <c r="E19" s="4">
        <v>7109888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11/2018. (X. 19.)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386</v>
      </c>
    </row>
    <row r="5" spans="1:11" ht="41.25" customHeight="1" x14ac:dyDescent="0.2">
      <c r="A5" s="279" t="s">
        <v>228</v>
      </c>
      <c r="B5" s="262" t="s">
        <v>255</v>
      </c>
      <c r="C5" s="263"/>
      <c r="D5" s="278" t="s">
        <v>256</v>
      </c>
      <c r="E5" s="278"/>
      <c r="F5" s="274"/>
      <c r="G5" s="275"/>
      <c r="H5" s="188"/>
      <c r="I5" s="189"/>
      <c r="J5" s="278" t="s">
        <v>121</v>
      </c>
      <c r="K5" s="278"/>
    </row>
    <row r="6" spans="1:11" x14ac:dyDescent="0.2">
      <c r="A6" s="280"/>
      <c r="B6" s="116" t="s">
        <v>4</v>
      </c>
      <c r="C6" s="116" t="s">
        <v>38</v>
      </c>
      <c r="D6" s="116" t="s">
        <v>4</v>
      </c>
      <c r="E6" s="116" t="s">
        <v>38</v>
      </c>
      <c r="F6" s="10"/>
      <c r="G6" s="10"/>
      <c r="H6" s="10"/>
      <c r="I6" s="10"/>
      <c r="J6" s="7" t="s">
        <v>4</v>
      </c>
      <c r="K6" s="7" t="s">
        <v>38</v>
      </c>
    </row>
    <row r="7" spans="1:11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235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236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257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258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240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259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247</v>
      </c>
      <c r="B17" s="9"/>
      <c r="C17" s="9"/>
      <c r="D17" s="9"/>
      <c r="E17" s="9">
        <v>1375099</v>
      </c>
      <c r="F17" s="9"/>
      <c r="G17" s="9"/>
      <c r="H17" s="9"/>
      <c r="I17" s="9"/>
      <c r="J17" s="4">
        <f>B17+D17+F17+H17</f>
        <v>0</v>
      </c>
      <c r="K17" s="4">
        <v>1375099</v>
      </c>
    </row>
    <row r="18" spans="1:11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245</v>
      </c>
      <c r="B19" s="4">
        <f>SUM(B14:B18)</f>
        <v>0</v>
      </c>
      <c r="C19" s="4"/>
      <c r="D19" s="4">
        <f>SUM(D14:D18)</f>
        <v>0</v>
      </c>
      <c r="E19" s="4">
        <v>1375099</v>
      </c>
      <c r="F19" s="4"/>
      <c r="G19" s="4"/>
      <c r="H19" s="4"/>
      <c r="I19" s="4"/>
      <c r="J19" s="4">
        <f>SUM(J14:J18)</f>
        <v>0</v>
      </c>
      <c r="K19" s="4">
        <v>1375099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11/2018. (X: 19.)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O11" sqref="O11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5"/>
      <c r="J3" s="265"/>
      <c r="K3" s="265"/>
      <c r="L3" s="265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386</v>
      </c>
    </row>
    <row r="5" spans="1:15" ht="41.25" customHeight="1" x14ac:dyDescent="0.2">
      <c r="A5" s="279" t="s">
        <v>228</v>
      </c>
      <c r="B5" s="281" t="s">
        <v>249</v>
      </c>
      <c r="C5" s="282"/>
      <c r="D5" s="273" t="s">
        <v>250</v>
      </c>
      <c r="E5" s="273"/>
      <c r="F5" s="273" t="s">
        <v>251</v>
      </c>
      <c r="G5" s="273"/>
      <c r="H5" s="273" t="s">
        <v>252</v>
      </c>
      <c r="I5" s="273"/>
      <c r="J5" s="276" t="s">
        <v>253</v>
      </c>
      <c r="K5" s="284"/>
      <c r="L5" s="273" t="s">
        <v>254</v>
      </c>
      <c r="M5" s="273"/>
      <c r="N5" s="283" t="s">
        <v>121</v>
      </c>
      <c r="O5" s="283"/>
    </row>
    <row r="6" spans="1:15" x14ac:dyDescent="0.2">
      <c r="A6" s="280"/>
      <c r="B6" s="87" t="s">
        <v>4</v>
      </c>
      <c r="C6" s="87" t="s">
        <v>38</v>
      </c>
      <c r="D6" s="87" t="s">
        <v>4</v>
      </c>
      <c r="E6" s="87" t="s">
        <v>497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87" t="s">
        <v>493</v>
      </c>
      <c r="N6" s="93" t="s">
        <v>4</v>
      </c>
      <c r="O6" s="93" t="s">
        <v>496</v>
      </c>
    </row>
    <row r="7" spans="1:15" ht="33.75" x14ac:dyDescent="0.2">
      <c r="A7" s="88" t="s">
        <v>233</v>
      </c>
      <c r="B7" s="175"/>
      <c r="C7" s="175"/>
      <c r="D7" s="175"/>
      <c r="E7" s="175"/>
      <c r="F7" s="175"/>
      <c r="G7" s="175"/>
      <c r="H7" s="175">
        <v>412000</v>
      </c>
      <c r="I7" s="175">
        <v>412000</v>
      </c>
      <c r="J7" s="175"/>
      <c r="K7" s="175"/>
      <c r="L7" s="175"/>
      <c r="M7" s="175"/>
      <c r="N7" s="94">
        <f>B7+D7+F7+H7+L7</f>
        <v>412000</v>
      </c>
      <c r="O7" s="94">
        <f>SUM(C7+E7+G7+I7+K7+M7)</f>
        <v>412000</v>
      </c>
    </row>
    <row r="8" spans="1:15" ht="22.5" customHeight="1" x14ac:dyDescent="0.2">
      <c r="A8" s="88" t="s">
        <v>234</v>
      </c>
      <c r="B8" s="175">
        <v>28120000</v>
      </c>
      <c r="C8" s="175">
        <v>28120000</v>
      </c>
      <c r="D8" s="175"/>
      <c r="E8" s="175"/>
      <c r="F8" s="175">
        <v>4803150</v>
      </c>
      <c r="G8" s="175">
        <v>4803150</v>
      </c>
      <c r="H8" s="175">
        <v>1000000</v>
      </c>
      <c r="I8" s="175">
        <v>1000000</v>
      </c>
      <c r="J8" s="175"/>
      <c r="K8" s="175"/>
      <c r="L8" s="175"/>
      <c r="M8" s="175"/>
      <c r="N8" s="94">
        <f>B8+D8+F8+H8+L8</f>
        <v>33923150</v>
      </c>
      <c r="O8" s="94">
        <f>SUM(C8+E8+G8+I8+K8+M8)</f>
        <v>33923150</v>
      </c>
    </row>
    <row r="9" spans="1:15" ht="22.5" customHeight="1" x14ac:dyDescent="0.2">
      <c r="A9" s="88" t="s">
        <v>235</v>
      </c>
      <c r="B9" s="175"/>
      <c r="C9" s="175"/>
      <c r="D9" s="175"/>
      <c r="E9" s="175"/>
      <c r="F9" s="175">
        <v>1300000</v>
      </c>
      <c r="G9" s="175">
        <v>1300000</v>
      </c>
      <c r="H9" s="175"/>
      <c r="I9" s="175"/>
      <c r="J9" s="175">
        <v>25500</v>
      </c>
      <c r="K9" s="175">
        <v>25500</v>
      </c>
      <c r="L9" s="175"/>
      <c r="M9" s="175"/>
      <c r="N9" s="94">
        <f>B9+D9+F9+H9+L9+J9</f>
        <v>1325500</v>
      </c>
      <c r="O9" s="94">
        <f>SUM(G9+K9)</f>
        <v>1325500</v>
      </c>
    </row>
    <row r="10" spans="1:15" x14ac:dyDescent="0.2">
      <c r="A10" s="88" t="s">
        <v>236</v>
      </c>
      <c r="B10" s="175"/>
      <c r="C10" s="175"/>
      <c r="D10" s="175"/>
      <c r="E10" s="175"/>
      <c r="F10" s="175"/>
      <c r="G10" s="175"/>
      <c r="H10" s="175"/>
      <c r="I10" s="175"/>
      <c r="J10" s="175">
        <v>94500</v>
      </c>
      <c r="K10" s="175">
        <v>94500</v>
      </c>
      <c r="L10" s="175"/>
      <c r="M10" s="175"/>
      <c r="N10" s="94">
        <f>SUM(B10+D10+F10+H10+J10+L10)</f>
        <v>94500</v>
      </c>
      <c r="O10" s="94">
        <v>94500</v>
      </c>
    </row>
    <row r="11" spans="1:15" ht="22.5" customHeight="1" x14ac:dyDescent="0.2">
      <c r="A11" s="88" t="s">
        <v>237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238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239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240</v>
      </c>
      <c r="B14" s="94">
        <f>SUM(B7:B13)</f>
        <v>28120000</v>
      </c>
      <c r="C14" s="94">
        <v>28120000</v>
      </c>
      <c r="D14" s="94">
        <f>SUM(D7:D13)</f>
        <v>0</v>
      </c>
      <c r="E14" s="94"/>
      <c r="F14" s="94">
        <f>SUM(F7:F13)</f>
        <v>6103150</v>
      </c>
      <c r="G14" s="94">
        <v>6103150</v>
      </c>
      <c r="H14" s="94">
        <f>SUM(H7:H13)</f>
        <v>1412000</v>
      </c>
      <c r="I14" s="94">
        <v>1412000</v>
      </c>
      <c r="J14" s="94">
        <f>SUM(J7:J13)</f>
        <v>120000</v>
      </c>
      <c r="K14" s="94">
        <v>120000</v>
      </c>
      <c r="L14" s="94">
        <f>SUM(L7:L13)</f>
        <v>0</v>
      </c>
      <c r="M14" s="94"/>
      <c r="N14" s="94">
        <f>SUM(N7:N13)</f>
        <v>35755150</v>
      </c>
      <c r="O14" s="94">
        <f>SUM(C14+E14+G14+I14+K14+M14)</f>
        <v>35755150</v>
      </c>
    </row>
    <row r="15" spans="1:15" ht="22.5" x14ac:dyDescent="0.2">
      <c r="A15" s="88" t="s">
        <v>241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247</v>
      </c>
      <c r="B17" s="175"/>
      <c r="C17" s="175">
        <v>1383496</v>
      </c>
      <c r="D17" s="175"/>
      <c r="E17" s="175"/>
      <c r="F17" s="175"/>
      <c r="G17" s="175"/>
      <c r="H17" s="175"/>
      <c r="I17" s="175" t="s">
        <v>360</v>
      </c>
      <c r="J17" s="175"/>
      <c r="K17" s="175"/>
      <c r="L17" s="175"/>
      <c r="M17" s="175"/>
      <c r="N17" s="94">
        <f>B17+D17+F17+H17+L17</f>
        <v>0</v>
      </c>
      <c r="O17" s="94">
        <v>1383496</v>
      </c>
    </row>
    <row r="18" spans="1:15" ht="22.5" x14ac:dyDescent="0.2">
      <c r="A18" s="88" t="s">
        <v>244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245</v>
      </c>
      <c r="B19" s="94">
        <f>SUM(B14:B18)</f>
        <v>28120000</v>
      </c>
      <c r="C19" s="94">
        <v>29503496</v>
      </c>
      <c r="D19" s="94">
        <f>SUM(D14:D18)</f>
        <v>0</v>
      </c>
      <c r="E19" s="94"/>
      <c r="F19" s="94">
        <f>SUM(F14:F18)</f>
        <v>6103150</v>
      </c>
      <c r="G19" s="94">
        <v>6103150</v>
      </c>
      <c r="H19" s="94">
        <f>SUM(H14:H18)</f>
        <v>1412000</v>
      </c>
      <c r="I19" s="94">
        <v>1412000</v>
      </c>
      <c r="J19" s="94">
        <f>SUM(J14:J18)</f>
        <v>120000</v>
      </c>
      <c r="K19" s="94">
        <v>120000</v>
      </c>
      <c r="L19" s="94">
        <f>SUM(L14:L18)</f>
        <v>0</v>
      </c>
      <c r="M19" s="94"/>
      <c r="N19" s="94">
        <f>SUM(N14:N18)</f>
        <v>35755150</v>
      </c>
      <c r="O19" s="94">
        <f>SUM(C19+E19+G19+I19+K19+M19)</f>
        <v>37138646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N5:O5"/>
    <mergeCell ref="J5:K5"/>
    <mergeCell ref="A5:A6"/>
    <mergeCell ref="B5:C5"/>
    <mergeCell ref="D5:E5"/>
    <mergeCell ref="F5:G5"/>
    <mergeCell ref="I3:L3"/>
    <mergeCell ref="L5:M5"/>
    <mergeCell ref="H5:I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11/2018. (X. 19.) 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K16" sqref="K16"/>
    </sheetView>
  </sheetViews>
  <sheetFormatPr defaultRowHeight="12.75" x14ac:dyDescent="0.2"/>
  <cols>
    <col min="1" max="1" width="20.42578125" customWidth="1"/>
    <col min="4" max="4" width="9.28515625" customWidth="1"/>
    <col min="8" max="8" width="7.7109375" customWidth="1"/>
    <col min="9" max="9" width="9.7109375" customWidth="1"/>
    <col min="10" max="11" width="7.7109375" customWidth="1"/>
  </cols>
  <sheetData>
    <row r="1" spans="1:13" x14ac:dyDescent="0.2">
      <c r="A1" s="25" t="s">
        <v>571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4" t="s">
        <v>227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386</v>
      </c>
    </row>
    <row r="5" spans="1:13" ht="41.25" customHeight="1" x14ac:dyDescent="0.2">
      <c r="A5" s="279" t="s">
        <v>228</v>
      </c>
      <c r="B5" s="262" t="s">
        <v>229</v>
      </c>
      <c r="C5" s="263"/>
      <c r="D5" s="278" t="s">
        <v>230</v>
      </c>
      <c r="E5" s="278"/>
      <c r="F5" s="278" t="s">
        <v>231</v>
      </c>
      <c r="G5" s="278"/>
      <c r="H5" s="278" t="s">
        <v>232</v>
      </c>
      <c r="I5" s="278"/>
      <c r="J5" s="278" t="s">
        <v>382</v>
      </c>
      <c r="K5" s="278"/>
      <c r="L5" s="278" t="s">
        <v>121</v>
      </c>
      <c r="M5" s="278"/>
    </row>
    <row r="6" spans="1:13" x14ac:dyDescent="0.2">
      <c r="A6" s="280"/>
      <c r="B6" s="10" t="s">
        <v>4</v>
      </c>
      <c r="C6" s="116" t="s">
        <v>38</v>
      </c>
      <c r="D6" s="10" t="s">
        <v>4</v>
      </c>
      <c r="E6" s="116" t="s">
        <v>38</v>
      </c>
      <c r="F6" s="10" t="s">
        <v>4</v>
      </c>
      <c r="G6" s="116" t="s">
        <v>38</v>
      </c>
      <c r="H6" s="10" t="s">
        <v>4</v>
      </c>
      <c r="I6" s="116" t="s">
        <v>496</v>
      </c>
      <c r="J6" s="10" t="s">
        <v>4</v>
      </c>
      <c r="K6" s="116" t="s">
        <v>496</v>
      </c>
      <c r="L6" s="7" t="s">
        <v>4</v>
      </c>
      <c r="M6" s="7" t="s">
        <v>496</v>
      </c>
    </row>
    <row r="7" spans="1:13" ht="22.5" x14ac:dyDescent="0.2">
      <c r="A7" s="88" t="s">
        <v>233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234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235</v>
      </c>
      <c r="B9" s="9"/>
      <c r="C9" s="9"/>
      <c r="D9" s="9"/>
      <c r="E9" s="9"/>
      <c r="F9" s="9"/>
      <c r="G9" s="9"/>
      <c r="H9" s="9">
        <v>176000</v>
      </c>
      <c r="I9" s="9">
        <v>176000</v>
      </c>
      <c r="J9" s="9"/>
      <c r="K9" s="9"/>
      <c r="L9" s="4">
        <f t="shared" si="0"/>
        <v>176000</v>
      </c>
      <c r="M9" s="4">
        <v>176000</v>
      </c>
    </row>
    <row r="10" spans="1:13" x14ac:dyDescent="0.2">
      <c r="A10" s="88" t="s">
        <v>236</v>
      </c>
      <c r="B10" s="9"/>
      <c r="C10" s="9"/>
      <c r="D10" s="9"/>
      <c r="E10" s="9"/>
      <c r="F10" s="9"/>
      <c r="G10" s="9"/>
      <c r="H10" s="9">
        <v>654000</v>
      </c>
      <c r="I10" s="9">
        <v>1854000</v>
      </c>
      <c r="J10" s="9"/>
      <c r="K10" s="9"/>
      <c r="L10" s="4">
        <f t="shared" si="0"/>
        <v>654000</v>
      </c>
      <c r="M10" s="4">
        <v>1854000</v>
      </c>
    </row>
    <row r="11" spans="1:13" ht="22.5" customHeight="1" x14ac:dyDescent="0.2">
      <c r="A11" s="88" t="s">
        <v>237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240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830000</v>
      </c>
      <c r="I14" s="4">
        <v>2030000</v>
      </c>
      <c r="J14" s="4"/>
      <c r="K14" s="4"/>
      <c r="L14" s="4">
        <f>SUM(L7:L13)</f>
        <v>830000</v>
      </c>
      <c r="M14" s="4">
        <v>2030000</v>
      </c>
    </row>
    <row r="15" spans="1:13" ht="22.5" x14ac:dyDescent="0.2">
      <c r="A15" s="88" t="s">
        <v>241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243</v>
      </c>
      <c r="B17" s="9"/>
      <c r="C17" s="9">
        <v>184625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184625</v>
      </c>
    </row>
    <row r="18" spans="1:13" ht="22.5" x14ac:dyDescent="0.2">
      <c r="A18" s="88" t="s">
        <v>244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245</v>
      </c>
      <c r="B19" s="4">
        <f>SUM(B14:B18)</f>
        <v>0</v>
      </c>
      <c r="C19" s="4">
        <v>175310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830000</v>
      </c>
      <c r="I19" s="4">
        <v>445000</v>
      </c>
      <c r="J19" s="4"/>
      <c r="K19" s="4"/>
      <c r="L19" s="4">
        <f>SUM(L14:L18)</f>
        <v>830000</v>
      </c>
      <c r="M19" s="4">
        <v>2214625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11/2018. (X. 19.)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C18" sqref="C18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4" t="s">
        <v>574</v>
      </c>
      <c r="B1" s="264"/>
      <c r="C1" s="265"/>
    </row>
    <row r="2" spans="1:3" x14ac:dyDescent="0.2">
      <c r="A2" s="264" t="s">
        <v>246</v>
      </c>
      <c r="B2" s="285"/>
      <c r="C2" s="285"/>
    </row>
    <row r="4" spans="1:3" x14ac:dyDescent="0.2">
      <c r="C4" s="2" t="s">
        <v>386</v>
      </c>
    </row>
    <row r="5" spans="1:3" x14ac:dyDescent="0.2">
      <c r="A5" s="286" t="s">
        <v>228</v>
      </c>
      <c r="B5" s="274" t="s">
        <v>350</v>
      </c>
      <c r="C5" s="275"/>
    </row>
    <row r="6" spans="1:3" x14ac:dyDescent="0.2">
      <c r="A6" s="287"/>
      <c r="B6" s="191" t="s">
        <v>383</v>
      </c>
      <c r="C6" s="191" t="s">
        <v>498</v>
      </c>
    </row>
    <row r="7" spans="1:3" ht="26.25" customHeight="1" x14ac:dyDescent="0.2">
      <c r="A7" s="88" t="s">
        <v>233</v>
      </c>
      <c r="B7" s="103">
        <f>'1.1. Önkormányzat'!AB7+'1.2. Polgárm.'!D7+'1.3. Óvoda'!J7+'1.4. Gondozási'!N7+'1.5. Műv. ház'!L7</f>
        <v>9480465</v>
      </c>
      <c r="C7" s="103">
        <f>'1.1. Önkormányzat'!AC7+'1.2. Polgárm.'!E7+'1.3. Óvoda'!K7+'1.4. Gondozási'!O7+'1.5. Műv. ház'!M7</f>
        <v>10480465</v>
      </c>
    </row>
    <row r="8" spans="1:3" ht="21.75" customHeight="1" x14ac:dyDescent="0.2">
      <c r="A8" s="88" t="s">
        <v>234</v>
      </c>
      <c r="B8" s="103">
        <v>33923150</v>
      </c>
      <c r="C8" s="103">
        <f>'1.1. Önkormányzat'!AC8+'1.2. Polgárm.'!E8+'1.3. Óvoda'!K8+'1.4. Gondozási'!O8+'1.5. Műv. ház'!M8</f>
        <v>33923150</v>
      </c>
    </row>
    <row r="9" spans="1:3" x14ac:dyDescent="0.2">
      <c r="A9" s="88" t="s">
        <v>235</v>
      </c>
      <c r="B9" s="103">
        <v>7642910</v>
      </c>
      <c r="C9" s="103">
        <f>'1.1. Önkormányzat'!AC9+'1.2. Polgárm.'!E9+'1.3. Óvoda'!K9+'1.4. Gondozási'!O9+'1.5. Műv. ház'!M9</f>
        <v>7642910</v>
      </c>
    </row>
    <row r="10" spans="1:3" ht="20.25" customHeight="1" x14ac:dyDescent="0.2">
      <c r="A10" s="88" t="s">
        <v>236</v>
      </c>
      <c r="B10" s="103">
        <v>14369460</v>
      </c>
      <c r="C10" s="103">
        <v>15569460</v>
      </c>
    </row>
    <row r="11" spans="1:3" x14ac:dyDescent="0.2">
      <c r="A11" s="88" t="s">
        <v>237</v>
      </c>
      <c r="B11" s="103">
        <v>287329294</v>
      </c>
      <c r="C11" s="103">
        <f>'1.1. Önkormányzat'!AC11+'1.2. Polgárm.'!E11+'1.3. Óvoda'!K11+'1.4. Gondozási'!O11+'1.5. Műv. ház'!M11</f>
        <v>325179450</v>
      </c>
    </row>
    <row r="12" spans="1:3" ht="22.5" customHeight="1" x14ac:dyDescent="0.2">
      <c r="A12" s="88" t="s">
        <v>238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239</v>
      </c>
      <c r="B13" s="103">
        <v>50900000</v>
      </c>
      <c r="C13" s="103">
        <f>'1.1. Önkormányzat'!AC13+'1.2. Polgárm.'!E13+'1.3. Óvoda'!K13+'1.4. Gondozási'!O13+'1.5. Műv. ház'!M13</f>
        <v>50900000</v>
      </c>
    </row>
    <row r="14" spans="1:3" ht="23.25" customHeight="1" x14ac:dyDescent="0.2">
      <c r="A14" s="89" t="s">
        <v>240</v>
      </c>
      <c r="B14" s="103">
        <v>403645279</v>
      </c>
      <c r="C14" s="103">
        <f>'1.1. Önkormányzat'!AC14+'1.2. Polgárm.'!E14+'1.3. Óvoda'!K14+'1.4. Gondozási'!O14+'1.5. Műv. ház'!M14</f>
        <v>443695435</v>
      </c>
    </row>
    <row r="15" spans="1:3" ht="22.5" customHeight="1" x14ac:dyDescent="0.2">
      <c r="A15" s="88" t="s">
        <v>241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242</v>
      </c>
      <c r="B16" s="103">
        <v>1250000</v>
      </c>
      <c r="C16" s="103">
        <f>'1.1. Önkormányzat'!AC16+'1.2. Polgárm.'!E16+'1.3. Óvoda'!K16+'1.4. Gondozási'!O16+'1.5. Műv. ház'!M16</f>
        <v>1250000</v>
      </c>
    </row>
    <row r="17" spans="1:3" ht="22.5" customHeight="1" x14ac:dyDescent="0.2">
      <c r="A17" s="90" t="s">
        <v>247</v>
      </c>
      <c r="B17" s="92">
        <v>17467631</v>
      </c>
      <c r="C17" s="103">
        <v>276574106</v>
      </c>
    </row>
    <row r="18" spans="1:3" ht="19.5" customHeight="1" x14ac:dyDescent="0.2">
      <c r="A18" s="88" t="s">
        <v>35</v>
      </c>
      <c r="B18" s="92"/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245</v>
      </c>
      <c r="B19" s="92">
        <f>SUM(B14:B18)</f>
        <v>422362910</v>
      </c>
      <c r="C19" s="92">
        <f>SUM(C14:C18)</f>
        <v>721519541</v>
      </c>
    </row>
    <row r="25" spans="1:3" x14ac:dyDescent="0.2">
      <c r="B25" t="s">
        <v>360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 11/2018. (X. 19.)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view="pageLayout" zoomScaleNormal="100" workbookViewId="0">
      <selection activeCell="H49" sqref="H49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530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360</v>
      </c>
      <c r="F3" s="2" t="s">
        <v>1</v>
      </c>
      <c r="G3" s="2"/>
      <c r="J3" s="128" t="s">
        <v>386</v>
      </c>
    </row>
    <row r="4" spans="1:10" ht="38.25" x14ac:dyDescent="0.2">
      <c r="A4" s="110"/>
      <c r="B4" s="214" t="s">
        <v>36</v>
      </c>
      <c r="C4" s="52" t="s">
        <v>341</v>
      </c>
      <c r="D4" s="52" t="s">
        <v>342</v>
      </c>
      <c r="E4" s="52" t="s">
        <v>343</v>
      </c>
      <c r="F4" s="52" t="s">
        <v>344</v>
      </c>
      <c r="G4" s="52" t="s">
        <v>342</v>
      </c>
      <c r="H4" s="52" t="s">
        <v>528</v>
      </c>
      <c r="I4" s="52" t="s">
        <v>351</v>
      </c>
      <c r="J4" s="115" t="s">
        <v>529</v>
      </c>
    </row>
    <row r="5" spans="1:10" x14ac:dyDescent="0.2">
      <c r="A5" s="199" t="s">
        <v>39</v>
      </c>
      <c r="B5" s="10" t="s">
        <v>499</v>
      </c>
      <c r="C5" s="9">
        <v>183949</v>
      </c>
      <c r="D5" s="9"/>
      <c r="E5" s="9"/>
      <c r="F5" s="215" t="e">
        <f>(E5/D5)</f>
        <v>#DIV/0!</v>
      </c>
      <c r="G5" s="216"/>
      <c r="H5" s="9">
        <v>185124255</v>
      </c>
      <c r="I5" s="10"/>
      <c r="J5" s="9">
        <v>237144723</v>
      </c>
    </row>
    <row r="6" spans="1:10" x14ac:dyDescent="0.2">
      <c r="A6" s="191" t="s">
        <v>42</v>
      </c>
      <c r="B6" s="7" t="s">
        <v>43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185124255</v>
      </c>
      <c r="I6" s="4"/>
      <c r="J6" s="4">
        <v>237144723</v>
      </c>
    </row>
    <row r="7" spans="1:10" x14ac:dyDescent="0.2">
      <c r="A7" s="199" t="s">
        <v>39</v>
      </c>
      <c r="B7" s="116" t="s">
        <v>355</v>
      </c>
      <c r="C7" s="9">
        <v>44763</v>
      </c>
      <c r="D7" s="9"/>
      <c r="E7" s="9"/>
      <c r="F7" s="20" t="e">
        <f>(E7/D7)</f>
        <v>#DIV/0!</v>
      </c>
      <c r="G7" s="9"/>
      <c r="H7" s="9">
        <v>36494810</v>
      </c>
      <c r="I7" s="10"/>
      <c r="J7" s="9">
        <v>47643804</v>
      </c>
    </row>
    <row r="8" spans="1:10" x14ac:dyDescent="0.2">
      <c r="A8" s="199" t="s">
        <v>40</v>
      </c>
      <c r="B8" s="10" t="s">
        <v>44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41</v>
      </c>
      <c r="B9" s="10" t="s">
        <v>45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46</v>
      </c>
      <c r="B10" s="10" t="s">
        <v>47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48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49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50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51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52</v>
      </c>
      <c r="B15" s="7" t="s">
        <v>53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2" si="0">(E15/D15)</f>
        <v>#DIV/0!</v>
      </c>
      <c r="G15" s="4">
        <v>49307</v>
      </c>
      <c r="H15" s="4">
        <v>36494810</v>
      </c>
      <c r="I15" s="4"/>
      <c r="J15" s="4">
        <f>SUM(J7:J14)</f>
        <v>47643804</v>
      </c>
    </row>
    <row r="16" spans="1:10" x14ac:dyDescent="0.2">
      <c r="A16" s="199" t="s">
        <v>39</v>
      </c>
      <c r="B16" s="10" t="s">
        <v>54</v>
      </c>
      <c r="C16" s="9">
        <v>24089</v>
      </c>
      <c r="D16" s="9"/>
      <c r="E16" s="9"/>
      <c r="F16" s="20" t="e">
        <f t="shared" si="0"/>
        <v>#DIV/0!</v>
      </c>
      <c r="G16" s="9"/>
      <c r="H16" s="9">
        <v>22669000</v>
      </c>
      <c r="I16" s="10"/>
      <c r="J16" s="9">
        <v>24476400</v>
      </c>
    </row>
    <row r="17" spans="1:11" x14ac:dyDescent="0.2">
      <c r="A17" s="199">
        <v>3</v>
      </c>
      <c r="B17" s="10" t="s">
        <v>55</v>
      </c>
      <c r="C17" s="9">
        <v>68970</v>
      </c>
      <c r="D17" s="9"/>
      <c r="E17" s="9"/>
      <c r="F17" s="20" t="e">
        <f t="shared" si="0"/>
        <v>#DIV/0!</v>
      </c>
      <c r="G17" s="9"/>
      <c r="H17" s="9">
        <v>73364000</v>
      </c>
      <c r="I17" s="10"/>
      <c r="J17" s="9">
        <v>92804229</v>
      </c>
    </row>
    <row r="18" spans="1:11" x14ac:dyDescent="0.2">
      <c r="A18" s="199">
        <v>4</v>
      </c>
      <c r="B18" s="10" t="s">
        <v>56</v>
      </c>
      <c r="C18" s="9">
        <v>24585</v>
      </c>
      <c r="D18" s="9"/>
      <c r="E18" s="9"/>
      <c r="F18" s="20" t="e">
        <f t="shared" si="0"/>
        <v>#DIV/0!</v>
      </c>
      <c r="G18" s="9"/>
      <c r="H18" s="9">
        <v>26507360</v>
      </c>
      <c r="I18" s="10"/>
      <c r="J18" s="9">
        <v>28098657</v>
      </c>
    </row>
    <row r="19" spans="1:11" x14ac:dyDescent="0.2">
      <c r="A19" s="199">
        <v>5</v>
      </c>
      <c r="B19" s="10" t="s">
        <v>508</v>
      </c>
      <c r="C19" s="9">
        <v>1505</v>
      </c>
      <c r="D19" s="9"/>
      <c r="E19" s="9"/>
      <c r="F19" s="20" t="e">
        <f t="shared" si="0"/>
        <v>#DIV/0!</v>
      </c>
      <c r="G19" s="9"/>
      <c r="H19" s="9">
        <v>420000</v>
      </c>
      <c r="I19" s="10"/>
      <c r="J19" s="9">
        <v>420000</v>
      </c>
    </row>
    <row r="20" spans="1:11" x14ac:dyDescent="0.2">
      <c r="A20" s="199">
        <v>6</v>
      </c>
      <c r="B20" s="10" t="s">
        <v>507</v>
      </c>
      <c r="C20" s="9">
        <v>3901</v>
      </c>
      <c r="D20" s="9"/>
      <c r="E20" s="9"/>
      <c r="F20" s="20" t="e">
        <f t="shared" si="0"/>
        <v>#DIV/0!</v>
      </c>
      <c r="G20" s="9"/>
      <c r="H20" s="9">
        <v>3288000</v>
      </c>
      <c r="I20" s="10"/>
      <c r="J20" s="9">
        <v>5181690</v>
      </c>
    </row>
    <row r="21" spans="1:11" x14ac:dyDescent="0.2">
      <c r="A21" s="199">
        <v>7</v>
      </c>
      <c r="B21" s="116" t="s">
        <v>500</v>
      </c>
      <c r="C21" s="9">
        <v>5024</v>
      </c>
      <c r="D21" s="9"/>
      <c r="E21" s="9"/>
      <c r="F21" s="20" t="e">
        <f t="shared" si="0"/>
        <v>#DIV/0!</v>
      </c>
      <c r="G21" s="9"/>
      <c r="H21" s="9">
        <v>1000000</v>
      </c>
      <c r="I21" s="10"/>
      <c r="J21" s="9">
        <v>987300</v>
      </c>
    </row>
    <row r="22" spans="1:11" x14ac:dyDescent="0.2">
      <c r="A22" s="191" t="s">
        <v>59</v>
      </c>
      <c r="B22" s="7" t="s">
        <v>60</v>
      </c>
      <c r="C22" s="4">
        <f>SUM(C16:C21)</f>
        <v>128074</v>
      </c>
      <c r="D22" s="4">
        <f>SUM(D16:D21)</f>
        <v>0</v>
      </c>
      <c r="E22" s="4">
        <f>SUM(E16:E21)</f>
        <v>0</v>
      </c>
      <c r="F22" s="5" t="e">
        <f t="shared" si="0"/>
        <v>#DIV/0!</v>
      </c>
      <c r="G22" s="4">
        <v>126493</v>
      </c>
      <c r="H22" s="4">
        <f>SUM(H16+H17+H18+H19+H20+H21)</f>
        <v>127248360</v>
      </c>
      <c r="I22" s="4"/>
      <c r="J22" s="4">
        <f>SUM(J16:J21)</f>
        <v>151968276</v>
      </c>
      <c r="K22" s="124"/>
    </row>
    <row r="23" spans="1:11" x14ac:dyDescent="0.2">
      <c r="A23" s="191" t="s">
        <v>61</v>
      </c>
      <c r="B23" s="7" t="s">
        <v>62</v>
      </c>
      <c r="C23" s="9"/>
      <c r="D23" s="9"/>
      <c r="E23" s="9"/>
      <c r="F23" s="10"/>
      <c r="G23" s="4">
        <v>3334</v>
      </c>
      <c r="H23" s="9"/>
      <c r="I23" s="10"/>
      <c r="J23" s="4"/>
    </row>
    <row r="24" spans="1:11" ht="25.5" x14ac:dyDescent="0.2">
      <c r="A24" s="199" t="s">
        <v>39</v>
      </c>
      <c r="B24" s="13" t="s">
        <v>63</v>
      </c>
      <c r="C24" s="9">
        <v>14647</v>
      </c>
      <c r="D24" s="9"/>
      <c r="E24" s="9"/>
      <c r="F24" s="20" t="e">
        <f>(E24/D24)</f>
        <v>#DIV/0!</v>
      </c>
      <c r="G24" s="9">
        <v>30194</v>
      </c>
      <c r="H24" s="9">
        <v>27856000</v>
      </c>
      <c r="I24" s="10"/>
      <c r="J24" s="9">
        <v>29502520</v>
      </c>
    </row>
    <row r="25" spans="1:11" ht="25.5" x14ac:dyDescent="0.2">
      <c r="A25" s="199" t="s">
        <v>40</v>
      </c>
      <c r="B25" s="13" t="s">
        <v>64</v>
      </c>
      <c r="C25" s="9"/>
      <c r="D25" s="9"/>
      <c r="E25" s="9"/>
      <c r="F25" s="10"/>
      <c r="G25" s="9"/>
      <c r="H25" s="9"/>
      <c r="I25" s="10"/>
      <c r="J25" s="9"/>
    </row>
    <row r="26" spans="1:11" x14ac:dyDescent="0.2">
      <c r="A26" s="199">
        <v>3</v>
      </c>
      <c r="B26" s="13" t="s">
        <v>65</v>
      </c>
      <c r="C26" s="84">
        <v>55525</v>
      </c>
      <c r="D26" s="9"/>
      <c r="E26" s="9"/>
      <c r="F26" s="20" t="e">
        <f>(E26/D26)</f>
        <v>#DIV/0!</v>
      </c>
      <c r="G26" s="9">
        <v>40522</v>
      </c>
      <c r="H26" s="84">
        <v>21163485</v>
      </c>
      <c r="I26" s="10"/>
      <c r="J26" s="9">
        <v>21163485</v>
      </c>
    </row>
    <row r="27" spans="1:11" x14ac:dyDescent="0.2">
      <c r="A27" s="191" t="s">
        <v>66</v>
      </c>
      <c r="B27" s="21" t="s">
        <v>67</v>
      </c>
      <c r="C27" s="4">
        <f t="shared" ref="C27:H27" si="1">SUM(C24:C26)</f>
        <v>70172</v>
      </c>
      <c r="D27" s="4">
        <f t="shared" si="1"/>
        <v>0</v>
      </c>
      <c r="E27" s="4">
        <f t="shared" si="1"/>
        <v>0</v>
      </c>
      <c r="F27" s="4" t="e">
        <f t="shared" si="1"/>
        <v>#DIV/0!</v>
      </c>
      <c r="G27" s="4">
        <f t="shared" si="1"/>
        <v>70716</v>
      </c>
      <c r="H27" s="4">
        <f t="shared" si="1"/>
        <v>49019485</v>
      </c>
      <c r="I27" s="10"/>
      <c r="J27" s="4">
        <f>SUM(J24:J26)</f>
        <v>50666005</v>
      </c>
    </row>
    <row r="28" spans="1:11" ht="25.5" x14ac:dyDescent="0.2">
      <c r="A28" s="199" t="s">
        <v>39</v>
      </c>
      <c r="B28" s="13" t="s">
        <v>68</v>
      </c>
      <c r="C28" s="9"/>
      <c r="D28" s="9"/>
      <c r="E28" s="9"/>
      <c r="F28" s="10"/>
      <c r="G28" s="9"/>
      <c r="H28" s="9"/>
      <c r="I28" s="10"/>
      <c r="J28" s="9"/>
    </row>
    <row r="29" spans="1:11" ht="25.5" x14ac:dyDescent="0.2">
      <c r="A29" s="199" t="s">
        <v>40</v>
      </c>
      <c r="B29" s="13" t="s">
        <v>69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41</v>
      </c>
      <c r="B30" s="13" t="s">
        <v>70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46</v>
      </c>
      <c r="B31" s="13" t="s">
        <v>71</v>
      </c>
      <c r="C31" s="9"/>
      <c r="D31" s="9"/>
      <c r="E31" s="9"/>
      <c r="F31" s="10"/>
      <c r="G31" s="9"/>
      <c r="H31" s="9"/>
      <c r="I31" s="10"/>
      <c r="J31" s="9"/>
    </row>
    <row r="32" spans="1:11" x14ac:dyDescent="0.2">
      <c r="A32" s="199" t="s">
        <v>57</v>
      </c>
      <c r="B32" s="13" t="s">
        <v>72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1" t="s">
        <v>73</v>
      </c>
      <c r="B33" s="7" t="s">
        <v>74</v>
      </c>
      <c r="C33" s="9"/>
      <c r="D33" s="9"/>
      <c r="E33" s="9"/>
      <c r="F33" s="10"/>
      <c r="G33" s="4">
        <v>14</v>
      </c>
      <c r="H33" s="9"/>
      <c r="I33" s="10"/>
      <c r="J33" s="4"/>
    </row>
    <row r="34" spans="1:10" x14ac:dyDescent="0.2">
      <c r="A34" s="191" t="s">
        <v>75</v>
      </c>
      <c r="B34" s="7" t="s">
        <v>76</v>
      </c>
      <c r="C34" s="9"/>
      <c r="D34" s="9"/>
      <c r="E34" s="9"/>
      <c r="F34" s="10"/>
      <c r="G34" s="9"/>
      <c r="H34" s="9"/>
      <c r="I34" s="10"/>
      <c r="J34" s="9"/>
    </row>
    <row r="35" spans="1:10" x14ac:dyDescent="0.2">
      <c r="A35" s="191" t="s">
        <v>77</v>
      </c>
      <c r="B35" s="7" t="s">
        <v>78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79</v>
      </c>
      <c r="B36" s="7" t="s">
        <v>80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81</v>
      </c>
      <c r="B37" s="7" t="s">
        <v>82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17" t="s">
        <v>39</v>
      </c>
      <c r="B38" s="116" t="s">
        <v>83</v>
      </c>
      <c r="C38" s="9">
        <v>4574</v>
      </c>
      <c r="D38" s="9"/>
      <c r="E38" s="9"/>
      <c r="F38" s="20"/>
      <c r="G38" s="9">
        <v>2544</v>
      </c>
      <c r="H38" s="9">
        <v>1967400</v>
      </c>
      <c r="I38" s="10"/>
      <c r="J38" s="9">
        <v>173786121</v>
      </c>
    </row>
    <row r="39" spans="1:10" x14ac:dyDescent="0.2">
      <c r="A39" s="117" t="s">
        <v>40</v>
      </c>
      <c r="B39" s="116" t="s">
        <v>84</v>
      </c>
      <c r="C39" s="9">
        <v>110</v>
      </c>
      <c r="D39" s="9"/>
      <c r="E39" s="9"/>
      <c r="F39" s="10"/>
      <c r="G39" s="9">
        <v>330</v>
      </c>
      <c r="H39" s="9"/>
      <c r="I39" s="10"/>
      <c r="J39" s="9"/>
    </row>
    <row r="40" spans="1:10" x14ac:dyDescent="0.2">
      <c r="A40" s="117" t="s">
        <v>41</v>
      </c>
      <c r="B40" s="116" t="s">
        <v>85</v>
      </c>
      <c r="C40" s="9">
        <v>667</v>
      </c>
      <c r="D40" s="9"/>
      <c r="E40" s="9"/>
      <c r="F40" s="10"/>
      <c r="G40" s="9"/>
      <c r="H40" s="9"/>
      <c r="I40" s="10"/>
      <c r="J40" s="9"/>
    </row>
    <row r="41" spans="1:10" x14ac:dyDescent="0.2">
      <c r="A41" s="117" t="s">
        <v>46</v>
      </c>
      <c r="B41" s="116" t="s">
        <v>86</v>
      </c>
      <c r="C41" s="9">
        <v>1378</v>
      </c>
      <c r="D41" s="9"/>
      <c r="E41" s="9"/>
      <c r="F41" s="20"/>
      <c r="G41" s="9">
        <v>776</v>
      </c>
      <c r="H41" s="9">
        <v>532600</v>
      </c>
      <c r="I41" s="10"/>
      <c r="J41" s="9">
        <v>5563654</v>
      </c>
    </row>
    <row r="42" spans="1:10" x14ac:dyDescent="0.2">
      <c r="A42" s="191" t="s">
        <v>87</v>
      </c>
      <c r="B42" s="7" t="s">
        <v>88</v>
      </c>
      <c r="C42" s="4">
        <f t="shared" ref="C42:G42" si="2">SUM(C38:C41)</f>
        <v>6729</v>
      </c>
      <c r="D42" s="4">
        <f t="shared" si="2"/>
        <v>0</v>
      </c>
      <c r="E42" s="4">
        <f t="shared" si="2"/>
        <v>0</v>
      </c>
      <c r="F42" s="4">
        <f t="shared" si="2"/>
        <v>0</v>
      </c>
      <c r="G42" s="4">
        <f t="shared" si="2"/>
        <v>3650</v>
      </c>
      <c r="H42" s="4">
        <v>2500000</v>
      </c>
      <c r="I42" s="10"/>
      <c r="J42" s="4">
        <f>SUM(J38:J41)</f>
        <v>179349775</v>
      </c>
    </row>
    <row r="43" spans="1:10" x14ac:dyDescent="0.2">
      <c r="A43" s="117" t="s">
        <v>39</v>
      </c>
      <c r="B43" s="116" t="s">
        <v>89</v>
      </c>
      <c r="C43" s="9">
        <v>917350</v>
      </c>
      <c r="D43" s="9"/>
      <c r="E43" s="9"/>
      <c r="F43" s="20" t="e">
        <f>(E43/D43)</f>
        <v>#DIV/0!</v>
      </c>
      <c r="G43" s="9">
        <v>61228</v>
      </c>
      <c r="H43" s="9"/>
      <c r="I43" s="10"/>
      <c r="J43" s="9">
        <v>19960936</v>
      </c>
    </row>
    <row r="44" spans="1:10" x14ac:dyDescent="0.2">
      <c r="A44" s="117" t="s">
        <v>40</v>
      </c>
      <c r="B44" s="116" t="s">
        <v>90</v>
      </c>
      <c r="C44" s="9"/>
      <c r="D44" s="9"/>
      <c r="E44" s="9"/>
      <c r="F44" s="10"/>
      <c r="G44" s="9"/>
      <c r="H44" s="9"/>
      <c r="I44" s="10"/>
      <c r="J44" s="9"/>
    </row>
    <row r="45" spans="1:10" x14ac:dyDescent="0.2">
      <c r="A45" s="117" t="s">
        <v>41</v>
      </c>
      <c r="B45" s="116" t="s">
        <v>91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46</v>
      </c>
      <c r="B46" s="116" t="s">
        <v>92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57</v>
      </c>
      <c r="B47" s="116" t="s">
        <v>93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58</v>
      </c>
      <c r="B48" s="116" t="s">
        <v>94</v>
      </c>
      <c r="C48" s="9"/>
      <c r="D48" s="9"/>
      <c r="E48" s="9"/>
      <c r="F48" s="10"/>
      <c r="G48" s="9"/>
      <c r="H48" s="9"/>
      <c r="I48" s="10"/>
      <c r="J48" s="9"/>
    </row>
    <row r="49" spans="1:10" ht="25.5" x14ac:dyDescent="0.2">
      <c r="A49" s="117" t="s">
        <v>95</v>
      </c>
      <c r="B49" s="121" t="s">
        <v>96</v>
      </c>
      <c r="C49" s="9"/>
      <c r="D49" s="9"/>
      <c r="E49" s="9"/>
      <c r="F49" s="10"/>
      <c r="G49" s="9"/>
      <c r="H49" s="9"/>
      <c r="I49" s="10"/>
      <c r="J49" s="9"/>
    </row>
    <row r="50" spans="1:10" x14ac:dyDescent="0.2">
      <c r="A50" s="117" t="s">
        <v>97</v>
      </c>
      <c r="B50" s="116" t="s">
        <v>98</v>
      </c>
      <c r="C50" s="9">
        <v>227368</v>
      </c>
      <c r="D50" s="9"/>
      <c r="E50" s="9"/>
      <c r="F50" s="20" t="e">
        <f>(E50/D50)</f>
        <v>#DIV/0!</v>
      </c>
      <c r="G50" s="9">
        <v>3728</v>
      </c>
      <c r="H50" s="9"/>
      <c r="I50" s="10"/>
      <c r="J50" s="9">
        <v>5394857</v>
      </c>
    </row>
    <row r="51" spans="1:10" x14ac:dyDescent="0.2">
      <c r="A51" s="117">
        <v>9</v>
      </c>
      <c r="B51" s="116" t="s">
        <v>99</v>
      </c>
      <c r="C51" s="9"/>
      <c r="D51" s="9"/>
      <c r="E51" s="9"/>
      <c r="F51" s="20"/>
      <c r="G51" s="9">
        <v>96325</v>
      </c>
      <c r="H51" s="9"/>
      <c r="I51" s="10"/>
      <c r="J51" s="9"/>
    </row>
    <row r="52" spans="1:10" x14ac:dyDescent="0.2">
      <c r="A52" s="117">
        <v>10</v>
      </c>
      <c r="B52" s="116" t="s">
        <v>100</v>
      </c>
      <c r="C52" s="9"/>
      <c r="D52" s="9"/>
      <c r="E52" s="9"/>
      <c r="F52" s="10"/>
      <c r="G52" s="9">
        <v>4255</v>
      </c>
      <c r="H52" s="9"/>
      <c r="I52" s="10"/>
      <c r="J52" s="9"/>
    </row>
    <row r="53" spans="1:10" ht="25.5" x14ac:dyDescent="0.2">
      <c r="A53" s="190" t="s">
        <v>101</v>
      </c>
      <c r="B53" s="22" t="s">
        <v>102</v>
      </c>
      <c r="C53" s="4">
        <f t="shared" ref="C53:H53" si="3">SUM(C43:C52)</f>
        <v>1144718</v>
      </c>
      <c r="D53" s="4">
        <f t="shared" si="3"/>
        <v>0</v>
      </c>
      <c r="E53" s="4">
        <f t="shared" si="3"/>
        <v>0</v>
      </c>
      <c r="F53" s="4" t="e">
        <f t="shared" si="3"/>
        <v>#DIV/0!</v>
      </c>
      <c r="G53" s="4">
        <f t="shared" si="3"/>
        <v>165536</v>
      </c>
      <c r="H53" s="4">
        <f t="shared" si="3"/>
        <v>0</v>
      </c>
      <c r="I53" s="10"/>
      <c r="J53" s="4">
        <f>SUM(J43:J52)</f>
        <v>25355793</v>
      </c>
    </row>
    <row r="54" spans="1:10" x14ac:dyDescent="0.2">
      <c r="A54" s="117" t="s">
        <v>39</v>
      </c>
      <c r="B54" s="116" t="s">
        <v>103</v>
      </c>
      <c r="C54" s="9">
        <v>734</v>
      </c>
      <c r="D54" s="9"/>
      <c r="E54" s="9"/>
      <c r="F54" s="20"/>
      <c r="G54" s="9">
        <v>7425</v>
      </c>
      <c r="H54" s="9">
        <v>1000000</v>
      </c>
      <c r="I54" s="10"/>
      <c r="J54" s="9">
        <v>1000000</v>
      </c>
    </row>
    <row r="55" spans="1:10" x14ac:dyDescent="0.2">
      <c r="A55" s="117" t="s">
        <v>40</v>
      </c>
      <c r="B55" s="116" t="s">
        <v>531</v>
      </c>
      <c r="C55" s="9"/>
      <c r="D55" s="9"/>
      <c r="E55" s="9"/>
      <c r="F55" s="20"/>
      <c r="G55" s="9"/>
      <c r="H55" s="9">
        <v>15976000</v>
      </c>
      <c r="I55" s="10"/>
      <c r="J55" s="9">
        <v>15976000</v>
      </c>
    </row>
    <row r="56" spans="1:10" x14ac:dyDescent="0.2">
      <c r="A56" s="117" t="s">
        <v>41</v>
      </c>
      <c r="B56" s="217" t="s">
        <v>339</v>
      </c>
      <c r="C56" s="9"/>
      <c r="D56" s="9"/>
      <c r="E56" s="9"/>
      <c r="F56" s="20"/>
      <c r="G56" s="9"/>
      <c r="H56" s="9">
        <v>5000000</v>
      </c>
      <c r="I56" s="10"/>
      <c r="J56" s="9">
        <v>2589028</v>
      </c>
    </row>
    <row r="57" spans="1:10" x14ac:dyDescent="0.2">
      <c r="A57" s="117" t="s">
        <v>46</v>
      </c>
      <c r="B57" s="116" t="s">
        <v>340</v>
      </c>
      <c r="C57" s="9"/>
      <c r="D57" s="9"/>
      <c r="E57" s="9"/>
      <c r="F57" s="20"/>
      <c r="G57" s="9"/>
      <c r="H57" s="9"/>
      <c r="I57" s="10"/>
      <c r="J57" s="9"/>
    </row>
    <row r="58" spans="1:10" x14ac:dyDescent="0.2">
      <c r="A58" s="117" t="s">
        <v>58</v>
      </c>
      <c r="B58" s="116" t="s">
        <v>356</v>
      </c>
      <c r="C58" s="9"/>
      <c r="D58" s="9"/>
      <c r="E58" s="9"/>
      <c r="F58" s="20"/>
      <c r="G58" s="9"/>
      <c r="H58" s="9"/>
      <c r="I58" s="10"/>
      <c r="J58" s="9">
        <v>9826137</v>
      </c>
    </row>
    <row r="59" spans="1:10" ht="25.5" x14ac:dyDescent="0.2">
      <c r="A59" s="191" t="s">
        <v>104</v>
      </c>
      <c r="B59" s="22" t="s">
        <v>105</v>
      </c>
      <c r="C59" s="4">
        <f t="shared" ref="C59:H59" si="4">SUM(C54:C58)</f>
        <v>734</v>
      </c>
      <c r="D59" s="4">
        <f t="shared" si="4"/>
        <v>0</v>
      </c>
      <c r="E59" s="4">
        <f t="shared" si="4"/>
        <v>0</v>
      </c>
      <c r="F59" s="4">
        <f t="shared" si="4"/>
        <v>0</v>
      </c>
      <c r="G59" s="4">
        <f t="shared" si="4"/>
        <v>7425</v>
      </c>
      <c r="H59" s="4">
        <f t="shared" si="4"/>
        <v>21976000</v>
      </c>
      <c r="I59" s="10"/>
      <c r="J59" s="4">
        <f>SUM(J54:J58)</f>
        <v>29391165</v>
      </c>
    </row>
    <row r="60" spans="1:10" x14ac:dyDescent="0.2">
      <c r="A60" s="7"/>
      <c r="B60" s="7" t="s">
        <v>106</v>
      </c>
      <c r="C60" s="4" t="e">
        <f>C6+C15+C22+C27+C42+C54+C57+C56+C55+C53+#REF!</f>
        <v>#REF!</v>
      </c>
      <c r="D60" s="4" t="e">
        <f>D6+D15+D22+D27+D42+D54+D57+D56+D55+D53+#REF!</f>
        <v>#REF!</v>
      </c>
      <c r="E60" s="4" t="e">
        <f>E6+E15+E22+E27+E42+E54+E57+E56+E55+E53+#REF!</f>
        <v>#REF!</v>
      </c>
      <c r="F60" s="4" t="e">
        <f>F6+F15+F22+F27+F42+F54+F57+F56+F55+F53+#REF!</f>
        <v>#DIV/0!</v>
      </c>
      <c r="G60" s="4" t="e">
        <f>G6+G15+G22+G27+G42+G54+G57+G56+G55+G53+#REF!+G23+G33</f>
        <v>#REF!</v>
      </c>
      <c r="H60" s="4">
        <f>SUM(H6+H15+H22+H27+H42+H53+H59)</f>
        <v>422362910</v>
      </c>
      <c r="I60" s="10"/>
      <c r="J60" s="4">
        <f>J59+J53+J42+J27+J22+J15+J6+J33+J23</f>
        <v>721519541</v>
      </c>
    </row>
    <row r="61" spans="1:10" x14ac:dyDescent="0.2">
      <c r="C61" s="6"/>
      <c r="D61" s="6"/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 11/2018. (X. 19.) önkormányzati rendelethez</oddHeader>
  </headerFooter>
  <rowBreaks count="1" manualBreakCount="1">
    <brk id="35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C32"/>
  <sheetViews>
    <sheetView view="pageBreakPreview" topLeftCell="CK1" zoomScale="91" zoomScaleNormal="100" zoomScaleSheetLayoutView="91" workbookViewId="0">
      <selection activeCell="DA1" sqref="DA1:DK1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10.1406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10.85546875" customWidth="1"/>
    <col min="36" max="36" width="2.140625" customWidth="1"/>
    <col min="37" max="37" width="8.28515625" hidden="1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65" t="s">
        <v>579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193"/>
      <c r="N1" s="193"/>
      <c r="O1" s="193"/>
      <c r="P1" s="265" t="s">
        <v>580</v>
      </c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 t="s">
        <v>580</v>
      </c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 t="s">
        <v>580</v>
      </c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193"/>
      <c r="BK1" s="265" t="s">
        <v>581</v>
      </c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193"/>
      <c r="BX1" s="193"/>
      <c r="BY1" s="265" t="s">
        <v>582</v>
      </c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 t="s">
        <v>583</v>
      </c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 t="s">
        <v>584</v>
      </c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</row>
    <row r="2" spans="1:133" ht="15.75" x14ac:dyDescent="0.25">
      <c r="A2" s="328" t="s">
        <v>562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P2" s="125"/>
      <c r="Q2" s="328" t="s">
        <v>562</v>
      </c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1"/>
      <c r="AD2" s="328" t="s">
        <v>562</v>
      </c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1"/>
      <c r="AU2" s="25"/>
      <c r="AV2" s="1"/>
      <c r="AW2" s="1"/>
      <c r="AX2" s="328" t="s">
        <v>565</v>
      </c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1"/>
      <c r="BJ2" s="1"/>
      <c r="BK2" s="328" t="s">
        <v>566</v>
      </c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192"/>
      <c r="BX2" s="192"/>
      <c r="BY2" s="328" t="s">
        <v>567</v>
      </c>
      <c r="BZ2" s="328"/>
      <c r="CA2" s="328"/>
      <c r="CB2" s="328"/>
      <c r="CC2" s="328"/>
      <c r="CD2" s="328"/>
      <c r="CE2" s="328"/>
      <c r="CF2" s="265"/>
      <c r="CG2" s="265"/>
      <c r="CH2" s="265"/>
      <c r="CI2" s="265"/>
      <c r="CJ2" s="265"/>
      <c r="CK2" s="328" t="s">
        <v>567</v>
      </c>
      <c r="CL2" s="328"/>
      <c r="CM2" s="328"/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B2" s="218"/>
      <c r="DC2" s="218"/>
      <c r="DD2" s="218"/>
      <c r="DE2" s="219" t="s">
        <v>566</v>
      </c>
      <c r="DF2" s="219"/>
      <c r="DG2" s="219"/>
      <c r="DH2" s="219"/>
      <c r="DI2" s="218"/>
      <c r="DJ2" s="218"/>
      <c r="DN2" s="194"/>
      <c r="DO2" s="194"/>
      <c r="DP2" s="194"/>
      <c r="DQ2" s="192"/>
      <c r="DR2" s="193"/>
      <c r="DS2" s="193"/>
      <c r="DT2" s="193"/>
    </row>
    <row r="3" spans="1:133" ht="13.5" thickBot="1" x14ac:dyDescent="0.25">
      <c r="E3" s="2"/>
      <c r="F3" s="2"/>
      <c r="G3" s="2"/>
      <c r="H3" s="2"/>
      <c r="I3" s="2"/>
      <c r="J3" s="2"/>
      <c r="K3" s="317" t="s">
        <v>386</v>
      </c>
      <c r="L3" s="318"/>
      <c r="M3" s="2"/>
      <c r="N3" s="2"/>
      <c r="O3" s="2"/>
      <c r="AC3" s="220" t="s">
        <v>386</v>
      </c>
      <c r="AR3" s="319" t="s">
        <v>386</v>
      </c>
      <c r="AS3" s="320"/>
      <c r="BC3" s="34"/>
      <c r="BD3" s="34"/>
      <c r="BE3" s="34"/>
      <c r="BF3" s="34"/>
      <c r="BG3" s="34"/>
      <c r="BI3" s="220" t="s">
        <v>386</v>
      </c>
      <c r="BJ3" s="2"/>
      <c r="BK3" s="2"/>
      <c r="BL3" s="2"/>
      <c r="BT3" s="220" t="s">
        <v>386</v>
      </c>
      <c r="CL3" s="220" t="s">
        <v>386</v>
      </c>
      <c r="CX3" s="220" t="s">
        <v>386</v>
      </c>
      <c r="DH3" s="220" t="s">
        <v>386</v>
      </c>
    </row>
    <row r="4" spans="1:133" ht="12.75" customHeight="1" thickBot="1" x14ac:dyDescent="0.25">
      <c r="A4" s="321" t="s">
        <v>122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3"/>
      <c r="M4" s="36"/>
      <c r="N4" s="35"/>
      <c r="O4" s="37"/>
      <c r="P4" s="38" t="s">
        <v>123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93" t="s">
        <v>123</v>
      </c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290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325" t="s">
        <v>124</v>
      </c>
      <c r="BI4" s="310"/>
      <c r="BJ4" s="42"/>
      <c r="BK4" s="193"/>
      <c r="BL4" s="193"/>
      <c r="BM4" s="43"/>
      <c r="BN4" s="44"/>
      <c r="BO4" s="45" t="s">
        <v>125</v>
      </c>
      <c r="BP4" s="45"/>
      <c r="BQ4" s="45"/>
      <c r="BR4" s="45"/>
      <c r="BS4" s="46"/>
      <c r="BT4" s="47"/>
      <c r="BY4" s="38" t="s">
        <v>126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309" t="s">
        <v>127</v>
      </c>
      <c r="CL4" s="326"/>
      <c r="CM4" s="112" t="s">
        <v>128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304" t="s">
        <v>129</v>
      </c>
      <c r="DF4" s="305"/>
      <c r="DG4" s="309" t="s">
        <v>130</v>
      </c>
      <c r="DH4" s="310"/>
    </row>
    <row r="5" spans="1:133" ht="12.75" customHeight="1" x14ac:dyDescent="0.2">
      <c r="A5" s="278" t="s">
        <v>129</v>
      </c>
      <c r="B5" s="298"/>
      <c r="C5" s="262" t="s">
        <v>131</v>
      </c>
      <c r="D5" s="263"/>
      <c r="E5" s="278" t="s">
        <v>129</v>
      </c>
      <c r="F5" s="298"/>
      <c r="G5" s="274"/>
      <c r="H5" s="275"/>
      <c r="I5" s="274"/>
      <c r="J5" s="313"/>
      <c r="K5" s="314" t="s">
        <v>112</v>
      </c>
      <c r="L5" s="315"/>
      <c r="M5" s="201"/>
      <c r="N5" s="201"/>
      <c r="O5" s="189"/>
      <c r="P5" s="278" t="s">
        <v>129</v>
      </c>
      <c r="Q5" s="298"/>
      <c r="R5" s="269" t="s">
        <v>132</v>
      </c>
      <c r="S5" s="290"/>
      <c r="T5" s="262" t="s">
        <v>133</v>
      </c>
      <c r="U5" s="263"/>
      <c r="V5" s="278" t="s">
        <v>134</v>
      </c>
      <c r="W5" s="278"/>
      <c r="X5" s="278" t="s">
        <v>135</v>
      </c>
      <c r="Y5" s="278"/>
      <c r="Z5" s="278" t="s">
        <v>136</v>
      </c>
      <c r="AA5" s="278"/>
      <c r="AB5" s="278" t="s">
        <v>137</v>
      </c>
      <c r="AC5" s="278"/>
      <c r="AD5" s="278" t="s">
        <v>129</v>
      </c>
      <c r="AE5" s="298"/>
      <c r="AF5" s="262" t="s">
        <v>138</v>
      </c>
      <c r="AG5" s="263"/>
      <c r="AH5" s="278" t="s">
        <v>139</v>
      </c>
      <c r="AI5" s="278"/>
      <c r="AJ5" s="274"/>
      <c r="AK5" s="275"/>
      <c r="AL5" s="262" t="s">
        <v>140</v>
      </c>
      <c r="AM5" s="263"/>
      <c r="AN5" s="278" t="s">
        <v>377</v>
      </c>
      <c r="AO5" s="278"/>
      <c r="AP5" s="274" t="s">
        <v>510</v>
      </c>
      <c r="AQ5" s="316"/>
      <c r="AR5" s="274" t="s">
        <v>378</v>
      </c>
      <c r="AS5" s="316"/>
      <c r="AT5" s="278" t="s">
        <v>129</v>
      </c>
      <c r="AU5" s="298"/>
      <c r="AV5" s="278" t="s">
        <v>379</v>
      </c>
      <c r="AW5" s="278"/>
      <c r="AX5" s="293" t="s">
        <v>380</v>
      </c>
      <c r="AY5" s="302"/>
      <c r="AZ5" s="293" t="s">
        <v>381</v>
      </c>
      <c r="BA5" s="302"/>
      <c r="BB5" s="269" t="s">
        <v>384</v>
      </c>
      <c r="BC5" s="303"/>
      <c r="BD5" s="263"/>
      <c r="BE5" s="263"/>
      <c r="BF5" s="293"/>
      <c r="BG5" s="302"/>
      <c r="BH5" s="307"/>
      <c r="BI5" s="312"/>
      <c r="BJ5" s="42"/>
      <c r="BK5" s="201"/>
      <c r="BL5" s="201"/>
      <c r="BM5" s="278" t="s">
        <v>129</v>
      </c>
      <c r="BN5" s="298"/>
      <c r="BO5" s="262" t="s">
        <v>141</v>
      </c>
      <c r="BP5" s="263"/>
      <c r="BQ5" s="262" t="s">
        <v>142</v>
      </c>
      <c r="BR5" s="293"/>
      <c r="BS5" s="299" t="s">
        <v>112</v>
      </c>
      <c r="BT5" s="300"/>
      <c r="BU5" s="301"/>
      <c r="BV5" s="301"/>
      <c r="BW5" s="301"/>
      <c r="BX5" s="301"/>
      <c r="BY5" s="278" t="s">
        <v>129</v>
      </c>
      <c r="BZ5" s="298"/>
      <c r="CA5" s="262" t="s">
        <v>143</v>
      </c>
      <c r="CB5" s="263"/>
      <c r="CC5" s="262" t="s">
        <v>144</v>
      </c>
      <c r="CD5" s="263"/>
      <c r="CE5" s="278" t="s">
        <v>145</v>
      </c>
      <c r="CF5" s="278"/>
      <c r="CG5" s="278" t="s">
        <v>146</v>
      </c>
      <c r="CH5" s="278"/>
      <c r="CI5" s="278" t="s">
        <v>147</v>
      </c>
      <c r="CJ5" s="274"/>
      <c r="CK5" s="311"/>
      <c r="CL5" s="327"/>
      <c r="CM5" s="278" t="s">
        <v>129</v>
      </c>
      <c r="CN5" s="298"/>
      <c r="CO5" s="262" t="s">
        <v>148</v>
      </c>
      <c r="CP5" s="263"/>
      <c r="CQ5" s="262" t="s">
        <v>149</v>
      </c>
      <c r="CR5" s="263"/>
      <c r="CS5" s="274" t="s">
        <v>150</v>
      </c>
      <c r="CT5" s="275"/>
      <c r="CU5" s="274" t="s">
        <v>382</v>
      </c>
      <c r="CV5" s="313"/>
      <c r="CW5" s="299" t="s">
        <v>151</v>
      </c>
      <c r="CX5" s="300"/>
      <c r="DE5" s="306"/>
      <c r="DF5" s="301"/>
      <c r="DG5" s="311"/>
      <c r="DH5" s="312"/>
    </row>
    <row r="6" spans="1:133" ht="12.75" customHeight="1" x14ac:dyDescent="0.2">
      <c r="A6" s="298"/>
      <c r="B6" s="298"/>
      <c r="C6" s="117" t="s">
        <v>376</v>
      </c>
      <c r="D6" s="117" t="s">
        <v>501</v>
      </c>
      <c r="E6" s="298"/>
      <c r="F6" s="298"/>
      <c r="G6" s="117" t="s">
        <v>376</v>
      </c>
      <c r="H6" s="117" t="s">
        <v>502</v>
      </c>
      <c r="I6" s="117" t="s">
        <v>376</v>
      </c>
      <c r="J6" s="117" t="s">
        <v>503</v>
      </c>
      <c r="K6" s="191" t="s">
        <v>376</v>
      </c>
      <c r="L6" s="191" t="s">
        <v>503</v>
      </c>
      <c r="M6" s="50"/>
      <c r="N6" s="50"/>
      <c r="O6" s="51"/>
      <c r="P6" s="298"/>
      <c r="Q6" s="298"/>
      <c r="R6" s="116" t="s">
        <v>376</v>
      </c>
      <c r="S6" s="117" t="s">
        <v>503</v>
      </c>
      <c r="T6" s="116" t="s">
        <v>376</v>
      </c>
      <c r="U6" s="117" t="s">
        <v>503</v>
      </c>
      <c r="V6" s="116" t="s">
        <v>376</v>
      </c>
      <c r="W6" s="117" t="s">
        <v>503</v>
      </c>
      <c r="X6" s="116" t="s">
        <v>376</v>
      </c>
      <c r="Y6" s="117" t="s">
        <v>503</v>
      </c>
      <c r="Z6" s="116" t="s">
        <v>376</v>
      </c>
      <c r="AA6" s="117" t="s">
        <v>503</v>
      </c>
      <c r="AB6" s="116" t="s">
        <v>376</v>
      </c>
      <c r="AC6" s="117" t="s">
        <v>502</v>
      </c>
      <c r="AD6" s="298"/>
      <c r="AE6" s="298"/>
      <c r="AF6" s="116" t="s">
        <v>376</v>
      </c>
      <c r="AG6" s="117" t="s">
        <v>502</v>
      </c>
      <c r="AH6" s="116" t="s">
        <v>376</v>
      </c>
      <c r="AI6" s="117" t="s">
        <v>502</v>
      </c>
      <c r="AJ6" s="116"/>
      <c r="AK6" s="117"/>
      <c r="AL6" s="116" t="s">
        <v>376</v>
      </c>
      <c r="AM6" s="117" t="s">
        <v>502</v>
      </c>
      <c r="AN6" s="116" t="s">
        <v>376</v>
      </c>
      <c r="AO6" s="117" t="s">
        <v>502</v>
      </c>
      <c r="AP6" s="116" t="s">
        <v>376</v>
      </c>
      <c r="AQ6" s="117" t="s">
        <v>502</v>
      </c>
      <c r="AR6" s="116" t="s">
        <v>376</v>
      </c>
      <c r="AS6" s="117" t="s">
        <v>502</v>
      </c>
      <c r="AT6" s="298"/>
      <c r="AU6" s="298"/>
      <c r="AV6" s="116" t="s">
        <v>376</v>
      </c>
      <c r="AW6" s="117" t="s">
        <v>502</v>
      </c>
      <c r="AX6" s="116" t="s">
        <v>376</v>
      </c>
      <c r="AY6" s="117" t="s">
        <v>502</v>
      </c>
      <c r="AZ6" s="116" t="s">
        <v>376</v>
      </c>
      <c r="BA6" s="117" t="s">
        <v>502</v>
      </c>
      <c r="BB6" s="116" t="s">
        <v>376</v>
      </c>
      <c r="BC6" s="117" t="s">
        <v>502</v>
      </c>
      <c r="BD6" s="116"/>
      <c r="BE6" s="117"/>
      <c r="BF6" s="116"/>
      <c r="BG6" s="117"/>
      <c r="BH6" s="7" t="s">
        <v>376</v>
      </c>
      <c r="BI6" s="7" t="s">
        <v>503</v>
      </c>
      <c r="BJ6" s="50"/>
      <c r="BK6" s="50"/>
      <c r="BL6" s="50"/>
      <c r="BM6" s="298"/>
      <c r="BN6" s="298"/>
      <c r="BO6" s="116" t="s">
        <v>376</v>
      </c>
      <c r="BP6" s="117" t="s">
        <v>504</v>
      </c>
      <c r="BQ6" s="116" t="s">
        <v>376</v>
      </c>
      <c r="BR6" s="117" t="s">
        <v>504</v>
      </c>
      <c r="BS6" s="7" t="s">
        <v>376</v>
      </c>
      <c r="BT6" s="191" t="s">
        <v>504</v>
      </c>
      <c r="BU6" s="50"/>
      <c r="BV6" s="50"/>
      <c r="BW6" s="50"/>
      <c r="BX6" s="50"/>
      <c r="BY6" s="298"/>
      <c r="BZ6" s="298"/>
      <c r="CA6" s="116" t="s">
        <v>376</v>
      </c>
      <c r="CB6" s="117" t="s">
        <v>505</v>
      </c>
      <c r="CC6" s="116" t="s">
        <v>376</v>
      </c>
      <c r="CD6" s="117" t="s">
        <v>502</v>
      </c>
      <c r="CE6" s="116" t="s">
        <v>376</v>
      </c>
      <c r="CF6" s="117" t="s">
        <v>502</v>
      </c>
      <c r="CG6" s="116" t="s">
        <v>376</v>
      </c>
      <c r="CH6" s="117" t="s">
        <v>502</v>
      </c>
      <c r="CI6" s="116" t="s">
        <v>376</v>
      </c>
      <c r="CJ6" s="117" t="s">
        <v>502</v>
      </c>
      <c r="CK6" s="7" t="s">
        <v>376</v>
      </c>
      <c r="CL6" s="7" t="s">
        <v>504</v>
      </c>
      <c r="CM6" s="298"/>
      <c r="CN6" s="298"/>
      <c r="CO6" s="116" t="s">
        <v>376</v>
      </c>
      <c r="CP6" s="117" t="s">
        <v>506</v>
      </c>
      <c r="CQ6" s="116" t="s">
        <v>376</v>
      </c>
      <c r="CR6" s="117" t="s">
        <v>506</v>
      </c>
      <c r="CS6" s="116" t="s">
        <v>376</v>
      </c>
      <c r="CT6" s="116" t="s">
        <v>506</v>
      </c>
      <c r="CU6" s="116" t="s">
        <v>376</v>
      </c>
      <c r="CV6" s="117" t="s">
        <v>506</v>
      </c>
      <c r="CW6" s="7" t="s">
        <v>376</v>
      </c>
      <c r="CX6" s="7" t="s">
        <v>506</v>
      </c>
      <c r="DE6" s="307"/>
      <c r="DF6" s="308"/>
      <c r="DG6" s="7" t="s">
        <v>376</v>
      </c>
      <c r="DH6" s="7" t="s">
        <v>504</v>
      </c>
    </row>
    <row r="7" spans="1:133" ht="25.5" x14ac:dyDescent="0.2">
      <c r="A7" s="199" t="s">
        <v>39</v>
      </c>
      <c r="B7" s="52" t="s">
        <v>152</v>
      </c>
      <c r="C7" s="9">
        <v>48375475</v>
      </c>
      <c r="D7" s="9">
        <v>49375475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48375475</v>
      </c>
      <c r="L7" s="55">
        <f t="shared" ref="L7:L19" si="2">D7+H7+J7</f>
        <v>49375475</v>
      </c>
      <c r="M7" s="56"/>
      <c r="N7" s="56"/>
      <c r="O7" s="57"/>
      <c r="P7" s="199" t="s">
        <v>39</v>
      </c>
      <c r="Q7" s="52" t="s">
        <v>152</v>
      </c>
      <c r="R7" s="175">
        <v>7678700</v>
      </c>
      <c r="S7" s="175">
        <v>8890680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39</v>
      </c>
      <c r="AE7" s="52" t="s">
        <v>152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12521640</v>
      </c>
      <c r="AQ7" s="175">
        <v>12521640</v>
      </c>
      <c r="AR7" s="175"/>
      <c r="AS7" s="175">
        <v>49808488</v>
      </c>
      <c r="AT7" s="199" t="s">
        <v>39</v>
      </c>
      <c r="AU7" s="52" t="s">
        <v>152</v>
      </c>
      <c r="AV7" s="175">
        <v>1211980</v>
      </c>
      <c r="AW7" s="175">
        <v>1211980</v>
      </c>
      <c r="AX7" s="175"/>
      <c r="AY7" s="175"/>
      <c r="AZ7" s="175"/>
      <c r="BA7" s="175"/>
      <c r="BB7" s="175"/>
      <c r="BC7" s="175"/>
      <c r="BD7" s="87"/>
      <c r="BE7" s="175"/>
      <c r="BF7" s="221"/>
      <c r="BG7" s="221"/>
      <c r="BH7" s="222">
        <f>SUM(R7+T7+V7+X7+Z7+AB7+AF7+AH7+AJ7+AL7+AN7+AP7+AR7+AV7+AX7+AZ7)</f>
        <v>21412320</v>
      </c>
      <c r="BI7" s="223">
        <v>72432788</v>
      </c>
      <c r="BJ7" s="58"/>
      <c r="BK7" s="58"/>
      <c r="BL7" s="58"/>
      <c r="BM7" s="199" t="s">
        <v>39</v>
      </c>
      <c r="BN7" s="52" t="s">
        <v>152</v>
      </c>
      <c r="BO7" s="9">
        <v>48708605</v>
      </c>
      <c r="BP7" s="9">
        <v>48708605</v>
      </c>
      <c r="BQ7" s="9"/>
      <c r="BR7" s="53"/>
      <c r="BS7" s="54">
        <f>BO7+BQ7</f>
        <v>48708605</v>
      </c>
      <c r="BT7" s="55">
        <v>48708605</v>
      </c>
      <c r="BU7" s="56"/>
      <c r="BV7" s="56"/>
      <c r="BW7" s="58"/>
      <c r="BX7" s="56"/>
      <c r="BY7" s="199" t="s">
        <v>39</v>
      </c>
      <c r="BZ7" s="52" t="s">
        <v>152</v>
      </c>
      <c r="CA7" s="175">
        <v>43299725</v>
      </c>
      <c r="CB7" s="175">
        <v>43299725</v>
      </c>
      <c r="CC7" s="175">
        <v>4410875</v>
      </c>
      <c r="CD7" s="175">
        <v>4410875</v>
      </c>
      <c r="CE7" s="175">
        <v>6598995</v>
      </c>
      <c r="CF7" s="175">
        <v>6598995</v>
      </c>
      <c r="CG7" s="175">
        <v>6990560</v>
      </c>
      <c r="CH7" s="175">
        <v>6990560</v>
      </c>
      <c r="CI7" s="9"/>
      <c r="CJ7" s="53"/>
      <c r="CK7" s="224">
        <f t="shared" ref="CK7:CK11" si="3">CA7+CC7+CE7+CG7+CI7</f>
        <v>61300155</v>
      </c>
      <c r="CL7" s="94">
        <f>SUM(CB7+CD7+CF7+CH7+CJ7)</f>
        <v>61300155</v>
      </c>
      <c r="CM7" s="199" t="s">
        <v>39</v>
      </c>
      <c r="CN7" s="52" t="s">
        <v>152</v>
      </c>
      <c r="CO7" s="175">
        <v>5327700</v>
      </c>
      <c r="CP7" s="175">
        <v>5327700</v>
      </c>
      <c r="CQ7" s="9"/>
      <c r="CR7" s="9"/>
      <c r="CS7" s="116"/>
      <c r="CT7" s="133"/>
      <c r="CU7" s="133"/>
      <c r="CV7" s="53"/>
      <c r="CW7" s="224">
        <f t="shared" ref="CW7:CW11" si="4">CO7+CQ7+CS7</f>
        <v>5327700</v>
      </c>
      <c r="CX7" s="223">
        <f>SUM(CP7+CR7+CT7+CV7)</f>
        <v>5327700</v>
      </c>
      <c r="DE7" s="199" t="s">
        <v>39</v>
      </c>
      <c r="DF7" s="59" t="s">
        <v>152</v>
      </c>
      <c r="DG7" s="54">
        <f>SUM(K7,BH7,BS7,CK7,CW7)</f>
        <v>185124255</v>
      </c>
      <c r="DH7" s="55">
        <f>SUM(L7+BI7+BT7+CL7+CX7)</f>
        <v>237144723</v>
      </c>
    </row>
    <row r="8" spans="1:133" ht="36" customHeight="1" x14ac:dyDescent="0.2">
      <c r="A8" s="199" t="s">
        <v>40</v>
      </c>
      <c r="B8" s="52" t="s">
        <v>153</v>
      </c>
      <c r="C8" s="9">
        <v>9673475</v>
      </c>
      <c r="D8" s="9">
        <v>9673475</v>
      </c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9673475</v>
      </c>
      <c r="L8" s="55">
        <f t="shared" si="2"/>
        <v>9673475</v>
      </c>
      <c r="M8" s="56"/>
      <c r="N8" s="56"/>
      <c r="O8" s="57"/>
      <c r="P8" s="199" t="s">
        <v>40</v>
      </c>
      <c r="Q8" s="52" t="s">
        <v>153</v>
      </c>
      <c r="R8" s="175">
        <v>1573010</v>
      </c>
      <c r="S8" s="175">
        <v>1825140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40</v>
      </c>
      <c r="AE8" s="52" t="s">
        <v>153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2460440</v>
      </c>
      <c r="AQ8" s="175">
        <v>2441720</v>
      </c>
      <c r="AR8" s="175"/>
      <c r="AS8" s="175">
        <v>9715584</v>
      </c>
      <c r="AT8" s="199" t="s">
        <v>40</v>
      </c>
      <c r="AU8" s="52" t="s">
        <v>153</v>
      </c>
      <c r="AV8" s="175">
        <v>233410</v>
      </c>
      <c r="AW8" s="175">
        <v>233410</v>
      </c>
      <c r="AX8" s="175"/>
      <c r="AY8" s="175"/>
      <c r="AZ8" s="175"/>
      <c r="BA8" s="175"/>
      <c r="BB8" s="175"/>
      <c r="BC8" s="175"/>
      <c r="BD8" s="87"/>
      <c r="BE8" s="175"/>
      <c r="BF8" s="221"/>
      <c r="BG8" s="221"/>
      <c r="BH8" s="222">
        <f>SUM(R8+T8+V8+X8+Z8+AB8+AF8+AH8+AJ8+AL8+AN8+AP8+AV8+AX8+AZ8)</f>
        <v>4266860</v>
      </c>
      <c r="BI8" s="223">
        <v>14215854</v>
      </c>
      <c r="BJ8" s="58"/>
      <c r="BK8" s="58"/>
      <c r="BL8" s="58"/>
      <c r="BM8" s="199" t="s">
        <v>40</v>
      </c>
      <c r="BN8" s="52" t="s">
        <v>153</v>
      </c>
      <c r="BO8" s="9">
        <v>9704380</v>
      </c>
      <c r="BP8" s="9">
        <v>9704380</v>
      </c>
      <c r="BQ8" s="9"/>
      <c r="BR8" s="53"/>
      <c r="BS8" s="54">
        <f>BO8+BQ8</f>
        <v>9704380</v>
      </c>
      <c r="BT8" s="55">
        <v>9704380</v>
      </c>
      <c r="BU8" s="56"/>
      <c r="BV8" s="56"/>
      <c r="BW8" s="58"/>
      <c r="BX8" s="56"/>
      <c r="BY8" s="199" t="s">
        <v>40</v>
      </c>
      <c r="BZ8" s="52" t="s">
        <v>153</v>
      </c>
      <c r="CA8" s="175">
        <v>8336195</v>
      </c>
      <c r="CB8" s="175">
        <v>8336195</v>
      </c>
      <c r="CC8" s="175">
        <v>854270</v>
      </c>
      <c r="CD8" s="175">
        <v>854270</v>
      </c>
      <c r="CE8" s="175">
        <v>1269255</v>
      </c>
      <c r="CF8" s="175">
        <v>1269255</v>
      </c>
      <c r="CG8" s="175">
        <v>1343660</v>
      </c>
      <c r="CH8" s="175">
        <v>1343660</v>
      </c>
      <c r="CI8" s="9"/>
      <c r="CJ8" s="53"/>
      <c r="CK8" s="224">
        <f t="shared" si="3"/>
        <v>11803380</v>
      </c>
      <c r="CL8" s="94">
        <f>SUM(CB8+CD8+CF8+CH8+CJ8)</f>
        <v>11803380</v>
      </c>
      <c r="CM8" s="199" t="s">
        <v>40</v>
      </c>
      <c r="CN8" s="52" t="s">
        <v>153</v>
      </c>
      <c r="CO8" s="175">
        <v>1046715</v>
      </c>
      <c r="CP8" s="175">
        <v>2246715</v>
      </c>
      <c r="CQ8" s="9"/>
      <c r="CR8" s="9"/>
      <c r="CS8" s="9"/>
      <c r="CT8" s="53"/>
      <c r="CU8" s="53"/>
      <c r="CV8" s="53"/>
      <c r="CW8" s="224">
        <f t="shared" si="4"/>
        <v>1046715</v>
      </c>
      <c r="CX8" s="223">
        <f>SUM(CP8+CR8+CT8+CV8)</f>
        <v>2246715</v>
      </c>
      <c r="DE8" s="199" t="s">
        <v>40</v>
      </c>
      <c r="DF8" s="59" t="s">
        <v>153</v>
      </c>
      <c r="DG8" s="54">
        <f>SUM(K8,BH8,BS8,CK8,CW8)</f>
        <v>36494810</v>
      </c>
      <c r="DH8" s="55">
        <f>SUM(L8+BI8+BT8+CL8+CX8)</f>
        <v>47643804</v>
      </c>
    </row>
    <row r="9" spans="1:133" ht="25.5" x14ac:dyDescent="0.2">
      <c r="A9" s="199" t="s">
        <v>41</v>
      </c>
      <c r="B9" s="52" t="s">
        <v>154</v>
      </c>
      <c r="C9" s="9">
        <v>11000000</v>
      </c>
      <c r="D9" s="9">
        <v>16956888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16956888</v>
      </c>
      <c r="M9" s="56"/>
      <c r="N9" s="56"/>
      <c r="O9" s="57"/>
      <c r="P9" s="199" t="s">
        <v>41</v>
      </c>
      <c r="Q9" s="52" t="s">
        <v>154</v>
      </c>
      <c r="R9" s="225">
        <v>38973000</v>
      </c>
      <c r="S9" s="225">
        <v>44973000</v>
      </c>
      <c r="T9" s="175">
        <v>6300000</v>
      </c>
      <c r="U9" s="175">
        <v>6300000</v>
      </c>
      <c r="V9" s="175">
        <v>194000</v>
      </c>
      <c r="W9" s="175">
        <v>194000</v>
      </c>
      <c r="X9" s="175">
        <v>700000</v>
      </c>
      <c r="Y9" s="175">
        <v>700000</v>
      </c>
      <c r="Z9" s="9"/>
      <c r="AA9" s="9"/>
      <c r="AB9" s="9"/>
      <c r="AC9" s="9"/>
      <c r="AD9" s="199" t="s">
        <v>41</v>
      </c>
      <c r="AE9" s="52" t="s">
        <v>154</v>
      </c>
      <c r="AF9" s="175"/>
      <c r="AG9" s="175"/>
      <c r="AH9" s="175"/>
      <c r="AI9" s="175"/>
      <c r="AJ9" s="175"/>
      <c r="AK9" s="175"/>
      <c r="AL9" s="175"/>
      <c r="AM9" s="175"/>
      <c r="AN9" s="175">
        <v>2500000</v>
      </c>
      <c r="AO9" s="175">
        <v>2500000</v>
      </c>
      <c r="AP9" s="175"/>
      <c r="AQ9" s="175"/>
      <c r="AR9" s="175">
        <v>9100000</v>
      </c>
      <c r="AS9" s="175">
        <v>19045258</v>
      </c>
      <c r="AT9" s="199" t="s">
        <v>41</v>
      </c>
      <c r="AU9" s="52" t="s">
        <v>154</v>
      </c>
      <c r="AV9" s="175"/>
      <c r="AW9" s="175"/>
      <c r="AX9" s="175">
        <v>1500000</v>
      </c>
      <c r="AY9" s="175">
        <v>1500000</v>
      </c>
      <c r="AZ9" s="175">
        <v>200000</v>
      </c>
      <c r="BA9" s="175">
        <v>200000</v>
      </c>
      <c r="BB9" s="175">
        <v>3789360</v>
      </c>
      <c r="BC9" s="175">
        <v>3789360</v>
      </c>
      <c r="BD9" s="87"/>
      <c r="BE9" s="87"/>
      <c r="BF9" s="221"/>
      <c r="BG9" s="221"/>
      <c r="BH9" s="222">
        <f>SUM(R9+T9+V9+X9+Z9+AB9+AF9+AH9+AJ9+AL9+AN9+AP9+AR9+AV9+AX9+AZ9+BB9)</f>
        <v>63256360</v>
      </c>
      <c r="BI9" s="223">
        <v>79201618</v>
      </c>
      <c r="BJ9" s="58"/>
      <c r="BK9" s="58"/>
      <c r="BL9" s="58"/>
      <c r="BM9" s="199" t="s">
        <v>41</v>
      </c>
      <c r="BN9" s="52" t="s">
        <v>154</v>
      </c>
      <c r="BO9" s="9">
        <v>4000000</v>
      </c>
      <c r="BP9" s="9">
        <v>5345249</v>
      </c>
      <c r="BQ9" s="9">
        <v>10200000</v>
      </c>
      <c r="BR9" s="9">
        <v>10198100</v>
      </c>
      <c r="BS9" s="54">
        <f>BO9+BQ9</f>
        <v>14200000</v>
      </c>
      <c r="BT9" s="55">
        <v>15543349</v>
      </c>
      <c r="BU9" s="56"/>
      <c r="BV9" s="56"/>
      <c r="BW9" s="58"/>
      <c r="BX9" s="56"/>
      <c r="BY9" s="199" t="s">
        <v>41</v>
      </c>
      <c r="BZ9" s="52" t="s">
        <v>154</v>
      </c>
      <c r="CA9" s="175">
        <v>24535000</v>
      </c>
      <c r="CB9" s="175">
        <v>25837496</v>
      </c>
      <c r="CC9" s="175">
        <v>1500000</v>
      </c>
      <c r="CD9" s="175">
        <v>1500000</v>
      </c>
      <c r="CE9" s="175">
        <v>90000</v>
      </c>
      <c r="CF9" s="175">
        <v>90000</v>
      </c>
      <c r="CG9" s="175">
        <v>500000</v>
      </c>
      <c r="CH9" s="175">
        <v>500000</v>
      </c>
      <c r="CI9" s="175">
        <v>8255000</v>
      </c>
      <c r="CJ9" s="175">
        <v>8255000</v>
      </c>
      <c r="CK9" s="224">
        <f t="shared" si="3"/>
        <v>34880000</v>
      </c>
      <c r="CL9" s="94">
        <f>SUM(CB9+CD9+CF9+CH9+CJ9)</f>
        <v>36182496</v>
      </c>
      <c r="CM9" s="199" t="s">
        <v>41</v>
      </c>
      <c r="CN9" s="52" t="s">
        <v>154</v>
      </c>
      <c r="CO9" s="175">
        <v>1892000</v>
      </c>
      <c r="CP9" s="175">
        <v>1892000</v>
      </c>
      <c r="CQ9" s="175">
        <v>720000</v>
      </c>
      <c r="CR9" s="175">
        <v>720000</v>
      </c>
      <c r="CS9" s="175">
        <v>800000</v>
      </c>
      <c r="CT9" s="175">
        <v>971925</v>
      </c>
      <c r="CU9" s="175">
        <v>500000</v>
      </c>
      <c r="CV9" s="175">
        <v>500000</v>
      </c>
      <c r="CW9" s="224">
        <f>SUM(CO9+CQ9+CS9+CU9)</f>
        <v>3912000</v>
      </c>
      <c r="CX9" s="223">
        <f>SUM(CP9+CR9+CT9+CV9)</f>
        <v>4083925</v>
      </c>
      <c r="DE9" s="199" t="s">
        <v>41</v>
      </c>
      <c r="DF9" s="59" t="s">
        <v>154</v>
      </c>
      <c r="DG9" s="54">
        <f>SUM(K9,BH9,BS9,CK9,CW9)</f>
        <v>127248360</v>
      </c>
      <c r="DH9" s="55">
        <f>SUM(L9+BI9+BT9+CL9+CX9)</f>
        <v>151968276</v>
      </c>
    </row>
    <row r="10" spans="1:133" ht="26.25" customHeight="1" x14ac:dyDescent="0.2">
      <c r="A10" s="199" t="s">
        <v>46</v>
      </c>
      <c r="B10" s="52" t="s">
        <v>155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46</v>
      </c>
      <c r="Q10" s="52" t="s">
        <v>155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5">
        <v>27856000</v>
      </c>
      <c r="AC10" s="175">
        <v>29502520</v>
      </c>
      <c r="AD10" s="199" t="s">
        <v>46</v>
      </c>
      <c r="AE10" s="52" t="s">
        <v>155</v>
      </c>
      <c r="AF10" s="175"/>
      <c r="AG10" s="175"/>
      <c r="AH10" s="175">
        <v>20163485</v>
      </c>
      <c r="AI10" s="175">
        <v>20163485</v>
      </c>
      <c r="AJ10" s="175"/>
      <c r="AK10" s="175"/>
      <c r="AL10" s="175">
        <v>1000000</v>
      </c>
      <c r="AM10" s="175">
        <v>1000000</v>
      </c>
      <c r="AN10" s="175"/>
      <c r="AO10" s="175"/>
      <c r="AP10" s="175"/>
      <c r="AQ10" s="175"/>
      <c r="AR10" s="175"/>
      <c r="AS10" s="175"/>
      <c r="AT10" s="199" t="s">
        <v>46</v>
      </c>
      <c r="AU10" s="52" t="s">
        <v>155</v>
      </c>
      <c r="AV10" s="175"/>
      <c r="AW10" s="175"/>
      <c r="AX10" s="175"/>
      <c r="AY10" s="175"/>
      <c r="AZ10" s="175"/>
      <c r="BA10" s="175"/>
      <c r="BB10" s="175"/>
      <c r="BC10" s="175"/>
      <c r="BD10" s="87"/>
      <c r="BE10" s="175"/>
      <c r="BF10" s="221"/>
      <c r="BG10" s="221"/>
      <c r="BH10" s="222">
        <f>SUM(R10+T10+V10+X10+Z10+AB10+AF10+AH10+AJ10+AL10+AN10+AP10+AR10+AV10+AX10+AZ10)</f>
        <v>49019485</v>
      </c>
      <c r="BI10" s="222">
        <f>SUM(AW10+AM10+AI10+AG10+AC10)</f>
        <v>50666005</v>
      </c>
      <c r="BJ10" s="58"/>
      <c r="BK10" s="58"/>
      <c r="BL10" s="58"/>
      <c r="BM10" s="199" t="s">
        <v>46</v>
      </c>
      <c r="BN10" s="52" t="s">
        <v>155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46</v>
      </c>
      <c r="BZ10" s="52" t="s">
        <v>155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3"/>
        <v>0</v>
      </c>
      <c r="CL10" s="4"/>
      <c r="CM10" s="199" t="s">
        <v>46</v>
      </c>
      <c r="CN10" s="52" t="s">
        <v>155</v>
      </c>
      <c r="CO10" s="9"/>
      <c r="CP10" s="9"/>
      <c r="CQ10" s="9"/>
      <c r="CR10" s="9"/>
      <c r="CS10" s="9"/>
      <c r="CT10" s="53"/>
      <c r="CU10" s="53"/>
      <c r="CV10" s="53"/>
      <c r="CW10" s="54">
        <f t="shared" si="4"/>
        <v>0</v>
      </c>
      <c r="CX10" s="55"/>
      <c r="DB10" s="193"/>
      <c r="DE10" s="199" t="s">
        <v>46</v>
      </c>
      <c r="DF10" s="59" t="s">
        <v>155</v>
      </c>
      <c r="DG10" s="54">
        <f>SUM(K10,BH10,BS10,CK10,CW10)</f>
        <v>49019485</v>
      </c>
      <c r="DH10" s="55">
        <f>SUM(BI10)</f>
        <v>50666005</v>
      </c>
    </row>
    <row r="11" spans="1:133" ht="25.5" customHeight="1" x14ac:dyDescent="0.2">
      <c r="A11" s="199" t="s">
        <v>57</v>
      </c>
      <c r="B11" s="52" t="s">
        <v>156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57</v>
      </c>
      <c r="Q11" s="52" t="s">
        <v>156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57</v>
      </c>
      <c r="AE11" s="52" t="s">
        <v>156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99" t="s">
        <v>57</v>
      </c>
      <c r="AU11" s="52" t="s">
        <v>156</v>
      </c>
      <c r="AV11" s="175"/>
      <c r="AW11" s="175"/>
      <c r="AX11" s="175"/>
      <c r="AY11" s="175"/>
      <c r="AZ11" s="175"/>
      <c r="BA11" s="175"/>
      <c r="BB11" s="175"/>
      <c r="BC11" s="226"/>
      <c r="BD11" s="87"/>
      <c r="BE11" s="175"/>
      <c r="BF11" s="221"/>
      <c r="BG11" s="221"/>
      <c r="BH11" s="222"/>
      <c r="BI11" s="223"/>
      <c r="BJ11" s="58"/>
      <c r="BK11" s="58"/>
      <c r="BL11" s="58"/>
      <c r="BM11" s="199" t="s">
        <v>57</v>
      </c>
      <c r="BN11" s="52" t="s">
        <v>156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57</v>
      </c>
      <c r="BZ11" s="52" t="s">
        <v>156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3"/>
        <v>0</v>
      </c>
      <c r="CL11" s="4"/>
      <c r="CM11" s="199" t="s">
        <v>57</v>
      </c>
      <c r="CN11" s="52" t="s">
        <v>156</v>
      </c>
      <c r="CO11" s="9"/>
      <c r="CP11" s="9"/>
      <c r="CQ11" s="9"/>
      <c r="CR11" s="9"/>
      <c r="CS11" s="9"/>
      <c r="CT11" s="53"/>
      <c r="CU11" s="53"/>
      <c r="CV11" s="53"/>
      <c r="CW11" s="54">
        <f t="shared" si="4"/>
        <v>0</v>
      </c>
      <c r="CX11" s="55"/>
      <c r="DE11" s="199" t="s">
        <v>57</v>
      </c>
      <c r="DF11" s="59" t="s">
        <v>156</v>
      </c>
      <c r="DG11" s="54">
        <f>SUM(K11,BH11,BS11,CK11,CW11)</f>
        <v>0</v>
      </c>
      <c r="DH11" s="55"/>
    </row>
    <row r="12" spans="1:133" ht="25.5" customHeight="1" x14ac:dyDescent="0.2">
      <c r="A12" s="288" t="s">
        <v>157</v>
      </c>
      <c r="B12" s="288"/>
      <c r="C12" s="9">
        <f>SUM(C7:C11)</f>
        <v>69048950</v>
      </c>
      <c r="D12" s="9">
        <f>SUM(D7+D8+D9+D10+D11)</f>
        <v>76005838</v>
      </c>
      <c r="E12" s="288" t="s">
        <v>157</v>
      </c>
      <c r="F12" s="288"/>
      <c r="G12" s="227"/>
      <c r="H12" s="227"/>
      <c r="I12" s="53">
        <f>SUM(I7:I11)</f>
        <v>0</v>
      </c>
      <c r="J12" s="53">
        <f>SUM(J7+J8+J9+J10+J11)</f>
        <v>0</v>
      </c>
      <c r="K12" s="54">
        <f t="shared" si="1"/>
        <v>69048950</v>
      </c>
      <c r="L12" s="55">
        <f t="shared" si="2"/>
        <v>76005838</v>
      </c>
      <c r="M12" s="56"/>
      <c r="N12" s="60"/>
      <c r="O12" s="288" t="s">
        <v>157</v>
      </c>
      <c r="P12" s="297"/>
      <c r="Q12" s="297"/>
      <c r="R12" s="175">
        <f>SUM(R7:R11)</f>
        <v>48224710</v>
      </c>
      <c r="S12" s="175">
        <v>79946964</v>
      </c>
      <c r="T12" s="175">
        <f>SUM(T7:T11)</f>
        <v>6300000</v>
      </c>
      <c r="U12" s="175">
        <v>6300000</v>
      </c>
      <c r="V12" s="175">
        <f>SUM(V7:V11)</f>
        <v>194000</v>
      </c>
      <c r="W12" s="175">
        <v>194000</v>
      </c>
      <c r="X12" s="175">
        <f t="shared" ref="X12:AB12" si="6">SUM(X9:X11)</f>
        <v>700000</v>
      </c>
      <c r="Y12" s="175">
        <v>700000</v>
      </c>
      <c r="Z12" s="9">
        <f t="shared" si="6"/>
        <v>0</v>
      </c>
      <c r="AA12" s="9"/>
      <c r="AB12" s="175">
        <f t="shared" si="6"/>
        <v>27856000</v>
      </c>
      <c r="AC12" s="175">
        <v>27856000</v>
      </c>
      <c r="AD12" s="288" t="s">
        <v>157</v>
      </c>
      <c r="AE12" s="288"/>
      <c r="AF12" s="175">
        <f t="shared" ref="AF12:AV12" si="7">SUM(AF7:AF11)</f>
        <v>0</v>
      </c>
      <c r="AG12" s="175">
        <v>8412000</v>
      </c>
      <c r="AH12" s="175">
        <f t="shared" si="7"/>
        <v>20163485</v>
      </c>
      <c r="AI12" s="175">
        <v>20163485</v>
      </c>
      <c r="AJ12" s="175"/>
      <c r="AK12" s="175"/>
      <c r="AL12" s="175">
        <f t="shared" ref="AL12:AR12" si="8">SUM(AL7:AL11)</f>
        <v>1000000</v>
      </c>
      <c r="AM12" s="175">
        <v>1000000</v>
      </c>
      <c r="AN12" s="175">
        <f t="shared" si="8"/>
        <v>2500000</v>
      </c>
      <c r="AO12" s="175">
        <v>2500000</v>
      </c>
      <c r="AP12" s="175">
        <f t="shared" si="8"/>
        <v>14982080</v>
      </c>
      <c r="AQ12" s="175">
        <f>SUM(AQ7+AQ8+AQ9+AQ10+AQ11)</f>
        <v>14963360</v>
      </c>
      <c r="AR12" s="175">
        <f t="shared" si="8"/>
        <v>9100000</v>
      </c>
      <c r="AS12" s="175">
        <v>70069462</v>
      </c>
      <c r="AT12" s="288" t="s">
        <v>157</v>
      </c>
      <c r="AU12" s="288"/>
      <c r="AV12" s="175">
        <f t="shared" si="7"/>
        <v>1445390</v>
      </c>
      <c r="AW12" s="175">
        <v>7540390</v>
      </c>
      <c r="AX12" s="175">
        <f t="shared" ref="AX12:AZ12" si="9">SUM(AX7:AX11)</f>
        <v>1500000</v>
      </c>
      <c r="AY12" s="175">
        <v>1500000</v>
      </c>
      <c r="AZ12" s="175">
        <f t="shared" si="9"/>
        <v>200000</v>
      </c>
      <c r="BA12" s="175">
        <v>200000</v>
      </c>
      <c r="BB12" s="175">
        <v>3789360</v>
      </c>
      <c r="BC12" s="226">
        <v>3789360</v>
      </c>
      <c r="BD12" s="87"/>
      <c r="BE12" s="175"/>
      <c r="BF12" s="221"/>
      <c r="BG12" s="221"/>
      <c r="BH12" s="222">
        <v>137955025</v>
      </c>
      <c r="BI12" s="222">
        <v>204924487</v>
      </c>
      <c r="BJ12" s="58"/>
      <c r="BK12" s="58"/>
      <c r="BL12" s="58"/>
      <c r="BM12" s="288" t="s">
        <v>157</v>
      </c>
      <c r="BN12" s="288"/>
      <c r="BO12" s="9">
        <f t="shared" ref="BO12:BS12" si="10">SUM(BO7:BO11)</f>
        <v>62412985</v>
      </c>
      <c r="BP12" s="9">
        <f>SUM(BP7+BP8+BP9+BP10+BP11)</f>
        <v>63758234</v>
      </c>
      <c r="BQ12" s="9">
        <f t="shared" si="10"/>
        <v>10200000</v>
      </c>
      <c r="BR12" s="53">
        <v>10198100</v>
      </c>
      <c r="BS12" s="54">
        <f t="shared" si="10"/>
        <v>72612985</v>
      </c>
      <c r="BT12" s="55">
        <f>SUM(BT7+BT8+BT9+BT10+BT11)</f>
        <v>73956334</v>
      </c>
      <c r="BU12" s="56"/>
      <c r="BV12" s="56"/>
      <c r="BW12" s="58"/>
      <c r="BX12" s="56"/>
      <c r="BY12" s="288" t="s">
        <v>157</v>
      </c>
      <c r="BZ12" s="288"/>
      <c r="CA12" s="175">
        <f t="shared" ref="CA12:CK12" si="11">SUM(CA7:CA11)</f>
        <v>76170920</v>
      </c>
      <c r="CB12" s="175">
        <f>SUM(CB7+CB8+CB9+CB10+CB11)</f>
        <v>77473416</v>
      </c>
      <c r="CC12" s="175">
        <f t="shared" si="11"/>
        <v>6765145</v>
      </c>
      <c r="CD12" s="175">
        <f>SUM(CD7+CD8+CD9+CD10+CD11)</f>
        <v>6765145</v>
      </c>
      <c r="CE12" s="175">
        <f t="shared" si="11"/>
        <v>7958250</v>
      </c>
      <c r="CF12" s="175">
        <f>SUM(CF7+CF8+CF9+CF10+CF11)</f>
        <v>7958250</v>
      </c>
      <c r="CG12" s="175">
        <f t="shared" si="11"/>
        <v>8834220</v>
      </c>
      <c r="CH12" s="175">
        <f>SUM(CH7+CH8+CH9+CH10+CH11)</f>
        <v>8834220</v>
      </c>
      <c r="CI12" s="175">
        <f t="shared" si="11"/>
        <v>8255000</v>
      </c>
      <c r="CJ12" s="226">
        <v>8255000</v>
      </c>
      <c r="CK12" s="224">
        <f t="shared" si="11"/>
        <v>107983535</v>
      </c>
      <c r="CL12" s="94">
        <f>SUM(CB12+CD12+CF12+CH12+CJ12)</f>
        <v>109286031</v>
      </c>
      <c r="CM12" s="288" t="s">
        <v>157</v>
      </c>
      <c r="CN12" s="288"/>
      <c r="CO12" s="175">
        <f t="shared" ref="CO12:CW12" si="12">SUM(CO7:CO11)</f>
        <v>8266415</v>
      </c>
      <c r="CP12" s="175">
        <f>SUM(CP7+CP8+CP9+CP10+CP11)</f>
        <v>9466415</v>
      </c>
      <c r="CQ12" s="175">
        <f t="shared" si="12"/>
        <v>720000</v>
      </c>
      <c r="CR12" s="175">
        <v>720000</v>
      </c>
      <c r="CS12" s="175">
        <f t="shared" si="12"/>
        <v>800000</v>
      </c>
      <c r="CT12" s="226">
        <v>971925</v>
      </c>
      <c r="CU12" s="226">
        <v>500000</v>
      </c>
      <c r="CV12" s="226">
        <v>500000</v>
      </c>
      <c r="CW12" s="224">
        <f t="shared" si="12"/>
        <v>10286415</v>
      </c>
      <c r="CX12" s="223">
        <f>SUM(CP12+CR12+CT12+CV12)</f>
        <v>11658340</v>
      </c>
      <c r="DE12" s="288" t="s">
        <v>157</v>
      </c>
      <c r="DF12" s="289"/>
      <c r="DG12" s="54">
        <f>SUM(DG7+DG8+DG9+DG10+DG11)</f>
        <v>397886910</v>
      </c>
      <c r="DH12" s="55">
        <v>487422808</v>
      </c>
      <c r="DI12" s="6"/>
      <c r="DJ12" s="6"/>
    </row>
    <row r="13" spans="1:133" ht="31.5" customHeight="1" x14ac:dyDescent="0.2">
      <c r="A13" s="199" t="s">
        <v>58</v>
      </c>
      <c r="B13" s="52" t="s">
        <v>158</v>
      </c>
      <c r="C13" s="9"/>
      <c r="D13" s="9">
        <v>153000</v>
      </c>
      <c r="E13" s="199" t="s">
        <v>58</v>
      </c>
      <c r="F13" s="52" t="s">
        <v>158</v>
      </c>
      <c r="G13" s="53"/>
      <c r="H13" s="53"/>
      <c r="I13" s="53"/>
      <c r="J13" s="53"/>
      <c r="K13" s="54">
        <f t="shared" si="1"/>
        <v>0</v>
      </c>
      <c r="L13" s="55">
        <f t="shared" si="2"/>
        <v>153000</v>
      </c>
      <c r="M13" s="56"/>
      <c r="N13" s="56"/>
      <c r="O13" s="57"/>
      <c r="P13" s="199" t="s">
        <v>58</v>
      </c>
      <c r="Q13" s="52" t="s">
        <v>158</v>
      </c>
      <c r="R13" s="175">
        <v>2500000</v>
      </c>
      <c r="S13" s="175">
        <v>188054775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58</v>
      </c>
      <c r="AE13" s="52" t="s">
        <v>158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>
        <v>16372343</v>
      </c>
      <c r="AT13" s="199" t="s">
        <v>58</v>
      </c>
      <c r="AU13" s="52" t="s">
        <v>158</v>
      </c>
      <c r="AV13" s="175"/>
      <c r="AW13" s="175"/>
      <c r="AX13" s="175"/>
      <c r="AY13" s="175"/>
      <c r="AZ13" s="175"/>
      <c r="BA13" s="175"/>
      <c r="BB13" s="175"/>
      <c r="BC13" s="226"/>
      <c r="BD13" s="175"/>
      <c r="BE13" s="175"/>
      <c r="BF13" s="221"/>
      <c r="BG13" s="221"/>
      <c r="BH13" s="222">
        <v>2500000</v>
      </c>
      <c r="BI13" s="223">
        <v>204427118</v>
      </c>
      <c r="BJ13" s="58"/>
      <c r="BK13" s="58"/>
      <c r="BL13" s="58"/>
      <c r="BM13" s="199" t="s">
        <v>58</v>
      </c>
      <c r="BN13" s="52" t="s">
        <v>158</v>
      </c>
      <c r="BO13" s="9"/>
      <c r="BP13" s="9">
        <v>31750</v>
      </c>
      <c r="BQ13" s="9"/>
      <c r="BR13" s="53"/>
      <c r="BS13" s="54"/>
      <c r="BT13" s="55">
        <v>31750</v>
      </c>
      <c r="BU13" s="56"/>
      <c r="BV13" s="56"/>
      <c r="BW13" s="58"/>
      <c r="BX13" s="56"/>
      <c r="BY13" s="199" t="s">
        <v>58</v>
      </c>
      <c r="BZ13" s="52" t="s">
        <v>158</v>
      </c>
      <c r="CA13" s="175"/>
      <c r="CB13" s="175">
        <v>81000</v>
      </c>
      <c r="CC13" s="9"/>
      <c r="CD13" s="9"/>
      <c r="CE13" s="9"/>
      <c r="CF13" s="9"/>
      <c r="CG13" s="9"/>
      <c r="CH13" s="9"/>
      <c r="CI13" s="9"/>
      <c r="CJ13" s="53"/>
      <c r="CK13" s="224"/>
      <c r="CL13" s="94">
        <v>81000</v>
      </c>
      <c r="CM13" s="199" t="s">
        <v>58</v>
      </c>
      <c r="CN13" s="52" t="s">
        <v>158</v>
      </c>
      <c r="CO13" s="9"/>
      <c r="CP13" s="9">
        <v>12700</v>
      </c>
      <c r="CQ13" s="175"/>
      <c r="CR13" s="175"/>
      <c r="CS13" s="9"/>
      <c r="CT13" s="53"/>
      <c r="CU13" s="53"/>
      <c r="CV13" s="53"/>
      <c r="CW13" s="224"/>
      <c r="CX13" s="223">
        <v>12700</v>
      </c>
      <c r="DE13" s="199" t="s">
        <v>58</v>
      </c>
      <c r="DF13" s="59" t="s">
        <v>158</v>
      </c>
      <c r="DG13" s="54">
        <f>SUM(K13,BH13,BS13,CK13,CW13)</f>
        <v>2500000</v>
      </c>
      <c r="DH13" s="55">
        <v>204705568</v>
      </c>
    </row>
    <row r="14" spans="1:133" ht="25.5" customHeight="1" x14ac:dyDescent="0.2">
      <c r="A14" s="199" t="s">
        <v>95</v>
      </c>
      <c r="B14" s="52" t="s">
        <v>159</v>
      </c>
      <c r="C14" s="9"/>
      <c r="D14" s="9"/>
      <c r="E14" s="199" t="s">
        <v>95</v>
      </c>
      <c r="F14" s="52" t="s">
        <v>159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95</v>
      </c>
      <c r="Q14" s="52" t="s">
        <v>159</v>
      </c>
      <c r="R14" s="175"/>
      <c r="S14" s="175"/>
      <c r="T14" s="9"/>
      <c r="U14" s="9"/>
      <c r="V14" s="9"/>
      <c r="W14" s="9"/>
      <c r="X14" s="9"/>
      <c r="Y14" s="9"/>
      <c r="Z14" s="175">
        <v>1000000</v>
      </c>
      <c r="AA14" s="175">
        <v>1000000</v>
      </c>
      <c r="AB14" s="9"/>
      <c r="AC14" s="9"/>
      <c r="AD14" s="199" t="s">
        <v>95</v>
      </c>
      <c r="AE14" s="52" t="s">
        <v>159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99" t="s">
        <v>95</v>
      </c>
      <c r="AU14" s="52" t="s">
        <v>159</v>
      </c>
      <c r="AV14" s="175"/>
      <c r="AW14" s="175"/>
      <c r="AX14" s="175"/>
      <c r="AY14" s="175"/>
      <c r="AZ14" s="175"/>
      <c r="BA14" s="175"/>
      <c r="BB14" s="175"/>
      <c r="BC14" s="226"/>
      <c r="BD14" s="175"/>
      <c r="BE14" s="228"/>
      <c r="BF14" s="229"/>
      <c r="BG14" s="229"/>
      <c r="BH14" s="222">
        <f>SUM(R14+T14+V14+X14+Z14+AB14+AF14+AH14+AJ14+AL14+AN14+AP14+AR14+AV14+AX14+AZ14)</f>
        <v>1000000</v>
      </c>
      <c r="BI14" s="223">
        <v>1000000</v>
      </c>
      <c r="BJ14" s="58"/>
      <c r="BK14" s="56"/>
      <c r="BL14" s="56"/>
      <c r="BM14" s="199" t="s">
        <v>95</v>
      </c>
      <c r="BN14" s="52" t="s">
        <v>159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95</v>
      </c>
      <c r="BZ14" s="52" t="s">
        <v>159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199" t="s">
        <v>95</v>
      </c>
      <c r="CN14" s="52" t="s">
        <v>159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199" t="s">
        <v>95</v>
      </c>
      <c r="DF14" s="59" t="s">
        <v>159</v>
      </c>
      <c r="DG14" s="54">
        <f>SUM(K14,BH14,BS14,CK14,CW14)</f>
        <v>1000000</v>
      </c>
      <c r="DH14" s="55">
        <v>1000000</v>
      </c>
    </row>
    <row r="15" spans="1:133" ht="12.6" customHeight="1" x14ac:dyDescent="0.2">
      <c r="A15" s="294" t="s">
        <v>97</v>
      </c>
      <c r="B15" s="52" t="s">
        <v>160</v>
      </c>
      <c r="C15" s="9"/>
      <c r="D15" s="9"/>
      <c r="E15" s="294" t="s">
        <v>97</v>
      </c>
      <c r="F15" s="52" t="s">
        <v>161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296" t="s">
        <v>97</v>
      </c>
      <c r="Q15" s="52" t="s">
        <v>161</v>
      </c>
      <c r="R15" s="175">
        <v>5000000</v>
      </c>
      <c r="S15" s="175">
        <v>2589028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294" t="s">
        <v>97</v>
      </c>
      <c r="AE15" s="52" t="s">
        <v>161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294" t="s">
        <v>97</v>
      </c>
      <c r="AU15" s="52" t="s">
        <v>161</v>
      </c>
      <c r="AV15" s="175"/>
      <c r="AW15" s="175"/>
      <c r="AX15" s="175"/>
      <c r="AY15" s="175"/>
      <c r="AZ15" s="175"/>
      <c r="BA15" s="175"/>
      <c r="BB15" s="175"/>
      <c r="BC15" s="226"/>
      <c r="BD15" s="175"/>
      <c r="BE15" s="175"/>
      <c r="BF15" s="221"/>
      <c r="BG15" s="221"/>
      <c r="BH15" s="222">
        <f>SUM(R15)</f>
        <v>5000000</v>
      </c>
      <c r="BI15" s="223">
        <v>2589028</v>
      </c>
      <c r="BJ15" s="58"/>
      <c r="BK15" s="56"/>
      <c r="BL15" s="56"/>
      <c r="BM15" s="294" t="s">
        <v>97</v>
      </c>
      <c r="BN15" s="52" t="s">
        <v>162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94" t="s">
        <v>97</v>
      </c>
      <c r="BZ15" s="52" t="s">
        <v>161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294" t="s">
        <v>97</v>
      </c>
      <c r="CN15" s="52" t="s">
        <v>162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294" t="s">
        <v>97</v>
      </c>
      <c r="DF15" s="59" t="s">
        <v>162</v>
      </c>
      <c r="DG15" s="54">
        <f>SUM(K15,BH15,BS15,CK15,CW15)</f>
        <v>5000000</v>
      </c>
      <c r="DH15" s="55">
        <v>2589028</v>
      </c>
    </row>
    <row r="16" spans="1:133" ht="60.75" customHeight="1" x14ac:dyDescent="0.2">
      <c r="A16" s="295"/>
      <c r="B16" s="52" t="s">
        <v>563</v>
      </c>
      <c r="C16" s="9"/>
      <c r="D16" s="9"/>
      <c r="E16" s="295"/>
      <c r="F16" s="52" t="s">
        <v>163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296"/>
      <c r="Q16" s="52" t="s">
        <v>563</v>
      </c>
      <c r="R16" s="175">
        <v>15976000</v>
      </c>
      <c r="S16" s="175">
        <v>15976000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295"/>
      <c r="AE16" s="52" t="s">
        <v>563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295"/>
      <c r="AU16" s="52" t="s">
        <v>563</v>
      </c>
      <c r="AV16" s="175"/>
      <c r="AW16" s="175"/>
      <c r="AX16" s="175"/>
      <c r="AY16" s="175"/>
      <c r="AZ16" s="175"/>
      <c r="BA16" s="175"/>
      <c r="BB16" s="175"/>
      <c r="BC16" s="226"/>
      <c r="BD16" s="175"/>
      <c r="BE16" s="175"/>
      <c r="BF16" s="221"/>
      <c r="BG16" s="221"/>
      <c r="BH16" s="222">
        <v>15976000</v>
      </c>
      <c r="BI16" s="223">
        <v>15976000</v>
      </c>
      <c r="BJ16" s="58"/>
      <c r="BK16" s="56"/>
      <c r="BL16" s="56"/>
      <c r="BM16" s="295"/>
      <c r="BN16" s="52" t="s">
        <v>563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95"/>
      <c r="BZ16" s="52" t="s">
        <v>563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295"/>
      <c r="CN16" s="52" t="s">
        <v>563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295"/>
      <c r="DF16" s="59" t="s">
        <v>563</v>
      </c>
      <c r="DG16" s="54">
        <f>SUM(K16,BH16,BS16,CK16,CW16)</f>
        <v>15976000</v>
      </c>
      <c r="DH16" s="55">
        <v>15976000</v>
      </c>
    </row>
    <row r="17" spans="1:124" ht="33.75" customHeight="1" x14ac:dyDescent="0.2">
      <c r="A17" s="200" t="s">
        <v>164</v>
      </c>
      <c r="B17" s="52" t="s">
        <v>361</v>
      </c>
      <c r="C17" s="9"/>
      <c r="D17" s="9"/>
      <c r="E17" s="200" t="s">
        <v>166</v>
      </c>
      <c r="F17" s="52" t="s">
        <v>165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164</v>
      </c>
      <c r="Q17" s="52" t="s">
        <v>362</v>
      </c>
      <c r="R17" s="9"/>
      <c r="S17" s="175">
        <v>9826137</v>
      </c>
      <c r="T17" s="9"/>
      <c r="U17" s="9"/>
      <c r="V17" s="9" t="s">
        <v>360</v>
      </c>
      <c r="W17" s="9"/>
      <c r="X17" s="9"/>
      <c r="Y17" s="9"/>
      <c r="Z17" s="9"/>
      <c r="AA17" s="9"/>
      <c r="AB17" s="9"/>
      <c r="AC17" s="9"/>
      <c r="AD17" s="200" t="s">
        <v>164</v>
      </c>
      <c r="AE17" s="52" t="s">
        <v>362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0" t="s">
        <v>164</v>
      </c>
      <c r="AU17" s="52" t="s">
        <v>362</v>
      </c>
      <c r="AV17" s="175"/>
      <c r="AW17" s="175"/>
      <c r="AX17" s="175" t="s">
        <v>374</v>
      </c>
      <c r="AY17" s="175"/>
      <c r="AZ17" s="175"/>
      <c r="BA17" s="175"/>
      <c r="BB17" s="175"/>
      <c r="BC17" s="226"/>
      <c r="BD17" s="175"/>
      <c r="BE17" s="175"/>
      <c r="BF17" s="221"/>
      <c r="BG17" s="221"/>
      <c r="BH17" s="222"/>
      <c r="BI17" s="223">
        <v>9826137</v>
      </c>
      <c r="BJ17" s="58"/>
      <c r="BK17" s="56"/>
      <c r="BL17" s="56"/>
      <c r="BM17" s="200" t="s">
        <v>164</v>
      </c>
      <c r="BN17" s="52" t="s">
        <v>362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164</v>
      </c>
      <c r="BZ17" s="52" t="s">
        <v>362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0" t="s">
        <v>164</v>
      </c>
      <c r="CN17" s="52" t="s">
        <v>362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0" t="s">
        <v>164</v>
      </c>
      <c r="DF17" s="52" t="s">
        <v>362</v>
      </c>
      <c r="DG17" s="54">
        <f>SUM(K17,BH17,BS17,CK17,CW17)</f>
        <v>0</v>
      </c>
      <c r="DH17" s="55">
        <v>9826137</v>
      </c>
    </row>
    <row r="18" spans="1:124" ht="25.5" customHeight="1" x14ac:dyDescent="0.2">
      <c r="A18" s="263" t="s">
        <v>167</v>
      </c>
      <c r="B18" s="263"/>
      <c r="C18" s="4">
        <f>SUM(C12:C17)</f>
        <v>69048950</v>
      </c>
      <c r="D18" s="4">
        <f>SUM(D12+D13+D14+D15+D16+D17)</f>
        <v>76158838</v>
      </c>
      <c r="E18" s="263" t="s">
        <v>167</v>
      </c>
      <c r="F18" s="263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69048950</v>
      </c>
      <c r="L18" s="55">
        <f t="shared" si="2"/>
        <v>76158838</v>
      </c>
      <c r="M18" s="58"/>
      <c r="N18" s="58"/>
      <c r="O18" s="65"/>
      <c r="P18" s="291" t="s">
        <v>167</v>
      </c>
      <c r="Q18" s="292"/>
      <c r="R18" s="94">
        <f>SUM(R12:R17)</f>
        <v>71700710</v>
      </c>
      <c r="S18" s="94">
        <f>SUM(S12+S13+S14+S15+S16+S17)</f>
        <v>296392904</v>
      </c>
      <c r="T18" s="94">
        <f>SUM(T12:T17)</f>
        <v>6300000</v>
      </c>
      <c r="U18" s="94">
        <v>6300000</v>
      </c>
      <c r="V18" s="94">
        <f t="shared" ref="V18:AB18" si="13">SUM(V12:V16)</f>
        <v>194000</v>
      </c>
      <c r="W18" s="94">
        <v>194000</v>
      </c>
      <c r="X18" s="94">
        <f t="shared" si="13"/>
        <v>700000</v>
      </c>
      <c r="Y18" s="94">
        <v>700000</v>
      </c>
      <c r="Z18" s="94">
        <f t="shared" si="13"/>
        <v>1000000</v>
      </c>
      <c r="AA18" s="94">
        <v>1000000</v>
      </c>
      <c r="AB18" s="94">
        <f t="shared" si="13"/>
        <v>27856000</v>
      </c>
      <c r="AC18" s="94">
        <v>27856000</v>
      </c>
      <c r="AD18" s="263" t="s">
        <v>167</v>
      </c>
      <c r="AE18" s="263"/>
      <c r="AF18" s="94">
        <f t="shared" ref="AF18:AV18" si="14">SUM(AF12:AF16)</f>
        <v>0</v>
      </c>
      <c r="AG18" s="94">
        <v>8412000</v>
      </c>
      <c r="AH18" s="94">
        <f t="shared" si="14"/>
        <v>20163485</v>
      </c>
      <c r="AI18" s="94">
        <v>20163485</v>
      </c>
      <c r="AJ18" s="94"/>
      <c r="AK18" s="94"/>
      <c r="AL18" s="94">
        <f t="shared" ref="AL18:AP18" si="15">SUM(AL12:AL17)</f>
        <v>1000000</v>
      </c>
      <c r="AM18" s="94">
        <v>1000000</v>
      </c>
      <c r="AN18" s="94">
        <f t="shared" si="15"/>
        <v>2500000</v>
      </c>
      <c r="AO18" s="94">
        <v>2500000</v>
      </c>
      <c r="AP18" s="94">
        <f t="shared" si="15"/>
        <v>14982080</v>
      </c>
      <c r="AQ18" s="94">
        <v>14556353</v>
      </c>
      <c r="AR18" s="94">
        <f>SUM(AR12:AR16)</f>
        <v>9100000</v>
      </c>
      <c r="AS18" s="94">
        <v>84912965</v>
      </c>
      <c r="AT18" s="263" t="s">
        <v>167</v>
      </c>
      <c r="AU18" s="263"/>
      <c r="AV18" s="94">
        <f t="shared" si="14"/>
        <v>1445390</v>
      </c>
      <c r="AW18" s="94">
        <v>7540390</v>
      </c>
      <c r="AX18" s="94">
        <f>SUM(AX12:AX17)</f>
        <v>1500000</v>
      </c>
      <c r="AY18" s="94">
        <v>1500000</v>
      </c>
      <c r="AZ18" s="94">
        <f>SUM(AZ12:AZ17)</f>
        <v>200000</v>
      </c>
      <c r="BA18" s="94">
        <v>200000</v>
      </c>
      <c r="BB18" s="94">
        <v>3789360</v>
      </c>
      <c r="BC18" s="230">
        <v>3789360</v>
      </c>
      <c r="BD18" s="94"/>
      <c r="BE18" s="94"/>
      <c r="BF18" s="222"/>
      <c r="BG18" s="222"/>
      <c r="BH18" s="222">
        <v>162431025</v>
      </c>
      <c r="BI18" s="223">
        <v>439021220</v>
      </c>
      <c r="BJ18" s="58"/>
      <c r="BK18" s="58"/>
      <c r="BL18" s="58"/>
      <c r="BM18" s="263" t="s">
        <v>167</v>
      </c>
      <c r="BN18" s="263"/>
      <c r="BO18" s="4">
        <f t="shared" ref="BO18:BS18" si="16">SUM(BO12:BO16)</f>
        <v>62412985</v>
      </c>
      <c r="BP18" s="4">
        <f>SUM(BP12+BP13+BP14+BP15+BP16+BP17)</f>
        <v>63789984</v>
      </c>
      <c r="BQ18" s="4">
        <f t="shared" si="16"/>
        <v>10200000</v>
      </c>
      <c r="BR18" s="64">
        <v>10198100</v>
      </c>
      <c r="BS18" s="54">
        <f t="shared" si="16"/>
        <v>72612985</v>
      </c>
      <c r="BT18" s="55">
        <f>SUM(BT12+BT13+BT14+BT15+BT16+BT17)</f>
        <v>73988084</v>
      </c>
      <c r="BU18" s="58"/>
      <c r="BV18" s="58"/>
      <c r="BW18" s="58"/>
      <c r="BX18" s="58"/>
      <c r="BY18" s="263" t="s">
        <v>167</v>
      </c>
      <c r="BZ18" s="263"/>
      <c r="CA18" s="94">
        <f t="shared" ref="CA18:CK18" si="17">SUM(CA12:CA17)</f>
        <v>76170920</v>
      </c>
      <c r="CB18" s="94">
        <f>SUM(CB12+CB13+CB14+CB15+CB16+CB17)</f>
        <v>77554416</v>
      </c>
      <c r="CC18" s="94">
        <f t="shared" si="17"/>
        <v>6765145</v>
      </c>
      <c r="CD18" s="94">
        <f>SUM(CD12+CD13+CD14+CD15+CD16+CD17)</f>
        <v>6765145</v>
      </c>
      <c r="CE18" s="94">
        <f t="shared" si="17"/>
        <v>7958250</v>
      </c>
      <c r="CF18" s="94">
        <f>SUM(CF12+CF13+CF14+CF15+CF16+CF17)</f>
        <v>7958250</v>
      </c>
      <c r="CG18" s="94">
        <f t="shared" si="17"/>
        <v>8834220</v>
      </c>
      <c r="CH18" s="94">
        <f>SUM(CH12+CH13+CH14+CH15+CH16+CH17)</f>
        <v>8834220</v>
      </c>
      <c r="CI18" s="94">
        <f t="shared" si="17"/>
        <v>8255000</v>
      </c>
      <c r="CJ18" s="230">
        <v>8255000</v>
      </c>
      <c r="CK18" s="224">
        <f t="shared" si="17"/>
        <v>107983535</v>
      </c>
      <c r="CL18" s="94">
        <f>SUM(CL12+CL13+CL14+CL15+CL16+CL17)</f>
        <v>109367031</v>
      </c>
      <c r="CM18" s="263" t="s">
        <v>167</v>
      </c>
      <c r="CN18" s="263"/>
      <c r="CO18" s="94">
        <f t="shared" ref="CO18:CS18" si="18">SUM(CO12:CO16)</f>
        <v>8266415</v>
      </c>
      <c r="CP18" s="94">
        <f>SUM(CP12+CP13+CP14+CP15+CP16+CP17)</f>
        <v>9479115</v>
      </c>
      <c r="CQ18" s="94">
        <f t="shared" si="18"/>
        <v>720000</v>
      </c>
      <c r="CR18" s="94">
        <v>2700000</v>
      </c>
      <c r="CS18" s="94">
        <f t="shared" si="18"/>
        <v>800000</v>
      </c>
      <c r="CT18" s="230">
        <v>971925</v>
      </c>
      <c r="CU18" s="230">
        <v>500000</v>
      </c>
      <c r="CV18" s="230">
        <v>500000</v>
      </c>
      <c r="CW18" s="224">
        <f>SUM(CW12:CW17)</f>
        <v>10286415</v>
      </c>
      <c r="CX18" s="223">
        <v>11671040</v>
      </c>
      <c r="DE18" s="263" t="s">
        <v>167</v>
      </c>
      <c r="DF18" s="293"/>
      <c r="DG18" s="54">
        <f>SUM(DG12+DG13+DG14+DG15+DG16+DG17)</f>
        <v>422362910</v>
      </c>
      <c r="DH18" s="55">
        <v>721519541</v>
      </c>
      <c r="DI18" s="6"/>
    </row>
    <row r="19" spans="1:124" ht="25.5" customHeight="1" thickBot="1" x14ac:dyDescent="0.25">
      <c r="A19" s="288" t="s">
        <v>168</v>
      </c>
      <c r="B19" s="288"/>
      <c r="C19" s="4">
        <v>17</v>
      </c>
      <c r="D19" s="4">
        <v>17</v>
      </c>
      <c r="E19" s="288" t="s">
        <v>168</v>
      </c>
      <c r="F19" s="288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289" t="s">
        <v>168</v>
      </c>
      <c r="Q19" s="290"/>
      <c r="R19" s="4">
        <v>3</v>
      </c>
      <c r="S19" s="4"/>
      <c r="T19" s="9"/>
      <c r="U19" s="9"/>
      <c r="V19" s="9"/>
      <c r="W19" s="9"/>
      <c r="X19" s="9"/>
      <c r="Y19" s="9"/>
      <c r="Z19" s="9"/>
      <c r="AA19" s="9"/>
      <c r="AB19" s="9"/>
      <c r="AC19" s="9"/>
      <c r="AD19" s="288" t="s">
        <v>168</v>
      </c>
      <c r="AE19" s="288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9</v>
      </c>
      <c r="AQ19" s="94">
        <v>9</v>
      </c>
      <c r="AR19" s="175"/>
      <c r="AS19" s="175">
        <v>74</v>
      </c>
      <c r="AT19" s="288" t="s">
        <v>168</v>
      </c>
      <c r="AU19" s="288"/>
      <c r="AV19" s="175"/>
      <c r="AW19" s="175"/>
      <c r="AX19" s="87"/>
      <c r="AY19" s="87"/>
      <c r="AZ19" s="87"/>
      <c r="BA19" s="87"/>
      <c r="BB19" s="87"/>
      <c r="BC19" s="231"/>
      <c r="BD19" s="87"/>
      <c r="BE19" s="175"/>
      <c r="BF19" s="221"/>
      <c r="BG19" s="221"/>
      <c r="BH19" s="232">
        <f>SUM(R19+T19+V19+X19+Z19+AB19+AF19+AH19+AJ19+AL19+AN19+AP19+AR19+AV19+AX19+AZ19)</f>
        <v>12</v>
      </c>
      <c r="BI19" s="233">
        <v>83</v>
      </c>
      <c r="BJ19" s="58"/>
      <c r="BK19" s="58"/>
      <c r="BL19" s="58"/>
      <c r="BM19" s="288" t="s">
        <v>168</v>
      </c>
      <c r="BN19" s="288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288" t="s">
        <v>168</v>
      </c>
      <c r="BZ19" s="288"/>
      <c r="CA19" s="7">
        <v>14</v>
      </c>
      <c r="CB19" s="7">
        <v>14</v>
      </c>
      <c r="CC19" s="7">
        <v>2</v>
      </c>
      <c r="CD19" s="7">
        <v>2</v>
      </c>
      <c r="CE19" s="7">
        <v>3</v>
      </c>
      <c r="CF19" s="7">
        <v>3</v>
      </c>
      <c r="CG19" s="7">
        <v>3</v>
      </c>
      <c r="CH19" s="7">
        <v>3</v>
      </c>
      <c r="CI19" s="10"/>
      <c r="CJ19" s="43"/>
      <c r="CK19" s="66">
        <f>CA19+CC19+CE19+CG19</f>
        <v>22</v>
      </c>
      <c r="CL19" s="113">
        <v>22</v>
      </c>
      <c r="CM19" s="288" t="s">
        <v>168</v>
      </c>
      <c r="CN19" s="288"/>
      <c r="CO19" s="4">
        <v>2</v>
      </c>
      <c r="CP19" s="4">
        <v>2</v>
      </c>
      <c r="CQ19" s="9"/>
      <c r="CR19" s="9"/>
      <c r="CS19" s="9"/>
      <c r="CT19" s="53"/>
      <c r="CU19" s="53"/>
      <c r="CV19" s="53"/>
      <c r="CW19" s="66">
        <f>CO19+CQ19+CS19</f>
        <v>2</v>
      </c>
      <c r="CX19" s="67">
        <v>2</v>
      </c>
      <c r="DE19" s="288" t="s">
        <v>168</v>
      </c>
      <c r="DF19" s="289"/>
      <c r="DG19" s="54">
        <f>SUM(K19,BH19,BS19,CK19,CW19)</f>
        <v>67</v>
      </c>
      <c r="DH19" s="55">
        <v>138</v>
      </c>
    </row>
    <row r="20" spans="1:124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193"/>
      <c r="B21" s="69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CQ21" s="193"/>
      <c r="DB21" s="265"/>
      <c r="DC21" s="265"/>
      <c r="DD21" s="265"/>
      <c r="DE21" s="265"/>
      <c r="DF21" s="265"/>
      <c r="DG21" s="265"/>
      <c r="DH21" s="265"/>
      <c r="DI21" s="265"/>
      <c r="DJ21" s="265"/>
      <c r="DQ21" s="193"/>
      <c r="DR21" s="193"/>
      <c r="DS21" s="193"/>
      <c r="DT21" s="193"/>
    </row>
    <row r="22" spans="1:124" x14ac:dyDescent="0.2">
      <c r="A22" s="265"/>
      <c r="B22" s="266"/>
      <c r="C22" s="266"/>
      <c r="D22" s="266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193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193"/>
      <c r="BX22" s="193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DS22" s="6"/>
    </row>
    <row r="23" spans="1:124" x14ac:dyDescent="0.2">
      <c r="A23" s="193"/>
      <c r="B23" s="69"/>
    </row>
    <row r="24" spans="1:124" x14ac:dyDescent="0.2">
      <c r="A24" s="193"/>
      <c r="B24" s="69"/>
      <c r="BU24" s="6"/>
    </row>
    <row r="25" spans="1:124" x14ac:dyDescent="0.2">
      <c r="A25" s="193"/>
      <c r="B25" s="69"/>
      <c r="DS25" s="6"/>
    </row>
    <row r="26" spans="1:124" x14ac:dyDescent="0.2">
      <c r="A26" s="193"/>
      <c r="BH26" s="6"/>
      <c r="BI26" s="128" t="s">
        <v>360</v>
      </c>
    </row>
    <row r="27" spans="1:124" x14ac:dyDescent="0.2">
      <c r="A27" s="193"/>
      <c r="AQ27" t="s">
        <v>360</v>
      </c>
    </row>
    <row r="28" spans="1:124" x14ac:dyDescent="0.2">
      <c r="A28" s="193"/>
    </row>
    <row r="29" spans="1:124" x14ac:dyDescent="0.2">
      <c r="A29" s="193"/>
    </row>
    <row r="30" spans="1:124" x14ac:dyDescent="0.2">
      <c r="A30" s="193"/>
    </row>
    <row r="31" spans="1:124" x14ac:dyDescent="0.2">
      <c r="A31" s="193"/>
    </row>
    <row r="32" spans="1:124" x14ac:dyDescent="0.2">
      <c r="A32" s="193"/>
      <c r="BJ32" t="s">
        <v>360</v>
      </c>
    </row>
  </sheetData>
  <mergeCells count="114"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2/2017. (II. 16.)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4.mell.</vt:lpstr>
      <vt:lpstr>5. mell.</vt:lpstr>
      <vt:lpstr>6. mell.</vt:lpstr>
      <vt:lpstr>7. mell.</vt:lpstr>
      <vt:lpstr>7.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2018-10-19T07:57:59Z</cp:lastPrinted>
  <dcterms:created xsi:type="dcterms:W3CDTF">2015-02-02T20:50:04Z</dcterms:created>
  <dcterms:modified xsi:type="dcterms:W3CDTF">2018-10-19T08:02:06Z</dcterms:modified>
</cp:coreProperties>
</file>