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5" activeTab="18"/>
  </bookViews>
  <sheets>
    <sheet name="1.1.sz.mell." sheetId="1" r:id="rId1"/>
    <sheet name="1.2.sz.mell." sheetId="2" r:id="rId2"/>
    <sheet name="2.1.sz.mell  " sheetId="3" r:id="rId3"/>
    <sheet name="2.2.sz.mell  " sheetId="4" r:id="rId4"/>
    <sheet name="3.sz.mell." sheetId="5" r:id="rId5"/>
    <sheet name="4.sz.mell." sheetId="6" r:id="rId6"/>
    <sheet name="5. sz. mell. " sheetId="7" r:id="rId7"/>
    <sheet name="6. sz. mell" sheetId="8" r:id="rId8"/>
    <sheet name="7. sz. mell." sheetId="9" r:id="rId9"/>
    <sheet name="8. sz. mell" sheetId="10" r:id="rId10"/>
    <sheet name="1.tájékoztató" sheetId="11" r:id="rId11"/>
    <sheet name="2. tájékoztató tábla" sheetId="12" r:id="rId12"/>
    <sheet name="3. tájékoztató tábla" sheetId="13" r:id="rId13"/>
    <sheet name="4. tájékoztató tábla" sheetId="14" r:id="rId14"/>
    <sheet name="5. tájékoztató tábla" sheetId="15" r:id="rId15"/>
    <sheet name="6. tájékoztató tábla" sheetId="16" r:id="rId16"/>
    <sheet name="7.1. tájékoztató tábla" sheetId="17" r:id="rId17"/>
    <sheet name="7.2. tájékoztató tábla" sheetId="18" r:id="rId18"/>
    <sheet name="7.3. tájékoztató tábla" sheetId="19" r:id="rId19"/>
    <sheet name="8. tájékoztató tábla" sheetId="20" r:id="rId20"/>
    <sheet name="Munka1" sheetId="21" r:id="rId21"/>
  </sheets>
  <definedNames>
    <definedName name="_ftn1" localSheetId="18">'7.3. tájékoztató tábla'!$A$27</definedName>
    <definedName name="_ftnref1" localSheetId="18">'7.3. tájékoztató tábla'!$A$18</definedName>
    <definedName name="_xlnm.Print_Titles" localSheetId="7">'6. sz. mell'!$1:$6</definedName>
    <definedName name="_xlnm.Print_Titles" localSheetId="8">'7. sz. mell.'!$1:$6</definedName>
    <definedName name="_xlnm.Print_Titles" localSheetId="16">'7.1. tájékoztató tábla'!$2:$6</definedName>
    <definedName name="_xlnm.Print_Area" localSheetId="0">'1.1.sz.mell.'!$A$1:$E$146</definedName>
    <definedName name="_xlnm.Print_Area" localSheetId="1">'1.2.sz.mell.'!$A$1:$E$146</definedName>
    <definedName name="_xlnm.Print_Area" localSheetId="10">'1.tájékoztató'!$A$1:$E$145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<sst xmlns="http://schemas.openxmlformats.org/spreadsheetml/2006/main" count="2087" uniqueCount="707">
  <si>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</si>
  <si>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</si>
  <si>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</si>
  <si>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</si>
  <si>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</si>
  <si>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</si>
  <si>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</si>
  <si>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</si>
  <si>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</si>
  <si>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</si>
  <si>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</si>
  <si>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</si>
  <si>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</si>
  <si>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</si>
  <si>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</si>
  <si>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</si>
  <si>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</si>
  <si>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</si>
  <si>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</si>
  <si>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</si>
  <si>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</si>
  <si>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</si>
  <si>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</si>
  <si>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</si>
  <si>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</si>
  <si>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</si>
  <si>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</si>
  <si>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</si>
  <si>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</si>
  <si>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</si>
  <si>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</si>
  <si>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</si>
  <si>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</si>
  <si>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</si>
  <si>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</si>
  <si>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</si>
  <si>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</si>
  <si>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</si>
  <si>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</si>
  <si>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</si>
  <si>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</si>
  <si>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</si>
  <si>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</si>
  <si>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</si>
  <si>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</si>
  <si>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</si>
  <si>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</si>
  <si>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</si>
  <si>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</si>
  <si>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</si>
  <si>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</si>
  <si>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</si>
  <si>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</si>
  <si>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</si>
  <si>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</si>
  <si>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</si>
  <si>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</si>
  <si>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</si>
  <si>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</si>
  <si>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</si>
  <si>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</si>
  <si>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</si>
  <si>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</si>
  <si>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</si>
  <si>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</si>
  <si>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</si>
  <si>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</si>
  <si>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</si>
  <si>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</si>
  <si>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</si>
  <si>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</si>
  <si>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</si>
  <si>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</si>
  <si>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</si>
  <si>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</si>
  <si>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</si>
  <si>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</si>
  <si>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</si>
  <si>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</si>
  <si>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</si>
  <si>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</si>
  <si>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</si>
  <si>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</si>
  <si>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</si>
  <si>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</si>
  <si>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</si>
  <si>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</si>
  <si>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</si>
  <si>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</si>
  <si>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</si>
  <si>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</si>
  <si>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</si>
  <si>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</si>
  <si>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</si>
  <si>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</si>
  <si>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</si>
  <si>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</si>
  <si>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</si>
  <si>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</si>
  <si>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</si>
  <si>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</si>
  <si>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</si>
  <si>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</si>
  <si>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</si>
  <si>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</si>
  <si>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</si>
  <si>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</si>
  <si>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</si>
  <si>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</si>
  <si>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</si>
  <si>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</si>
  <si>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</si>
  <si>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</si>
  <si>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</si>
  <si>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</si>
  <si>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</si>
  <si>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</si>
  <si>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</si>
  <si>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</si>
  <si>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</si>
  <si>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</si>
  <si>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</si>
  <si>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</si>
  <si>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</si>
  <si>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</si>
  <si>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</si>
  <si>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</si>
  <si>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</si>
  <si>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</si>
  <si>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</si>
  <si>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</si>
  <si>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</si>
  <si>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</si>
  <si>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</si>
  <si>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</si>
  <si>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</si>
  <si>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</si>
  <si>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</si>
  <si>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</si>
  <si>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</si>
  <si>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</si>
  <si>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</si>
  <si>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</si>
  <si>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</si>
  <si>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</si>
  <si>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</si>
  <si>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</si>
  <si>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</si>
  <si>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</si>
  <si>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</si>
  <si>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</si>
  <si>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</si>
  <si>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</si>
  <si>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</si>
  <si>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</si>
  <si>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</si>
  <si>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</si>
  <si>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</si>
  <si>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</si>
  <si>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</si>
  <si>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</si>
  <si>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</si>
  <si>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</si>
  <si>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</si>
  <si>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</si>
  <si>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</si>
  <si>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</si>
  <si>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</si>
  <si>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</si>
  <si>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</si>
  <si>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</si>
  <si>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</si>
  <si>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</si>
  <si>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</si>
  <si>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</si>
  <si>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</si>
  <si>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</si>
  <si>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</si>
  <si>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</si>
  <si>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</si>
  <si>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</si>
  <si>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</si>
  <si>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</si>
  <si>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</si>
  <si>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</si>
  <si>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</si>
  <si>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</si>
  <si>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</si>
  <si>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</si>
  <si>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</si>
  <si>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</si>
  <si>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</si>
  <si>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</si>
  <si>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</si>
  <si>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</si>
  <si>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</si>
  <si>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</si>
  <si>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</si>
  <si>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</si>
  <si>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</si>
  <si>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</si>
  <si>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</si>
  <si>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</si>
  <si>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</si>
  <si>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</si>
  <si>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</si>
  <si>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</si>
  <si>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</si>
  <si>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</si>
  <si>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</si>
  <si>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</si>
  <si>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</si>
  <si>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</si>
  <si>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</si>
  <si>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</si>
  <si>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</si>
  <si>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</si>
  <si>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</si>
  <si>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</si>
  <si>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</si>
  <si>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</si>
  <si>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</si>
  <si>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</si>
  <si>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</si>
  <si>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</si>
  <si>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</si>
  <si>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</si>
  <si>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</si>
  <si>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</si>
  <si>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</si>
  <si>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</si>
  <si>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</si>
  <si>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</si>
  <si>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</si>
  <si>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</si>
  <si>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</si>
  <si>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</si>
  <si>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</si>
  <si>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</si>
  <si>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</si>
  <si>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</si>
  <si>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</si>
  <si>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</si>
  <si>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</si>
  <si>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</si>
  <si>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</si>
  <si>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</si>
  <si>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</si>
  <si>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</si>
  <si>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</si>
  <si>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</si>
  <si>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</si>
  <si>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</si>
  <si>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</si>
  <si>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</si>
  <si>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</si>
  <si>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</si>
  <si>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</si>
  <si>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</si>
  <si>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</si>
  <si>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</si>
  <si>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</si>
  <si>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</si>
  <si>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</si>
  <si>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</si>
  <si>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</si>
  <si>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</si>
  <si>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</si>
  <si>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</si>
  <si>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</si>
  <si>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</si>
  <si>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</si>
  <si>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</si>
  <si>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</si>
  <si>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</si>
  <si>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</si>
  <si>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</si>
  <si>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</si>
  <si>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</si>
  <si>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</si>
  <si>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</si>
  <si>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</si>
  <si>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</si>
  <si>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</si>
  <si>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</si>
  <si>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</si>
  <si>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</si>
  <si>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</si>
  <si>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</si>
  <si>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</si>
  <si>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</si>
  <si>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</si>
  <si>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</si>
  <si>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</si>
  <si>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</si>
  <si>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</si>
  <si>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</si>
  <si>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</si>
  <si>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</si>
  <si>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</si>
  <si>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</si>
  <si>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</si>
  <si>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</si>
  <si>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</si>
  <si>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</si>
  <si>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</si>
  <si>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</si>
  <si>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</si>
  <si>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</si>
  <si>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</si>
  <si>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</si>
  <si>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</si>
  <si>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</si>
  <si>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</si>
  <si>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</si>
  <si>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</si>
  <si>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</si>
  <si>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</si>
  <si>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</si>
  <si>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</si>
  <si>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</si>
  <si>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</si>
  <si>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</si>
  <si>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</si>
  <si>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</si>
  <si>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</si>
  <si>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</si>
  <si>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</si>
  <si>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</si>
  <si>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</si>
  <si>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</si>
  <si>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</si>
  <si>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</si>
  <si>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</si>
  <si>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</si>
  <si>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</si>
  <si>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</si>
  <si>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</si>
  <si>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</si>
  <si>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</si>
  <si>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</si>
  <si>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</si>
  <si>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</si>
  <si>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</si>
  <si>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</si>
  <si>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</si>
  <si>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</si>
  <si>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</si>
  <si>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</si>
  <si>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</si>
  <si>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</si>
  <si>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</si>
  <si>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</si>
  <si>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</si>
  <si>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</si>
  <si>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</si>
  <si>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</si>
  <si>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</si>
  <si>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</si>
  <si>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</si>
  <si>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</si>
  <si>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</si>
  <si>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</si>
  <si>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</si>
  <si>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</si>
  <si>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</si>
  <si>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</si>
  <si>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</si>
  <si>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</si>
  <si>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</si>
  <si>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</si>
  <si>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</si>
  <si>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</si>
  <si>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</si>
  <si>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</si>
  <si>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</si>
  <si>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</si>
  <si>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</si>
  <si>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</si>
  <si>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</si>
  <si>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</si>
  <si>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</si>
  <si>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</si>
  <si>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</si>
  <si>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</si>
  <si>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</si>
  <si>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</si>
  <si>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</si>
  <si>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</si>
  <si>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</si>
  <si>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</si>
  <si>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</si>
  <si>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</si>
  <si>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</si>
  <si>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</si>
  <si>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</si>
  <si>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</si>
  <si>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</si>
  <si>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</si>
  <si>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</si>
  <si>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</si>
  <si>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</si>
  <si>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</si>
  <si>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</si>
  <si>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</si>
  <si>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</si>
  <si>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</si>
  <si>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</si>
  <si>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</si>
  <si>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</si>
  <si>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</si>
  <si>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</si>
  <si>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</si>
  <si>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</si>
  <si>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</si>
  <si>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</si>
  <si>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</si>
  <si>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</si>
  <si>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</si>
  <si>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</si>
  <si>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</si>
  <si>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</si>
  <si>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</si>
  <si>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</si>
  <si>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</si>
  <si>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</si>
  <si>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</si>
  <si>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</si>
  <si>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</si>
  <si>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</si>
  <si>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</si>
  <si>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</si>
  <si>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</si>
  <si>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</si>
  <si>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</si>
  <si>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</si>
  <si>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</si>
  <si>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</si>
  <si>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</si>
  <si>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</si>
  <si>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</si>
  <si>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</si>
  <si>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</si>
  <si>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</si>
  <si>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</si>
  <si>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</si>
  <si>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</si>
  <si>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</si>
  <si>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</si>
  <si>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</si>
  <si>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</si>
  <si>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</si>
  <si>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</si>
  <si>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</si>
  <si>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</si>
  <si>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</si>
  <si>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</si>
  <si>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</si>
  <si>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</si>
  <si>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</si>
  <si>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</si>
  <si>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</si>
  <si>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</si>
  <si>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</si>
  <si>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</si>
  <si>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</si>
  <si>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</si>
  <si>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</si>
  <si>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</si>
  <si>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</si>
  <si>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</si>
  <si>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</si>
  <si>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</si>
  <si>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</si>
  <si>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</si>
  <si>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</si>
  <si>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</si>
  <si>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</si>
  <si>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</si>
  <si>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</si>
  <si>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</si>
  <si>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</si>
  <si>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</si>
  <si>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</si>
  <si>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</si>
  <si>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</si>
  <si>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</si>
  <si>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</si>
  <si>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</si>
  <si>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</si>
  <si>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</si>
  <si>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</si>
  <si>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</si>
  <si>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</si>
  <si>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</si>
  <si>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</si>
  <si>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</si>
  <si>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</si>
  <si>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</si>
  <si>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</si>
  <si>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</si>
  <si>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</si>
  <si>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</si>
  <si>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</si>
  <si>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</si>
  <si>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</si>
  <si>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</si>
  <si>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</si>
  <si>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</si>
  <si>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</si>
  <si>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</si>
  <si>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</si>
  <si>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</si>
  <si>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</si>
  <si>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</si>
  <si>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</si>
  <si>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</si>
  <si>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</si>
  <si>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</si>
  <si>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</si>
  <si>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</si>
  <si>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</si>
  <si>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</si>
  <si>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</si>
  <si>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</si>
  <si>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</si>
  <si>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</si>
  <si>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</si>
  <si>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</si>
  <si>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</si>
  <si>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</si>
  <si>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</si>
  <si>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</si>
  <si>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</si>
  <si>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</si>
  <si>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</si>
  <si>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</si>
  <si>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</si>
  <si>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</si>
  <si>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</si>
  <si>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</si>
  <si>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</si>
  <si>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</si>
  <si>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</si>
  <si>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</si>
  <si>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</si>
  <si>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</si>
  <si>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</si>
  <si>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</si>
  <si>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</si>
  <si>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</si>
  <si>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</si>
  <si>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</si>
  <si>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</si>
  <si>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</si>
  <si>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</si>
  <si>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</si>
  <si>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</si>
  <si>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</si>
  <si>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</si>
  <si>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</si>
  <si>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</si>
  <si>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</si>
  <si>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</si>
  <si>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</si>
  <si>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</si>
  <si>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</si>
  <si>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</si>
  <si>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</si>
  <si>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</si>
  <si>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</si>
  <si>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</si>
  <si>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</si>
  <si>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</si>
  <si>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</si>
  <si>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</si>
  <si>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</si>
  <si>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</si>
  <si>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</si>
  <si>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</si>
  <si>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</si>
  <si>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</si>
  <si>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</si>
  <si>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</si>
  <si>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</si>
  <si>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</si>
  <si>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</si>
  <si>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</si>
  <si>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</si>
  <si>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</si>
  <si>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</si>
  <si>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</si>
  <si>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</si>
  <si>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</si>
  <si>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</si>
  <si>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</si>
  <si>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</si>
  <si>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</si>
  <si>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</si>
  <si>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</si>
  <si>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</si>
  <si>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</si>
  <si>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</si>
  <si>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</si>
  <si>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</si>
  <si>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</si>
  <si>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</si>
  <si>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</si>
  <si>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</si>
  <si>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</si>
  <si>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</si>
  <si>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</si>
  <si>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</si>
  <si>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</si>
  <si>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</si>
  <si>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</si>
  <si>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</si>
  <si>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</si>
  <si>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</si>
  <si>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</si>
  <si>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</si>
  <si>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</si>
  <si>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</si>
  <si>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</si>
  <si>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</si>
  <si>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</si>
  <si>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</si>
  <si>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</si>
  <si>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</si>
  <si>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</si>
  <si>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</si>
  <si>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</si>
  <si>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</si>
  <si>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</si>
  <si>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</si>
  <si>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</si>
  <si>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</si>
  <si>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</si>
  <si>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</si>
  <si>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</si>
  <si>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</si>
  <si>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</si>
  <si>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</si>
  <si>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</si>
  <si>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</si>
  <si>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</si>
  <si>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</si>
  <si>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</si>
  <si>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</si>
  <si>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</si>
  <si>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</si>
  <si>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</si>
  <si>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</si>
  <si>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</si>
  <si>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</si>
  <si>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</si>
  <si>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</si>
  <si>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</si>
  <si>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</si>
  <si>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</si>
  <si>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</si>
  <si>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</si>
  <si>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</si>
  <si>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</si>
  <si>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</si>
  <si>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</si>
  <si>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</si>
  <si>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</si>
  <si>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</si>
  <si>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</si>
  <si>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</si>
  <si>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Bruttó  hiány:</t>
  </si>
  <si>
    <t>Bruttó  többlet:</t>
  </si>
  <si>
    <t>Intézményfinanszírozás</t>
  </si>
  <si>
    <t>Államháztartáson belüli Intézményfinanszírozás</t>
  </si>
  <si>
    <t>Start eszközbeszerzés</t>
  </si>
  <si>
    <t>Ingatlan vásárlás</t>
  </si>
  <si>
    <t>Részesedés vásárlása</t>
  </si>
  <si>
    <t>2016.-2016</t>
  </si>
  <si>
    <t>Nem releváns!</t>
  </si>
  <si>
    <t>4+2</t>
  </si>
  <si>
    <t>Egységes Óvoda</t>
  </si>
  <si>
    <t>2014. évi visszafizetés</t>
  </si>
  <si>
    <t>2015.</t>
  </si>
  <si>
    <t xml:space="preserve">Bursa Hungarica </t>
  </si>
  <si>
    <t>ösztöndíj</t>
  </si>
  <si>
    <t>Arany János</t>
  </si>
  <si>
    <t>Vámosújfalu Közhasznu Polgárör Egyesület</t>
  </si>
  <si>
    <t xml:space="preserve">támogatás </t>
  </si>
  <si>
    <t>Vámosújfalui Egységes Óvodai, Bölcsődei és Művelődési Intézmény</t>
  </si>
  <si>
    <t>2016. évi</t>
  </si>
  <si>
    <t>2015. teljesítés</t>
  </si>
  <si>
    <t>Vámosújfalu Község Önkormányzata</t>
  </si>
  <si>
    <t>VAGYONKIMUTATÁS a 2016. évi könyvviteli mérlegben értékkel szereplő eszközökről</t>
  </si>
  <si>
    <t>VAGYONKIMUTATÁS az érték nélkül nyilvántartott eszközökről</t>
  </si>
  <si>
    <t>Adósság állomány alakulása lejárat, eszközök, bel- és külföldi hitelezők szerinti bontásban 2016. december 31-én</t>
  </si>
  <si>
    <t>2.2. melléklet a 7/2017. (V.25.) önkormányzati rendelethez</t>
  </si>
  <si>
    <t>2.1. melléklet a 7/2017. (V.25.) önkormányzati rendelethez</t>
  </si>
  <si>
    <t>3. melléklet a 7/2017. (V.25.) önkormányzati rendelethez</t>
  </si>
  <si>
    <t>4. melléklet a 7/2017. (V.25.) önkormányzati rendelethez</t>
  </si>
  <si>
    <t xml:space="preserve">5. melléklet a 7/2017. (V.25.) önkormányzati rendelethez   </t>
  </si>
  <si>
    <t>7. melléklet a 7/2017. (V.25.) önkormányzati rendelethez</t>
  </si>
  <si>
    <t>8. sz. melléklet a 7/2017. (V.25.) önkormányzati rengelethez</t>
  </si>
  <si>
    <t>2. tájékoztató tábla a 7/2017. (V.25.) önkormányzati rendelethez</t>
  </si>
  <si>
    <t>3. tájékoztató tábla a 7/2017. (V.25.) önkormányzati rendelethez</t>
  </si>
  <si>
    <t>4. tájékoztató tábla a 7/2017. (V.25.) önkormányzati rendelethez</t>
  </si>
  <si>
    <t>8. sz. tájékoztató tábla a 7/2017. (V.25.) 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</si>
</sst>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7" borderId="0" applyNumberFormat="0" applyBorder="0" applyAlignment="0" applyProtection="0"/>
    <xf numFmtId="0" fontId="62" fillId="6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2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2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0" borderId="0" applyNumberFormat="0" applyBorder="0" applyAlignment="0" applyProtection="0"/>
    <xf numFmtId="0" fontId="61" fillId="17" borderId="0" applyNumberFormat="0" applyBorder="0" applyAlignment="0" applyProtection="0"/>
    <xf numFmtId="0" fontId="61" fillId="5" borderId="0" applyNumberFormat="0" applyBorder="0" applyAlignment="0" applyProtection="0"/>
    <xf numFmtId="0" fontId="63" fillId="12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64" fillId="1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19" borderId="7" applyNumberFormat="0" applyFont="0" applyAlignment="0" applyProtection="0"/>
    <xf numFmtId="0" fontId="68" fillId="20" borderId="0" applyNumberFormat="0" applyBorder="0" applyAlignment="0" applyProtection="0"/>
    <xf numFmtId="0" fontId="69" fillId="2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2" borderId="0" applyNumberFormat="0" applyBorder="0" applyAlignment="0" applyProtection="0"/>
    <xf numFmtId="0" fontId="74" fillId="23" borderId="0" applyNumberFormat="0" applyBorder="0" applyAlignment="0" applyProtection="0"/>
    <xf numFmtId="0" fontId="75" fillId="21" borderId="1" applyNumberFormat="0" applyAlignment="0" applyProtection="0"/>
    <xf numFmtId="9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0" fillId="0" borderId="20" xfId="60" applyNumberFormat="1" applyFont="1" applyFill="1" applyBorder="1" applyAlignment="1" applyProtection="1">
      <alignment vertical="center"/>
      <protection/>
    </xf>
    <xf numFmtId="164" fontId="20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4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6" fillId="0" borderId="44" xfId="0" applyNumberFormat="1" applyFont="1" applyFill="1" applyBorder="1" applyAlignment="1" applyProtection="1">
      <alignment horizontal="centerContinuous" vertical="center"/>
      <protection/>
    </xf>
    <xf numFmtId="164" fontId="26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45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39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5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right" vertical="center" indent="1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5" fillId="0" borderId="0" xfId="62" applyFill="1">
      <alignment/>
      <protection/>
    </xf>
    <xf numFmtId="0" fontId="17" fillId="0" borderId="0" xfId="62" applyFont="1" applyFill="1">
      <alignment/>
      <protection/>
    </xf>
    <xf numFmtId="0" fontId="25" fillId="0" borderId="0" xfId="62" applyFont="1" applyFill="1">
      <alignment/>
      <protection/>
    </xf>
    <xf numFmtId="3" fontId="25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7" xfId="61" applyNumberFormat="1" applyFont="1" applyFill="1" applyBorder="1" applyAlignment="1" applyProtection="1">
      <alignment horizontal="center" vertical="center"/>
      <protection/>
    </xf>
    <xf numFmtId="174" fontId="13" fillId="0" borderId="5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Alignment="1">
      <alignment horizontal="right" indent="1"/>
      <protection/>
    </xf>
    <xf numFmtId="3" fontId="17" fillId="0" borderId="37" xfId="62" applyNumberFormat="1" applyFont="1" applyFill="1" applyBorder="1" applyProtection="1">
      <alignment/>
      <protection locked="0"/>
    </xf>
    <xf numFmtId="3" fontId="17" fillId="0" borderId="59" xfId="62" applyNumberFormat="1" applyFont="1" applyFill="1" applyBorder="1" applyProtection="1">
      <alignment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8" xfId="62" applyNumberFormat="1" applyFont="1" applyFill="1" applyBorder="1" applyProtection="1">
      <alignment/>
      <protection locked="0"/>
    </xf>
    <xf numFmtId="3" fontId="17" fillId="0" borderId="60" xfId="62" applyNumberFormat="1" applyFont="1" applyFill="1" applyBorder="1">
      <alignment/>
      <protection/>
    </xf>
    <xf numFmtId="0" fontId="31" fillId="0" borderId="0" xfId="62" applyFont="1" applyFill="1">
      <alignment/>
      <protection/>
    </xf>
    <xf numFmtId="0" fontId="32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75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3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0" fillId="0" borderId="55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2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0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6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2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6" xfId="0" applyFont="1" applyBorder="1" applyAlignment="1" applyProtection="1">
      <alignment horizontal="center" wrapText="1"/>
      <protection/>
    </xf>
    <xf numFmtId="49" fontId="13" fillId="0" borderId="46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1" xfId="0" applyNumberFormat="1" applyFont="1" applyFill="1" applyBorder="1" applyAlignment="1" applyProtection="1">
      <alignment horizontal="righ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2" xfId="60" applyFont="1" applyFill="1" applyBorder="1" applyAlignment="1" applyProtection="1" quotePrefix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5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25" fillId="0" borderId="0" xfId="62" applyFill="1" applyProtection="1">
      <alignment/>
      <protection/>
    </xf>
    <xf numFmtId="0" fontId="35" fillId="0" borderId="0" xfId="62" applyFont="1" applyFill="1" applyProtection="1">
      <alignment/>
      <protection/>
    </xf>
    <xf numFmtId="0" fontId="24" fillId="0" borderId="51" xfId="62" applyFont="1" applyFill="1" applyBorder="1" applyAlignment="1" applyProtection="1">
      <alignment horizontal="center" vertical="center" wrapText="1"/>
      <protection/>
    </xf>
    <xf numFmtId="0" fontId="24" fillId="0" borderId="21" xfId="62" applyFont="1" applyFill="1" applyBorder="1" applyAlignment="1" applyProtection="1">
      <alignment horizontal="center" vertical="center" wrapText="1"/>
      <protection/>
    </xf>
    <xf numFmtId="0" fontId="24" fillId="0" borderId="22" xfId="62" applyFont="1" applyFill="1" applyBorder="1" applyAlignment="1" applyProtection="1">
      <alignment horizontal="center" vertical="center" wrapText="1"/>
      <protection/>
    </xf>
    <xf numFmtId="0" fontId="25" fillId="0" borderId="0" xfId="62" applyFill="1" applyAlignment="1" applyProtection="1">
      <alignment horizontal="center" vertical="center"/>
      <protection/>
    </xf>
    <xf numFmtId="0" fontId="18" fillId="0" borderId="46" xfId="62" applyFont="1" applyFill="1" applyBorder="1" applyAlignment="1" applyProtection="1">
      <alignment vertical="center" wrapText="1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0" fontId="25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3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6" fillId="0" borderId="0" xfId="0" applyFont="1" applyAlignment="1" applyProtection="1">
      <alignment horizontal="right" vertical="top"/>
      <protection locked="0"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6" fillId="0" borderId="5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36" fillId="0" borderId="0" xfId="62" applyFont="1" applyFill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 applyProtection="1">
      <alignment wrapText="1"/>
      <protection/>
    </xf>
    <xf numFmtId="164" fontId="4" fillId="0" borderId="2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37" fillId="0" borderId="78" xfId="0" applyNumberFormat="1" applyFont="1" applyFill="1" applyBorder="1" applyAlignment="1" applyProtection="1">
      <alignment horizontal="right" vertical="center"/>
      <protection locked="0"/>
    </xf>
    <xf numFmtId="3" fontId="37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37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47" xfId="0" applyNumberFormat="1" applyFont="1" applyFill="1" applyBorder="1" applyAlignment="1">
      <alignment horizontal="right" vertical="center" wrapText="1"/>
    </xf>
    <xf numFmtId="4" fontId="27" fillId="0" borderId="47" xfId="0" applyNumberFormat="1" applyFont="1" applyFill="1" applyBorder="1" applyAlignment="1">
      <alignment horizontal="right" vertical="center" wrapText="1"/>
    </xf>
    <xf numFmtId="3" fontId="38" fillId="0" borderId="48" xfId="0" applyNumberFormat="1" applyFont="1" applyFill="1" applyBorder="1" applyAlignment="1" applyProtection="1">
      <alignment horizontal="right" vertical="center"/>
      <protection locked="0"/>
    </xf>
    <xf numFmtId="3" fontId="38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48" xfId="0" applyNumberFormat="1" applyFont="1" applyFill="1" applyBorder="1" applyAlignment="1">
      <alignment horizontal="right" vertical="center" wrapText="1"/>
    </xf>
    <xf numFmtId="4" fontId="27" fillId="0" borderId="48" xfId="0" applyNumberFormat="1" applyFont="1" applyFill="1" applyBorder="1" applyAlignment="1">
      <alignment horizontal="right" vertical="center" wrapText="1"/>
    </xf>
    <xf numFmtId="3" fontId="37" fillId="0" borderId="48" xfId="0" applyNumberFormat="1" applyFont="1" applyFill="1" applyBorder="1" applyAlignment="1" applyProtection="1">
      <alignment horizontal="right" vertical="center"/>
      <protection locked="0"/>
    </xf>
    <xf numFmtId="3" fontId="37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37" fillId="0" borderId="79" xfId="0" applyNumberFormat="1" applyFont="1" applyFill="1" applyBorder="1" applyAlignment="1" applyProtection="1">
      <alignment horizontal="right" vertical="center"/>
      <protection locked="0"/>
    </xf>
    <xf numFmtId="3" fontId="37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80" xfId="0" applyNumberFormat="1" applyFont="1" applyFill="1" applyBorder="1" applyAlignment="1">
      <alignment horizontal="right" vertical="center" wrapText="1"/>
    </xf>
    <xf numFmtId="164" fontId="27" fillId="0" borderId="26" xfId="0" applyNumberFormat="1" applyFont="1" applyFill="1" applyBorder="1" applyAlignment="1">
      <alignment vertical="center"/>
    </xf>
    <xf numFmtId="4" fontId="37" fillId="0" borderId="26" xfId="0" applyNumberFormat="1" applyFont="1" applyFill="1" applyBorder="1" applyAlignment="1" applyProtection="1">
      <alignment vertical="center" wrapText="1"/>
      <protection locked="0"/>
    </xf>
    <xf numFmtId="164" fontId="27" fillId="0" borderId="78" xfId="0" applyNumberFormat="1" applyFont="1" applyFill="1" applyBorder="1" applyAlignment="1" applyProtection="1">
      <alignment horizontal="right" vertical="center" wrapText="1"/>
      <protection/>
    </xf>
    <xf numFmtId="164" fontId="27" fillId="0" borderId="48" xfId="0" applyNumberFormat="1" applyFont="1" applyFill="1" applyBorder="1" applyAlignment="1" applyProtection="1">
      <alignment horizontal="right" vertical="center" wrapText="1"/>
      <protection/>
    </xf>
    <xf numFmtId="3" fontId="37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37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72" fontId="39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39" fillId="0" borderId="57" xfId="62" applyNumberFormat="1" applyFont="1" applyFill="1" applyBorder="1" applyAlignment="1" applyProtection="1">
      <alignment horizontal="right" vertical="center" wrapText="1"/>
      <protection locked="0"/>
    </xf>
    <xf numFmtId="172" fontId="39" fillId="0" borderId="10" xfId="62" applyNumberFormat="1" applyFont="1" applyFill="1" applyBorder="1" applyAlignment="1" applyProtection="1">
      <alignment horizontal="right" vertical="center" wrapText="1"/>
      <protection/>
    </xf>
    <xf numFmtId="172" fontId="39" fillId="0" borderId="18" xfId="62" applyNumberFormat="1" applyFont="1" applyFill="1" applyBorder="1" applyAlignment="1" applyProtection="1">
      <alignment horizontal="right" vertical="center" wrapText="1"/>
      <protection/>
    </xf>
    <xf numFmtId="172" fontId="40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0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41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1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41" fillId="0" borderId="10" xfId="62" applyNumberFormat="1" applyFont="1" applyFill="1" applyBorder="1" applyAlignment="1" applyProtection="1">
      <alignment horizontal="right" vertical="center" wrapText="1"/>
      <protection/>
    </xf>
    <xf numFmtId="172" fontId="41" fillId="0" borderId="18" xfId="62" applyNumberFormat="1" applyFont="1" applyFill="1" applyBorder="1" applyAlignment="1" applyProtection="1">
      <alignment horizontal="right" vertical="center" wrapText="1"/>
      <protection/>
    </xf>
    <xf numFmtId="172" fontId="39" fillId="0" borderId="21" xfId="62" applyNumberFormat="1" applyFont="1" applyFill="1" applyBorder="1" applyAlignment="1" applyProtection="1">
      <alignment horizontal="right" vertical="center" wrapText="1"/>
      <protection/>
    </xf>
    <xf numFmtId="172" fontId="39" fillId="0" borderId="22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36" xfId="60" applyNumberFormat="1" applyFont="1" applyFill="1" applyBorder="1" applyAlignment="1" applyProtection="1">
      <alignment horizontal="center" vertical="center"/>
      <protection/>
    </xf>
    <xf numFmtId="164" fontId="6" fillId="0" borderId="57" xfId="60" applyNumberFormat="1" applyFont="1" applyFill="1" applyBorder="1" applyAlignment="1" applyProtection="1">
      <alignment horizontal="center" vertic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4" fillId="0" borderId="33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left" vertical="center" indent="2"/>
    </xf>
    <xf numFmtId="0" fontId="6" fillId="0" borderId="39" xfId="0" applyFont="1" applyFill="1" applyBorder="1" applyAlignment="1">
      <alignment horizontal="left" vertical="center" indent="2"/>
    </xf>
    <xf numFmtId="0" fontId="25" fillId="0" borderId="0" xfId="62" applyFont="1" applyFill="1" applyAlignment="1" applyProtection="1">
      <alignment horizontal="left"/>
      <protection/>
    </xf>
    <xf numFmtId="0" fontId="28" fillId="0" borderId="0" xfId="62" applyFont="1" applyFill="1" applyAlignment="1" applyProtection="1">
      <alignment horizontal="center" vertical="center" wrapText="1"/>
      <protection/>
    </xf>
    <xf numFmtId="0" fontId="28" fillId="0" borderId="0" xfId="62" applyFont="1" applyFill="1" applyAlignment="1" applyProtection="1">
      <alignment horizontal="center" vertical="center"/>
      <protection/>
    </xf>
    <xf numFmtId="0" fontId="29" fillId="0" borderId="0" xfId="62" applyFont="1" applyFill="1" applyBorder="1" applyAlignment="1" applyProtection="1">
      <alignment horizontal="right"/>
      <protection/>
    </xf>
    <xf numFmtId="0" fontId="30" fillId="0" borderId="54" xfId="62" applyFont="1" applyFill="1" applyBorder="1" applyAlignment="1" applyProtection="1">
      <alignment horizontal="center" vertical="center" wrapText="1"/>
      <protection/>
    </xf>
    <xf numFmtId="0" fontId="30" fillId="0" borderId="13" xfId="62" applyFont="1" applyFill="1" applyBorder="1" applyAlignment="1" applyProtection="1">
      <alignment horizontal="center" vertical="center" wrapText="1"/>
      <protection/>
    </xf>
    <xf numFmtId="0" fontId="30" fillId="0" borderId="34" xfId="62" applyFont="1" applyFill="1" applyBorder="1" applyAlignment="1" applyProtection="1">
      <alignment horizontal="center" vertical="center" wrapText="1"/>
      <protection/>
    </xf>
    <xf numFmtId="0" fontId="20" fillId="0" borderId="55" xfId="61" applyFont="1" applyFill="1" applyBorder="1" applyAlignment="1" applyProtection="1">
      <alignment horizontal="center" vertical="center" textRotation="90"/>
      <protection/>
    </xf>
    <xf numFmtId="0" fontId="20" fillId="0" borderId="19" xfId="61" applyFont="1" applyFill="1" applyBorder="1" applyAlignment="1" applyProtection="1">
      <alignment horizontal="center" vertical="center" textRotation="90"/>
      <protection/>
    </xf>
    <xf numFmtId="0" fontId="20" fillId="0" borderId="37" xfId="61" applyFont="1" applyFill="1" applyBorder="1" applyAlignment="1" applyProtection="1">
      <alignment horizontal="center" vertical="center" textRotation="90"/>
      <protection/>
    </xf>
    <xf numFmtId="0" fontId="29" fillId="0" borderId="36" xfId="62" applyFont="1" applyFill="1" applyBorder="1" applyAlignment="1" applyProtection="1">
      <alignment horizontal="center" vertical="center" wrapText="1"/>
      <protection/>
    </xf>
    <xf numFmtId="0" fontId="29" fillId="0" borderId="10" xfId="62" applyFont="1" applyFill="1" applyBorder="1" applyAlignment="1" applyProtection="1">
      <alignment horizontal="center" vertical="center" wrapText="1"/>
      <protection/>
    </xf>
    <xf numFmtId="0" fontId="29" fillId="0" borderId="56" xfId="62" applyFont="1" applyFill="1" applyBorder="1" applyAlignment="1" applyProtection="1">
      <alignment horizontal="center" vertical="center" wrapText="1"/>
      <protection/>
    </xf>
    <xf numFmtId="0" fontId="29" fillId="0" borderId="59" xfId="62" applyFont="1" applyFill="1" applyBorder="1" applyAlignment="1" applyProtection="1">
      <alignment horizontal="center" vertical="center" wrapText="1"/>
      <protection/>
    </xf>
    <xf numFmtId="0" fontId="29" fillId="0" borderId="10" xfId="62" applyFont="1" applyFill="1" applyBorder="1" applyAlignment="1" applyProtection="1">
      <alignment horizontal="center" wrapText="1"/>
      <protection/>
    </xf>
    <xf numFmtId="0" fontId="29" fillId="0" borderId="18" xfId="62" applyFont="1" applyFill="1" applyBorder="1" applyAlignment="1" applyProtection="1">
      <alignment horizontal="center" wrapText="1"/>
      <protection/>
    </xf>
    <xf numFmtId="0" fontId="25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5" fillId="0" borderId="46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0" fillId="0" borderId="36" xfId="61" applyFont="1" applyFill="1" applyBorder="1" applyAlignment="1" applyProtection="1">
      <alignment horizontal="center" vertical="center" textRotation="90"/>
      <protection/>
    </xf>
    <xf numFmtId="0" fontId="20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28" fillId="0" borderId="0" xfId="62" applyFont="1" applyFill="1" applyAlignment="1">
      <alignment horizontal="center" vertical="center" wrapText="1"/>
      <protection/>
    </xf>
    <xf numFmtId="0" fontId="28" fillId="0" borderId="0" xfId="62" applyFont="1" applyFill="1" applyAlignment="1">
      <alignment horizontal="center" vertical="center"/>
      <protection/>
    </xf>
    <xf numFmtId="0" fontId="16" fillId="0" borderId="32" xfId="62" applyFont="1" applyFill="1" applyBorder="1" applyAlignment="1">
      <alignment horizontal="left"/>
      <protection/>
    </xf>
    <xf numFmtId="0" fontId="16" fillId="0" borderId="39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26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9.50390625" style="343" customWidth="1"/>
    <col min="2" max="2" width="60.875" style="343" customWidth="1"/>
    <col min="3" max="5" width="15.875" style="344" customWidth="1"/>
    <col min="6" max="16384" width="9.375" style="354" customWidth="1"/>
  </cols>
  <sheetData>
    <row r="1" spans="1:5" ht="15.75" customHeight="1">
      <c r="A1" s="638" t="s">
        <v>4</v>
      </c>
      <c r="B1" s="638"/>
      <c r="C1" s="638"/>
      <c r="D1" s="638"/>
      <c r="E1" s="638"/>
    </row>
    <row r="2" spans="1:5" ht="15.75" customHeight="1" thickBot="1">
      <c r="A2" s="46" t="s">
        <v>106</v>
      </c>
      <c r="B2" s="46"/>
      <c r="C2" s="341"/>
      <c r="D2" s="341"/>
      <c r="E2" s="341" t="s">
        <v>668</v>
      </c>
    </row>
    <row r="3" spans="1:5" ht="15.75" customHeight="1">
      <c r="A3" s="639" t="s">
        <v>55</v>
      </c>
      <c r="B3" s="641" t="s">
        <v>6</v>
      </c>
      <c r="C3" s="643" t="s">
        <v>690</v>
      </c>
      <c r="D3" s="643"/>
      <c r="E3" s="644"/>
    </row>
    <row r="4" spans="1:5" ht="37.5" customHeight="1" thickBot="1">
      <c r="A4" s="640"/>
      <c r="B4" s="642"/>
      <c r="C4" s="48" t="s">
        <v>169</v>
      </c>
      <c r="D4" s="48" t="s">
        <v>174</v>
      </c>
      <c r="E4" s="49" t="s">
        <v>175</v>
      </c>
    </row>
    <row r="5" spans="1:5" s="355" customFormat="1" ht="12" customHeight="1" thickBot="1">
      <c r="A5" s="319" t="s">
        <v>402</v>
      </c>
      <c r="B5" s="320" t="s">
        <v>403</v>
      </c>
      <c r="C5" s="320" t="s">
        <v>404</v>
      </c>
      <c r="D5" s="320" t="s">
        <v>405</v>
      </c>
      <c r="E5" s="366" t="s">
        <v>406</v>
      </c>
    </row>
    <row r="6" spans="1:5" s="356" customFormat="1" ht="12" customHeight="1" thickBot="1">
      <c r="A6" s="314" t="s">
        <v>7</v>
      </c>
      <c r="B6" s="315" t="s">
        <v>294</v>
      </c>
      <c r="C6" s="346">
        <f>SUM(C7:C12)</f>
        <v>63727497</v>
      </c>
      <c r="D6" s="346">
        <f>SUM(D7:D12)</f>
        <v>71701578</v>
      </c>
      <c r="E6" s="329">
        <f>SUM(E7:E12)</f>
        <v>71701578</v>
      </c>
    </row>
    <row r="7" spans="1:5" s="356" customFormat="1" ht="12" customHeight="1">
      <c r="A7" s="309" t="s">
        <v>67</v>
      </c>
      <c r="B7" s="357" t="s">
        <v>295</v>
      </c>
      <c r="C7" s="348">
        <v>10293452</v>
      </c>
      <c r="D7" s="348">
        <v>12152468</v>
      </c>
      <c r="E7" s="331">
        <v>12152468</v>
      </c>
    </row>
    <row r="8" spans="1:5" s="356" customFormat="1" ht="12" customHeight="1">
      <c r="A8" s="308" t="s">
        <v>68</v>
      </c>
      <c r="B8" s="358" t="s">
        <v>296</v>
      </c>
      <c r="C8" s="347">
        <v>24671333</v>
      </c>
      <c r="D8" s="347">
        <v>25219300</v>
      </c>
      <c r="E8" s="330">
        <v>25219300</v>
      </c>
    </row>
    <row r="9" spans="1:5" s="356" customFormat="1" ht="12" customHeight="1">
      <c r="A9" s="308" t="s">
        <v>69</v>
      </c>
      <c r="B9" s="358" t="s">
        <v>297</v>
      </c>
      <c r="C9" s="347">
        <v>23565712</v>
      </c>
      <c r="D9" s="347">
        <v>24494846</v>
      </c>
      <c r="E9" s="330">
        <v>24494846</v>
      </c>
    </row>
    <row r="10" spans="1:5" s="356" customFormat="1" ht="12" customHeight="1">
      <c r="A10" s="308" t="s">
        <v>70</v>
      </c>
      <c r="B10" s="358" t="s">
        <v>298</v>
      </c>
      <c r="C10" s="347">
        <v>1200000</v>
      </c>
      <c r="D10" s="347">
        <v>1200000</v>
      </c>
      <c r="E10" s="330">
        <v>1200000</v>
      </c>
    </row>
    <row r="11" spans="1:5" s="356" customFormat="1" ht="12" customHeight="1">
      <c r="A11" s="308" t="s">
        <v>103</v>
      </c>
      <c r="B11" s="358" t="s">
        <v>299</v>
      </c>
      <c r="C11" s="347"/>
      <c r="D11" s="347"/>
      <c r="E11" s="330"/>
    </row>
    <row r="12" spans="1:5" s="356" customFormat="1" ht="12" customHeight="1" thickBot="1">
      <c r="A12" s="310" t="s">
        <v>71</v>
      </c>
      <c r="B12" s="359" t="s">
        <v>300</v>
      </c>
      <c r="C12" s="347">
        <v>3997000</v>
      </c>
      <c r="D12" s="347">
        <v>8634964</v>
      </c>
      <c r="E12" s="330">
        <v>8634964</v>
      </c>
    </row>
    <row r="13" spans="1:5" s="356" customFormat="1" ht="12" customHeight="1" thickBot="1">
      <c r="A13" s="314" t="s">
        <v>8</v>
      </c>
      <c r="B13" s="336" t="s">
        <v>301</v>
      </c>
      <c r="C13" s="346">
        <f>SUM(C14:C18)</f>
        <v>122242000</v>
      </c>
      <c r="D13" s="346">
        <f>SUM(D14:D18)</f>
        <v>102244000</v>
      </c>
      <c r="E13" s="329">
        <f>SUM(E14:E18)</f>
        <v>103560975</v>
      </c>
    </row>
    <row r="14" spans="1:5" s="356" customFormat="1" ht="12" customHeight="1">
      <c r="A14" s="309" t="s">
        <v>73</v>
      </c>
      <c r="B14" s="357" t="s">
        <v>302</v>
      </c>
      <c r="C14" s="348"/>
      <c r="D14" s="348"/>
      <c r="E14" s="331"/>
    </row>
    <row r="15" spans="1:5" s="356" customFormat="1" ht="12" customHeight="1">
      <c r="A15" s="308" t="s">
        <v>74</v>
      </c>
      <c r="B15" s="358" t="s">
        <v>303</v>
      </c>
      <c r="C15" s="347"/>
      <c r="D15" s="347"/>
      <c r="E15" s="330"/>
    </row>
    <row r="16" spans="1:5" s="356" customFormat="1" ht="12" customHeight="1">
      <c r="A16" s="308" t="s">
        <v>75</v>
      </c>
      <c r="B16" s="358" t="s">
        <v>304</v>
      </c>
      <c r="C16" s="347"/>
      <c r="D16" s="347"/>
      <c r="E16" s="330"/>
    </row>
    <row r="17" spans="1:5" s="356" customFormat="1" ht="12" customHeight="1">
      <c r="A17" s="308" t="s">
        <v>76</v>
      </c>
      <c r="B17" s="358" t="s">
        <v>305</v>
      </c>
      <c r="C17" s="347"/>
      <c r="D17" s="347"/>
      <c r="E17" s="330"/>
    </row>
    <row r="18" spans="1:5" s="356" customFormat="1" ht="12" customHeight="1">
      <c r="A18" s="308" t="s">
        <v>77</v>
      </c>
      <c r="B18" s="358" t="s">
        <v>306</v>
      </c>
      <c r="C18" s="347">
        <v>122242000</v>
      </c>
      <c r="D18" s="347">
        <v>102244000</v>
      </c>
      <c r="E18" s="330">
        <v>103560975</v>
      </c>
    </row>
    <row r="19" spans="1:5" s="356" customFormat="1" ht="12" customHeight="1" thickBot="1">
      <c r="A19" s="310" t="s">
        <v>84</v>
      </c>
      <c r="B19" s="359" t="s">
        <v>307</v>
      </c>
      <c r="C19" s="349"/>
      <c r="D19" s="349"/>
      <c r="E19" s="332"/>
    </row>
    <row r="20" spans="1:5" s="356" customFormat="1" ht="12" customHeight="1" thickBot="1">
      <c r="A20" s="314" t="s">
        <v>9</v>
      </c>
      <c r="B20" s="315" t="s">
        <v>308</v>
      </c>
      <c r="C20" s="346">
        <f>SUM(C21:C25)</f>
        <v>0</v>
      </c>
      <c r="D20" s="346">
        <f>SUM(D21:D25)</f>
        <v>22651935</v>
      </c>
      <c r="E20" s="329">
        <f>SUM(E21:E25)</f>
        <v>22651572</v>
      </c>
    </row>
    <row r="21" spans="1:5" s="356" customFormat="1" ht="12" customHeight="1">
      <c r="A21" s="309" t="s">
        <v>56</v>
      </c>
      <c r="B21" s="357" t="s">
        <v>309</v>
      </c>
      <c r="C21" s="348"/>
      <c r="D21" s="348">
        <v>22388935</v>
      </c>
      <c r="E21" s="331">
        <v>22388935</v>
      </c>
    </row>
    <row r="22" spans="1:5" s="356" customFormat="1" ht="12" customHeight="1">
      <c r="A22" s="308" t="s">
        <v>57</v>
      </c>
      <c r="B22" s="358" t="s">
        <v>310</v>
      </c>
      <c r="C22" s="347"/>
      <c r="D22" s="347"/>
      <c r="E22" s="330"/>
    </row>
    <row r="23" spans="1:5" s="356" customFormat="1" ht="12" customHeight="1">
      <c r="A23" s="308" t="s">
        <v>58</v>
      </c>
      <c r="B23" s="358" t="s">
        <v>311</v>
      </c>
      <c r="C23" s="347"/>
      <c r="D23" s="347"/>
      <c r="E23" s="330"/>
    </row>
    <row r="24" spans="1:5" s="356" customFormat="1" ht="12" customHeight="1">
      <c r="A24" s="308" t="s">
        <v>59</v>
      </c>
      <c r="B24" s="358" t="s">
        <v>312</v>
      </c>
      <c r="C24" s="347"/>
      <c r="D24" s="347"/>
      <c r="E24" s="330"/>
    </row>
    <row r="25" spans="1:5" s="356" customFormat="1" ht="12" customHeight="1">
      <c r="A25" s="308" t="s">
        <v>115</v>
      </c>
      <c r="B25" s="358" t="s">
        <v>313</v>
      </c>
      <c r="C25" s="347"/>
      <c r="D25" s="347">
        <v>263000</v>
      </c>
      <c r="E25" s="330">
        <v>262637</v>
      </c>
    </row>
    <row r="26" spans="1:5" s="356" customFormat="1" ht="12" customHeight="1" thickBot="1">
      <c r="A26" s="310" t="s">
        <v>116</v>
      </c>
      <c r="B26" s="338" t="s">
        <v>314</v>
      </c>
      <c r="C26" s="349"/>
      <c r="D26" s="349"/>
      <c r="E26" s="332"/>
    </row>
    <row r="27" spans="1:5" s="356" customFormat="1" ht="12" customHeight="1" thickBot="1">
      <c r="A27" s="314" t="s">
        <v>117</v>
      </c>
      <c r="B27" s="315" t="s">
        <v>656</v>
      </c>
      <c r="C27" s="352">
        <f>SUM(C28:C33)</f>
        <v>14827000</v>
      </c>
      <c r="D27" s="352">
        <f>SUM(D28:D33)</f>
        <v>13050000</v>
      </c>
      <c r="E27" s="365">
        <f>SUM(E28:E33)</f>
        <v>11954909</v>
      </c>
    </row>
    <row r="28" spans="1:5" s="356" customFormat="1" ht="12" customHeight="1">
      <c r="A28" s="309" t="s">
        <v>315</v>
      </c>
      <c r="B28" s="357" t="s">
        <v>660</v>
      </c>
      <c r="C28" s="348">
        <v>950000</v>
      </c>
      <c r="D28" s="348">
        <v>950000</v>
      </c>
      <c r="E28" s="331">
        <v>962125</v>
      </c>
    </row>
    <row r="29" spans="1:5" s="356" customFormat="1" ht="12" customHeight="1">
      <c r="A29" s="308" t="s">
        <v>316</v>
      </c>
      <c r="B29" s="358" t="s">
        <v>661</v>
      </c>
      <c r="C29" s="347"/>
      <c r="D29" s="347"/>
      <c r="E29" s="330"/>
    </row>
    <row r="30" spans="1:5" s="356" customFormat="1" ht="12" customHeight="1">
      <c r="A30" s="308" t="s">
        <v>317</v>
      </c>
      <c r="B30" s="358" t="s">
        <v>662</v>
      </c>
      <c r="C30" s="347">
        <v>8777000</v>
      </c>
      <c r="D30" s="347">
        <v>7000000</v>
      </c>
      <c r="E30" s="330">
        <v>6409616</v>
      </c>
    </row>
    <row r="31" spans="1:5" s="356" customFormat="1" ht="12" customHeight="1">
      <c r="A31" s="308" t="s">
        <v>657</v>
      </c>
      <c r="B31" s="358" t="s">
        <v>663</v>
      </c>
      <c r="C31" s="347">
        <v>350000</v>
      </c>
      <c r="D31" s="347">
        <v>350000</v>
      </c>
      <c r="E31" s="330"/>
    </row>
    <row r="32" spans="1:5" s="356" customFormat="1" ht="12" customHeight="1">
      <c r="A32" s="308" t="s">
        <v>658</v>
      </c>
      <c r="B32" s="358" t="s">
        <v>318</v>
      </c>
      <c r="C32" s="347">
        <v>1700000</v>
      </c>
      <c r="D32" s="347">
        <v>1700000</v>
      </c>
      <c r="E32" s="330">
        <v>1754784</v>
      </c>
    </row>
    <row r="33" spans="1:5" s="356" customFormat="1" ht="12" customHeight="1" thickBot="1">
      <c r="A33" s="310" t="s">
        <v>659</v>
      </c>
      <c r="B33" s="338" t="s">
        <v>319</v>
      </c>
      <c r="C33" s="349">
        <v>3050000</v>
      </c>
      <c r="D33" s="349">
        <v>3050000</v>
      </c>
      <c r="E33" s="332">
        <v>2828384</v>
      </c>
    </row>
    <row r="34" spans="1:5" s="356" customFormat="1" ht="12" customHeight="1" thickBot="1">
      <c r="A34" s="314" t="s">
        <v>11</v>
      </c>
      <c r="B34" s="315" t="s">
        <v>320</v>
      </c>
      <c r="C34" s="346">
        <f>SUM(C35:C44)</f>
        <v>9826000</v>
      </c>
      <c r="D34" s="346">
        <f>SUM(D35:D44)</f>
        <v>13820972</v>
      </c>
      <c r="E34" s="329">
        <f>SUM(E35:E44)</f>
        <v>15778695</v>
      </c>
    </row>
    <row r="35" spans="1:5" s="356" customFormat="1" ht="12" customHeight="1">
      <c r="A35" s="309" t="s">
        <v>60</v>
      </c>
      <c r="B35" s="357" t="s">
        <v>321</v>
      </c>
      <c r="C35" s="348">
        <v>2789000</v>
      </c>
      <c r="D35" s="348">
        <v>2789000</v>
      </c>
      <c r="E35" s="331">
        <v>2362091</v>
      </c>
    </row>
    <row r="36" spans="1:5" s="356" customFormat="1" ht="12" customHeight="1">
      <c r="A36" s="308" t="s">
        <v>61</v>
      </c>
      <c r="B36" s="358" t="s">
        <v>322</v>
      </c>
      <c r="C36" s="347"/>
      <c r="D36" s="347">
        <v>480000</v>
      </c>
      <c r="E36" s="330">
        <v>1052999</v>
      </c>
    </row>
    <row r="37" spans="1:5" s="356" customFormat="1" ht="12" customHeight="1">
      <c r="A37" s="308" t="s">
        <v>62</v>
      </c>
      <c r="B37" s="358" t="s">
        <v>323</v>
      </c>
      <c r="C37" s="347"/>
      <c r="D37" s="347">
        <v>180000</v>
      </c>
      <c r="E37" s="330">
        <v>776331</v>
      </c>
    </row>
    <row r="38" spans="1:5" s="356" customFormat="1" ht="12" customHeight="1">
      <c r="A38" s="308" t="s">
        <v>119</v>
      </c>
      <c r="B38" s="358" t="s">
        <v>324</v>
      </c>
      <c r="C38" s="347"/>
      <c r="D38" s="347"/>
      <c r="E38" s="330"/>
    </row>
    <row r="39" spans="1:5" s="356" customFormat="1" ht="12" customHeight="1">
      <c r="A39" s="308" t="s">
        <v>120</v>
      </c>
      <c r="B39" s="358" t="s">
        <v>325</v>
      </c>
      <c r="C39" s="347">
        <v>5901000</v>
      </c>
      <c r="D39" s="347">
        <v>6869000</v>
      </c>
      <c r="E39" s="330">
        <v>7068956</v>
      </c>
    </row>
    <row r="40" spans="1:5" s="356" customFormat="1" ht="12" customHeight="1">
      <c r="A40" s="308" t="s">
        <v>121</v>
      </c>
      <c r="B40" s="358" t="s">
        <v>326</v>
      </c>
      <c r="C40" s="347">
        <v>1136000</v>
      </c>
      <c r="D40" s="347">
        <v>2228972</v>
      </c>
      <c r="E40" s="330">
        <v>2665225</v>
      </c>
    </row>
    <row r="41" spans="1:5" s="356" customFormat="1" ht="12" customHeight="1">
      <c r="A41" s="308" t="s">
        <v>122</v>
      </c>
      <c r="B41" s="358" t="s">
        <v>327</v>
      </c>
      <c r="C41" s="347"/>
      <c r="D41" s="347">
        <v>1274000</v>
      </c>
      <c r="E41" s="330">
        <v>1852000</v>
      </c>
    </row>
    <row r="42" spans="1:5" s="356" customFormat="1" ht="12" customHeight="1">
      <c r="A42" s="308" t="s">
        <v>123</v>
      </c>
      <c r="B42" s="358" t="s">
        <v>328</v>
      </c>
      <c r="C42" s="347"/>
      <c r="D42" s="347"/>
      <c r="E42" s="330">
        <v>1076</v>
      </c>
    </row>
    <row r="43" spans="1:5" s="356" customFormat="1" ht="12" customHeight="1">
      <c r="A43" s="308" t="s">
        <v>329</v>
      </c>
      <c r="B43" s="358" t="s">
        <v>330</v>
      </c>
      <c r="C43" s="350"/>
      <c r="D43" s="350"/>
      <c r="E43" s="333"/>
    </row>
    <row r="44" spans="1:5" s="356" customFormat="1" ht="12" customHeight="1" thickBot="1">
      <c r="A44" s="310" t="s">
        <v>331</v>
      </c>
      <c r="B44" s="359" t="s">
        <v>332</v>
      </c>
      <c r="C44" s="351"/>
      <c r="D44" s="351"/>
      <c r="E44" s="334">
        <v>17</v>
      </c>
    </row>
    <row r="45" spans="1:5" s="356" customFormat="1" ht="12" customHeight="1" thickBot="1">
      <c r="A45" s="314" t="s">
        <v>12</v>
      </c>
      <c r="B45" s="315" t="s">
        <v>333</v>
      </c>
      <c r="C45" s="346">
        <f>SUM(C46:C50)</f>
        <v>0</v>
      </c>
      <c r="D45" s="346">
        <f>SUM(D46:D50)</f>
        <v>1031065</v>
      </c>
      <c r="E45" s="329">
        <f>SUM(E46:E50)</f>
        <v>67134</v>
      </c>
    </row>
    <row r="46" spans="1:5" s="356" customFormat="1" ht="12" customHeight="1">
      <c r="A46" s="309" t="s">
        <v>63</v>
      </c>
      <c r="B46" s="357" t="s">
        <v>334</v>
      </c>
      <c r="C46" s="367"/>
      <c r="D46" s="367"/>
      <c r="E46" s="335"/>
    </row>
    <row r="47" spans="1:5" s="356" customFormat="1" ht="12" customHeight="1">
      <c r="A47" s="308" t="s">
        <v>64</v>
      </c>
      <c r="B47" s="358" t="s">
        <v>335</v>
      </c>
      <c r="C47" s="350"/>
      <c r="D47" s="350">
        <v>1031065</v>
      </c>
      <c r="E47" s="333"/>
    </row>
    <row r="48" spans="1:5" s="356" customFormat="1" ht="12" customHeight="1">
      <c r="A48" s="308" t="s">
        <v>336</v>
      </c>
      <c r="B48" s="358" t="s">
        <v>337</v>
      </c>
      <c r="C48" s="350"/>
      <c r="D48" s="350"/>
      <c r="E48" s="333">
        <v>67134</v>
      </c>
    </row>
    <row r="49" spans="1:5" s="356" customFormat="1" ht="12" customHeight="1">
      <c r="A49" s="308" t="s">
        <v>338</v>
      </c>
      <c r="B49" s="358" t="s">
        <v>339</v>
      </c>
      <c r="C49" s="350"/>
      <c r="D49" s="350"/>
      <c r="E49" s="333"/>
    </row>
    <row r="50" spans="1:5" s="356" customFormat="1" ht="12" customHeight="1" thickBot="1">
      <c r="A50" s="310" t="s">
        <v>340</v>
      </c>
      <c r="B50" s="359" t="s">
        <v>341</v>
      </c>
      <c r="C50" s="351"/>
      <c r="D50" s="351"/>
      <c r="E50" s="334"/>
    </row>
    <row r="51" spans="1:5" s="356" customFormat="1" ht="17.25" customHeight="1" thickBot="1">
      <c r="A51" s="314" t="s">
        <v>124</v>
      </c>
      <c r="B51" s="315" t="s">
        <v>342</v>
      </c>
      <c r="C51" s="346">
        <f>SUM(C52:C54)</f>
        <v>4499503</v>
      </c>
      <c r="D51" s="346">
        <f>SUM(D52:D54)</f>
        <v>4499505</v>
      </c>
      <c r="E51" s="329">
        <f>SUM(E52:E54)</f>
        <v>200000</v>
      </c>
    </row>
    <row r="52" spans="1:5" s="356" customFormat="1" ht="12" customHeight="1">
      <c r="A52" s="309" t="s">
        <v>65</v>
      </c>
      <c r="B52" s="357" t="s">
        <v>343</v>
      </c>
      <c r="C52" s="348"/>
      <c r="D52" s="348"/>
      <c r="E52" s="331"/>
    </row>
    <row r="53" spans="1:5" s="356" customFormat="1" ht="12" customHeight="1">
      <c r="A53" s="308" t="s">
        <v>66</v>
      </c>
      <c r="B53" s="358" t="s">
        <v>344</v>
      </c>
      <c r="C53" s="347"/>
      <c r="D53" s="347"/>
      <c r="E53" s="330"/>
    </row>
    <row r="54" spans="1:5" s="356" customFormat="1" ht="12" customHeight="1">
      <c r="A54" s="308" t="s">
        <v>345</v>
      </c>
      <c r="B54" s="358" t="s">
        <v>346</v>
      </c>
      <c r="C54" s="347">
        <v>4499503</v>
      </c>
      <c r="D54" s="347">
        <v>4499505</v>
      </c>
      <c r="E54" s="330">
        <v>200000</v>
      </c>
    </row>
    <row r="55" spans="1:5" s="356" customFormat="1" ht="12" customHeight="1" thickBot="1">
      <c r="A55" s="310" t="s">
        <v>347</v>
      </c>
      <c r="B55" s="359" t="s">
        <v>348</v>
      </c>
      <c r="C55" s="349"/>
      <c r="D55" s="349"/>
      <c r="E55" s="332"/>
    </row>
    <row r="56" spans="1:5" s="356" customFormat="1" ht="12" customHeight="1" thickBot="1">
      <c r="A56" s="314" t="s">
        <v>14</v>
      </c>
      <c r="B56" s="336" t="s">
        <v>349</v>
      </c>
      <c r="C56" s="346">
        <f>SUM(C57:C59)</f>
        <v>0</v>
      </c>
      <c r="D56" s="346">
        <f>SUM(D57:D59)</f>
        <v>0</v>
      </c>
      <c r="E56" s="329">
        <f>SUM(E57:E59)</f>
        <v>0</v>
      </c>
    </row>
    <row r="57" spans="1:5" s="356" customFormat="1" ht="12" customHeight="1">
      <c r="A57" s="309" t="s">
        <v>125</v>
      </c>
      <c r="B57" s="357" t="s">
        <v>350</v>
      </c>
      <c r="C57" s="350"/>
      <c r="D57" s="350"/>
      <c r="E57" s="333"/>
    </row>
    <row r="58" spans="1:5" s="356" customFormat="1" ht="12" customHeight="1">
      <c r="A58" s="308" t="s">
        <v>126</v>
      </c>
      <c r="B58" s="358" t="s">
        <v>351</v>
      </c>
      <c r="C58" s="350"/>
      <c r="D58" s="350"/>
      <c r="E58" s="333"/>
    </row>
    <row r="59" spans="1:5" s="356" customFormat="1" ht="12" customHeight="1">
      <c r="A59" s="308" t="s">
        <v>150</v>
      </c>
      <c r="B59" s="358" t="s">
        <v>352</v>
      </c>
      <c r="C59" s="350"/>
      <c r="D59" s="350"/>
      <c r="E59" s="333"/>
    </row>
    <row r="60" spans="1:5" s="356" customFormat="1" ht="12" customHeight="1" thickBot="1">
      <c r="A60" s="310" t="s">
        <v>353</v>
      </c>
      <c r="B60" s="359" t="s">
        <v>354</v>
      </c>
      <c r="C60" s="350"/>
      <c r="D60" s="350"/>
      <c r="E60" s="333"/>
    </row>
    <row r="61" spans="1:5" s="356" customFormat="1" ht="12" customHeight="1" thickBot="1">
      <c r="A61" s="314" t="s">
        <v>15</v>
      </c>
      <c r="B61" s="315" t="s">
        <v>355</v>
      </c>
      <c r="C61" s="352">
        <f>+C6+C13+C20+C27+C34+C45+C51+C56</f>
        <v>215122000</v>
      </c>
      <c r="D61" s="352">
        <f>+D6+D13+D20+D27+D34+D45+D51+D56</f>
        <v>228999055</v>
      </c>
      <c r="E61" s="365">
        <f>+E6+E13+E20+E27+E34+E45+E51+E56</f>
        <v>225914863</v>
      </c>
    </row>
    <row r="62" spans="1:5" s="356" customFormat="1" ht="12" customHeight="1" thickBot="1">
      <c r="A62" s="368" t="s">
        <v>356</v>
      </c>
      <c r="B62" s="336" t="s">
        <v>357</v>
      </c>
      <c r="C62" s="346">
        <f>+C63+C64+C65</f>
        <v>0</v>
      </c>
      <c r="D62" s="346">
        <f>+D63+D64+D65</f>
        <v>0</v>
      </c>
      <c r="E62" s="329">
        <f>+E63+E64+E65</f>
        <v>0</v>
      </c>
    </row>
    <row r="63" spans="1:5" s="356" customFormat="1" ht="12" customHeight="1">
      <c r="A63" s="309" t="s">
        <v>358</v>
      </c>
      <c r="B63" s="357" t="s">
        <v>359</v>
      </c>
      <c r="C63" s="350"/>
      <c r="D63" s="350"/>
      <c r="E63" s="333"/>
    </row>
    <row r="64" spans="1:5" s="356" customFormat="1" ht="12" customHeight="1">
      <c r="A64" s="308" t="s">
        <v>360</v>
      </c>
      <c r="B64" s="358" t="s">
        <v>361</v>
      </c>
      <c r="C64" s="350"/>
      <c r="D64" s="350"/>
      <c r="E64" s="333"/>
    </row>
    <row r="65" spans="1:5" s="356" customFormat="1" ht="12" customHeight="1" thickBot="1">
      <c r="A65" s="310" t="s">
        <v>362</v>
      </c>
      <c r="B65" s="294" t="s">
        <v>407</v>
      </c>
      <c r="C65" s="350"/>
      <c r="D65" s="350"/>
      <c r="E65" s="333"/>
    </row>
    <row r="66" spans="1:5" s="356" customFormat="1" ht="12" customHeight="1" thickBot="1">
      <c r="A66" s="368" t="s">
        <v>364</v>
      </c>
      <c r="B66" s="336" t="s">
        <v>365</v>
      </c>
      <c r="C66" s="346">
        <f>+C67+C68+C69+C70</f>
        <v>0</v>
      </c>
      <c r="D66" s="346">
        <f>+D67+D68+D69+D70</f>
        <v>0</v>
      </c>
      <c r="E66" s="329">
        <f>+E67+E68+E69+E70</f>
        <v>0</v>
      </c>
    </row>
    <row r="67" spans="1:5" s="356" customFormat="1" ht="13.5" customHeight="1">
      <c r="A67" s="309" t="s">
        <v>104</v>
      </c>
      <c r="B67" s="357" t="s">
        <v>366</v>
      </c>
      <c r="C67" s="350"/>
      <c r="D67" s="350"/>
      <c r="E67" s="333"/>
    </row>
    <row r="68" spans="1:5" s="356" customFormat="1" ht="12" customHeight="1">
      <c r="A68" s="308" t="s">
        <v>105</v>
      </c>
      <c r="B68" s="358" t="s">
        <v>367</v>
      </c>
      <c r="C68" s="350"/>
      <c r="D68" s="350"/>
      <c r="E68" s="333"/>
    </row>
    <row r="69" spans="1:5" s="356" customFormat="1" ht="12" customHeight="1">
      <c r="A69" s="308" t="s">
        <v>368</v>
      </c>
      <c r="B69" s="358" t="s">
        <v>369</v>
      </c>
      <c r="C69" s="350"/>
      <c r="D69" s="350"/>
      <c r="E69" s="333"/>
    </row>
    <row r="70" spans="1:5" s="356" customFormat="1" ht="12" customHeight="1" thickBot="1">
      <c r="A70" s="310" t="s">
        <v>370</v>
      </c>
      <c r="B70" s="359" t="s">
        <v>371</v>
      </c>
      <c r="C70" s="350"/>
      <c r="D70" s="350"/>
      <c r="E70" s="333"/>
    </row>
    <row r="71" spans="1:5" s="356" customFormat="1" ht="12" customHeight="1" thickBot="1">
      <c r="A71" s="368" t="s">
        <v>372</v>
      </c>
      <c r="B71" s="336" t="s">
        <v>373</v>
      </c>
      <c r="C71" s="346">
        <f>+C72+C73</f>
        <v>6250000</v>
      </c>
      <c r="D71" s="346">
        <f>+D72+D73</f>
        <v>9516000</v>
      </c>
      <c r="E71" s="329">
        <f>+E72+E73</f>
        <v>9516000</v>
      </c>
    </row>
    <row r="72" spans="1:5" s="356" customFormat="1" ht="12" customHeight="1">
      <c r="A72" s="309" t="s">
        <v>374</v>
      </c>
      <c r="B72" s="357" t="s">
        <v>375</v>
      </c>
      <c r="C72" s="350">
        <v>6250000</v>
      </c>
      <c r="D72" s="350">
        <v>9516000</v>
      </c>
      <c r="E72" s="333">
        <v>9516000</v>
      </c>
    </row>
    <row r="73" spans="1:5" s="356" customFormat="1" ht="12" customHeight="1" thickBot="1">
      <c r="A73" s="310" t="s">
        <v>376</v>
      </c>
      <c r="B73" s="359" t="s">
        <v>377</v>
      </c>
      <c r="C73" s="350"/>
      <c r="D73" s="350"/>
      <c r="E73" s="333"/>
    </row>
    <row r="74" spans="1:5" s="356" customFormat="1" ht="12" customHeight="1" thickBot="1">
      <c r="A74" s="368" t="s">
        <v>378</v>
      </c>
      <c r="B74" s="336" t="s">
        <v>379</v>
      </c>
      <c r="C74" s="346">
        <f>+C75+C76+C77</f>
        <v>0</v>
      </c>
      <c r="D74" s="346">
        <f>+D75+D76+D77</f>
        <v>0</v>
      </c>
      <c r="E74" s="329">
        <f>+E75+E76+E77</f>
        <v>2325236</v>
      </c>
    </row>
    <row r="75" spans="1:5" s="356" customFormat="1" ht="12" customHeight="1">
      <c r="A75" s="309" t="s">
        <v>380</v>
      </c>
      <c r="B75" s="357" t="s">
        <v>381</v>
      </c>
      <c r="C75" s="350"/>
      <c r="D75" s="350"/>
      <c r="E75" s="333">
        <v>2325236</v>
      </c>
    </row>
    <row r="76" spans="1:5" s="356" customFormat="1" ht="12" customHeight="1">
      <c r="A76" s="308" t="s">
        <v>382</v>
      </c>
      <c r="B76" s="358" t="s">
        <v>383</v>
      </c>
      <c r="C76" s="350"/>
      <c r="D76" s="350"/>
      <c r="E76" s="333"/>
    </row>
    <row r="77" spans="1:5" s="356" customFormat="1" ht="12" customHeight="1" thickBot="1">
      <c r="A77" s="310" t="s">
        <v>384</v>
      </c>
      <c r="B77" s="338" t="s">
        <v>385</v>
      </c>
      <c r="C77" s="350"/>
      <c r="D77" s="350"/>
      <c r="E77" s="333"/>
    </row>
    <row r="78" spans="1:5" s="356" customFormat="1" ht="12" customHeight="1" thickBot="1">
      <c r="A78" s="368" t="s">
        <v>386</v>
      </c>
      <c r="B78" s="336" t="s">
        <v>387</v>
      </c>
      <c r="C78" s="346">
        <f>+C79+C80+C81+C82</f>
        <v>0</v>
      </c>
      <c r="D78" s="346">
        <f>+D79+D80+D81+D82</f>
        <v>0</v>
      </c>
      <c r="E78" s="329">
        <f>+E79+E80+E81+E82</f>
        <v>0</v>
      </c>
    </row>
    <row r="79" spans="1:5" s="356" customFormat="1" ht="12" customHeight="1">
      <c r="A79" s="360" t="s">
        <v>388</v>
      </c>
      <c r="B79" s="357" t="s">
        <v>389</v>
      </c>
      <c r="C79" s="350"/>
      <c r="D79" s="350"/>
      <c r="E79" s="333"/>
    </row>
    <row r="80" spans="1:5" s="356" customFormat="1" ht="12" customHeight="1">
      <c r="A80" s="361" t="s">
        <v>390</v>
      </c>
      <c r="B80" s="358" t="s">
        <v>391</v>
      </c>
      <c r="C80" s="350"/>
      <c r="D80" s="350"/>
      <c r="E80" s="333"/>
    </row>
    <row r="81" spans="1:5" s="356" customFormat="1" ht="12" customHeight="1">
      <c r="A81" s="361" t="s">
        <v>392</v>
      </c>
      <c r="B81" s="358" t="s">
        <v>393</v>
      </c>
      <c r="C81" s="350"/>
      <c r="D81" s="350"/>
      <c r="E81" s="333"/>
    </row>
    <row r="82" spans="1:5" s="356" customFormat="1" ht="12" customHeight="1" thickBot="1">
      <c r="A82" s="369" t="s">
        <v>394</v>
      </c>
      <c r="B82" s="338" t="s">
        <v>395</v>
      </c>
      <c r="C82" s="350"/>
      <c r="D82" s="350"/>
      <c r="E82" s="333"/>
    </row>
    <row r="83" spans="1:5" s="356" customFormat="1" ht="12" customHeight="1" thickBot="1">
      <c r="A83" s="368" t="s">
        <v>396</v>
      </c>
      <c r="B83" s="336" t="s">
        <v>397</v>
      </c>
      <c r="C83" s="371"/>
      <c r="D83" s="371"/>
      <c r="E83" s="372"/>
    </row>
    <row r="84" spans="1:5" s="356" customFormat="1" ht="12" customHeight="1" thickBot="1">
      <c r="A84" s="368" t="s">
        <v>398</v>
      </c>
      <c r="B84" s="292" t="s">
        <v>399</v>
      </c>
      <c r="C84" s="352">
        <f>+C62+C66+C71+C74+C78+C83</f>
        <v>6250000</v>
      </c>
      <c r="D84" s="352">
        <f>+D62+D66+D71+D74+D78+D83</f>
        <v>9516000</v>
      </c>
      <c r="E84" s="365">
        <f>+E62+E66+E71+E74+E78+E83</f>
        <v>11841236</v>
      </c>
    </row>
    <row r="85" spans="1:5" s="356" customFormat="1" ht="12" customHeight="1" thickBot="1">
      <c r="A85" s="370" t="s">
        <v>400</v>
      </c>
      <c r="B85" s="295" t="s">
        <v>401</v>
      </c>
      <c r="C85" s="352">
        <f>+C61+C84</f>
        <v>221372000</v>
      </c>
      <c r="D85" s="352">
        <f>+D61+D84</f>
        <v>238515055</v>
      </c>
      <c r="E85" s="365">
        <f>+E61+E84</f>
        <v>237756099</v>
      </c>
    </row>
    <row r="86" spans="1:5" s="356" customFormat="1" ht="12" customHeight="1">
      <c r="A86" s="290"/>
      <c r="B86" s="290"/>
      <c r="C86" s="291"/>
      <c r="D86" s="291"/>
      <c r="E86" s="291"/>
    </row>
    <row r="87" spans="1:5" ht="16.5" customHeight="1">
      <c r="A87" s="638" t="s">
        <v>36</v>
      </c>
      <c r="B87" s="638"/>
      <c r="C87" s="638"/>
      <c r="D87" s="638"/>
      <c r="E87" s="638"/>
    </row>
    <row r="88" spans="1:5" s="362" customFormat="1" ht="16.5" customHeight="1" thickBot="1">
      <c r="A88" s="47" t="s">
        <v>107</v>
      </c>
      <c r="B88" s="47"/>
      <c r="C88" s="323"/>
      <c r="D88" s="323"/>
      <c r="E88" s="323" t="str">
        <f>E2</f>
        <v>Forintban!</v>
      </c>
    </row>
    <row r="89" spans="1:5" s="362" customFormat="1" ht="16.5" customHeight="1">
      <c r="A89" s="639" t="s">
        <v>55</v>
      </c>
      <c r="B89" s="641" t="s">
        <v>168</v>
      </c>
      <c r="C89" s="643" t="str">
        <f>+C3</f>
        <v>2016. évi</v>
      </c>
      <c r="D89" s="643"/>
      <c r="E89" s="644"/>
    </row>
    <row r="90" spans="1:5" ht="37.5" customHeight="1" thickBot="1">
      <c r="A90" s="640"/>
      <c r="B90" s="642"/>
      <c r="C90" s="48" t="s">
        <v>169</v>
      </c>
      <c r="D90" s="48" t="s">
        <v>174</v>
      </c>
      <c r="E90" s="49" t="s">
        <v>175</v>
      </c>
    </row>
    <row r="91" spans="1:5" s="355" customFormat="1" ht="12" customHeight="1" thickBot="1">
      <c r="A91" s="319" t="s">
        <v>402</v>
      </c>
      <c r="B91" s="320" t="s">
        <v>403</v>
      </c>
      <c r="C91" s="320" t="s">
        <v>404</v>
      </c>
      <c r="D91" s="320" t="s">
        <v>405</v>
      </c>
      <c r="E91" s="321" t="s">
        <v>406</v>
      </c>
    </row>
    <row r="92" spans="1:5" ht="12" customHeight="1" thickBot="1">
      <c r="A92" s="316" t="s">
        <v>7</v>
      </c>
      <c r="B92" s="318" t="s">
        <v>408</v>
      </c>
      <c r="C92" s="345">
        <f>SUM(C93:C97)</f>
        <v>172808000</v>
      </c>
      <c r="D92" s="345">
        <f>SUM(D93:D97)</f>
        <v>180915511</v>
      </c>
      <c r="E92" s="300">
        <f>SUM(E93:E97)</f>
        <v>152555972</v>
      </c>
    </row>
    <row r="93" spans="1:5" ht="12" customHeight="1">
      <c r="A93" s="311" t="s">
        <v>67</v>
      </c>
      <c r="B93" s="304" t="s">
        <v>37</v>
      </c>
      <c r="C93" s="78">
        <v>89103000</v>
      </c>
      <c r="D93" s="78">
        <v>88075626</v>
      </c>
      <c r="E93" s="299">
        <v>69593215</v>
      </c>
    </row>
    <row r="94" spans="1:5" ht="12" customHeight="1">
      <c r="A94" s="308" t="s">
        <v>68</v>
      </c>
      <c r="B94" s="302" t="s">
        <v>127</v>
      </c>
      <c r="C94" s="347">
        <v>16071000</v>
      </c>
      <c r="D94" s="347">
        <v>17311018</v>
      </c>
      <c r="E94" s="330">
        <v>17252621</v>
      </c>
    </row>
    <row r="95" spans="1:5" ht="12" customHeight="1">
      <c r="A95" s="308" t="s">
        <v>69</v>
      </c>
      <c r="B95" s="302" t="s">
        <v>96</v>
      </c>
      <c r="C95" s="349">
        <v>57631000</v>
      </c>
      <c r="D95" s="349">
        <v>60940227</v>
      </c>
      <c r="E95" s="332">
        <v>56353949</v>
      </c>
    </row>
    <row r="96" spans="1:5" ht="12" customHeight="1">
      <c r="A96" s="308" t="s">
        <v>70</v>
      </c>
      <c r="B96" s="305" t="s">
        <v>128</v>
      </c>
      <c r="C96" s="349">
        <v>4590000</v>
      </c>
      <c r="D96" s="349">
        <v>8675640</v>
      </c>
      <c r="E96" s="332">
        <v>5410375</v>
      </c>
    </row>
    <row r="97" spans="1:5" ht="12" customHeight="1">
      <c r="A97" s="308" t="s">
        <v>79</v>
      </c>
      <c r="B97" s="313" t="s">
        <v>129</v>
      </c>
      <c r="C97" s="349">
        <v>5413000</v>
      </c>
      <c r="D97" s="349">
        <v>5913000</v>
      </c>
      <c r="E97" s="332">
        <v>3945812</v>
      </c>
    </row>
    <row r="98" spans="1:5" ht="12" customHeight="1">
      <c r="A98" s="308" t="s">
        <v>71</v>
      </c>
      <c r="B98" s="302" t="s">
        <v>409</v>
      </c>
      <c r="C98" s="349">
        <v>4037000</v>
      </c>
      <c r="D98" s="349">
        <v>2578401</v>
      </c>
      <c r="E98" s="332">
        <v>2578401</v>
      </c>
    </row>
    <row r="99" spans="1:5" ht="12" customHeight="1">
      <c r="A99" s="308" t="s">
        <v>72</v>
      </c>
      <c r="B99" s="325" t="s">
        <v>410</v>
      </c>
      <c r="C99" s="349"/>
      <c r="D99" s="349"/>
      <c r="E99" s="332"/>
    </row>
    <row r="100" spans="1:5" ht="12" customHeight="1">
      <c r="A100" s="308" t="s">
        <v>80</v>
      </c>
      <c r="B100" s="326" t="s">
        <v>411</v>
      </c>
      <c r="C100" s="349"/>
      <c r="D100" s="349"/>
      <c r="E100" s="332"/>
    </row>
    <row r="101" spans="1:5" ht="12" customHeight="1">
      <c r="A101" s="308" t="s">
        <v>81</v>
      </c>
      <c r="B101" s="326" t="s">
        <v>412</v>
      </c>
      <c r="C101" s="349"/>
      <c r="D101" s="349"/>
      <c r="E101" s="332"/>
    </row>
    <row r="102" spans="1:5" ht="12" customHeight="1">
      <c r="A102" s="308" t="s">
        <v>82</v>
      </c>
      <c r="B102" s="325" t="s">
        <v>413</v>
      </c>
      <c r="C102" s="349"/>
      <c r="D102" s="349">
        <v>2203599</v>
      </c>
      <c r="E102" s="332">
        <v>662731</v>
      </c>
    </row>
    <row r="103" spans="1:5" ht="12" customHeight="1">
      <c r="A103" s="308" t="s">
        <v>83</v>
      </c>
      <c r="B103" s="325" t="s">
        <v>414</v>
      </c>
      <c r="C103" s="349"/>
      <c r="D103" s="349"/>
      <c r="E103" s="332"/>
    </row>
    <row r="104" spans="1:5" ht="12" customHeight="1">
      <c r="A104" s="308" t="s">
        <v>85</v>
      </c>
      <c r="B104" s="326" t="s">
        <v>415</v>
      </c>
      <c r="C104" s="349"/>
      <c r="D104" s="349"/>
      <c r="E104" s="332"/>
    </row>
    <row r="105" spans="1:5" ht="12" customHeight="1">
      <c r="A105" s="307" t="s">
        <v>130</v>
      </c>
      <c r="B105" s="327" t="s">
        <v>416</v>
      </c>
      <c r="C105" s="349"/>
      <c r="D105" s="349"/>
      <c r="E105" s="332"/>
    </row>
    <row r="106" spans="1:5" ht="12" customHeight="1">
      <c r="A106" s="308" t="s">
        <v>417</v>
      </c>
      <c r="B106" s="327" t="s">
        <v>418</v>
      </c>
      <c r="C106" s="349"/>
      <c r="D106" s="349"/>
      <c r="E106" s="332"/>
    </row>
    <row r="107" spans="1:5" ht="12" customHeight="1" thickBot="1">
      <c r="A107" s="312" t="s">
        <v>419</v>
      </c>
      <c r="B107" s="328" t="s">
        <v>420</v>
      </c>
      <c r="C107" s="79">
        <v>1376000</v>
      </c>
      <c r="D107" s="79">
        <v>1131000</v>
      </c>
      <c r="E107" s="293">
        <v>704680</v>
      </c>
    </row>
    <row r="108" spans="1:5" ht="12" customHeight="1" thickBot="1">
      <c r="A108" s="314" t="s">
        <v>8</v>
      </c>
      <c r="B108" s="317" t="s">
        <v>421</v>
      </c>
      <c r="C108" s="346">
        <f>+C109+C111+C113</f>
        <v>22929000</v>
      </c>
      <c r="D108" s="346">
        <f>+D109+D111+D113</f>
        <v>29910800</v>
      </c>
      <c r="E108" s="329">
        <f>+E109+E111+E113</f>
        <v>29908374</v>
      </c>
    </row>
    <row r="109" spans="1:5" ht="12" customHeight="1">
      <c r="A109" s="309" t="s">
        <v>73</v>
      </c>
      <c r="B109" s="302" t="s">
        <v>149</v>
      </c>
      <c r="C109" s="348">
        <v>22929000</v>
      </c>
      <c r="D109" s="348">
        <v>29910800</v>
      </c>
      <c r="E109" s="331">
        <v>29908374</v>
      </c>
    </row>
    <row r="110" spans="1:5" ht="12" customHeight="1">
      <c r="A110" s="309" t="s">
        <v>74</v>
      </c>
      <c r="B110" s="306" t="s">
        <v>422</v>
      </c>
      <c r="C110" s="348"/>
      <c r="D110" s="348"/>
      <c r="E110" s="331"/>
    </row>
    <row r="111" spans="1:5" ht="15.75">
      <c r="A111" s="309" t="s">
        <v>75</v>
      </c>
      <c r="B111" s="306" t="s">
        <v>131</v>
      </c>
      <c r="C111" s="347"/>
      <c r="D111" s="347"/>
      <c r="E111" s="330"/>
    </row>
    <row r="112" spans="1:5" ht="12" customHeight="1">
      <c r="A112" s="309" t="s">
        <v>76</v>
      </c>
      <c r="B112" s="306" t="s">
        <v>423</v>
      </c>
      <c r="C112" s="347"/>
      <c r="D112" s="347"/>
      <c r="E112" s="330"/>
    </row>
    <row r="113" spans="1:5" ht="12" customHeight="1">
      <c r="A113" s="309" t="s">
        <v>77</v>
      </c>
      <c r="B113" s="338" t="s">
        <v>151</v>
      </c>
      <c r="C113" s="347"/>
      <c r="D113" s="347"/>
      <c r="E113" s="330"/>
    </row>
    <row r="114" spans="1:5" ht="21.75" customHeight="1">
      <c r="A114" s="309" t="s">
        <v>84</v>
      </c>
      <c r="B114" s="337" t="s">
        <v>424</v>
      </c>
      <c r="C114" s="347"/>
      <c r="D114" s="347"/>
      <c r="E114" s="330"/>
    </row>
    <row r="115" spans="1:5" ht="24" customHeight="1">
      <c r="A115" s="309" t="s">
        <v>86</v>
      </c>
      <c r="B115" s="353" t="s">
        <v>425</v>
      </c>
      <c r="C115" s="347"/>
      <c r="D115" s="347"/>
      <c r="E115" s="330"/>
    </row>
    <row r="116" spans="1:5" ht="12" customHeight="1">
      <c r="A116" s="309" t="s">
        <v>132</v>
      </c>
      <c r="B116" s="326" t="s">
        <v>412</v>
      </c>
      <c r="C116" s="347"/>
      <c r="D116" s="347"/>
      <c r="E116" s="330"/>
    </row>
    <row r="117" spans="1:5" ht="12" customHeight="1">
      <c r="A117" s="309" t="s">
        <v>133</v>
      </c>
      <c r="B117" s="326" t="s">
        <v>426</v>
      </c>
      <c r="C117" s="347"/>
      <c r="D117" s="347"/>
      <c r="E117" s="330"/>
    </row>
    <row r="118" spans="1:5" ht="12" customHeight="1">
      <c r="A118" s="309" t="s">
        <v>134</v>
      </c>
      <c r="B118" s="326" t="s">
        <v>427</v>
      </c>
      <c r="C118" s="347"/>
      <c r="D118" s="347"/>
      <c r="E118" s="330"/>
    </row>
    <row r="119" spans="1:5" s="373" customFormat="1" ht="12" customHeight="1">
      <c r="A119" s="309" t="s">
        <v>428</v>
      </c>
      <c r="B119" s="326" t="s">
        <v>415</v>
      </c>
      <c r="C119" s="347"/>
      <c r="D119" s="347"/>
      <c r="E119" s="330"/>
    </row>
    <row r="120" spans="1:5" ht="12" customHeight="1">
      <c r="A120" s="309" t="s">
        <v>429</v>
      </c>
      <c r="B120" s="326" t="s">
        <v>430</v>
      </c>
      <c r="C120" s="347"/>
      <c r="D120" s="347"/>
      <c r="E120" s="330"/>
    </row>
    <row r="121" spans="1:5" ht="12" customHeight="1" thickBot="1">
      <c r="A121" s="307" t="s">
        <v>431</v>
      </c>
      <c r="B121" s="326" t="s">
        <v>432</v>
      </c>
      <c r="C121" s="349"/>
      <c r="D121" s="349"/>
      <c r="E121" s="332"/>
    </row>
    <row r="122" spans="1:5" ht="12" customHeight="1" thickBot="1">
      <c r="A122" s="314" t="s">
        <v>9</v>
      </c>
      <c r="B122" s="322" t="s">
        <v>433</v>
      </c>
      <c r="C122" s="346">
        <f>+C123+C124</f>
        <v>0</v>
      </c>
      <c r="D122" s="346">
        <f>+D123+D124</f>
        <v>0</v>
      </c>
      <c r="E122" s="329">
        <f>+E123+E124</f>
        <v>0</v>
      </c>
    </row>
    <row r="123" spans="1:5" ht="12" customHeight="1">
      <c r="A123" s="309" t="s">
        <v>56</v>
      </c>
      <c r="B123" s="303" t="s">
        <v>45</v>
      </c>
      <c r="C123" s="348"/>
      <c r="D123" s="348"/>
      <c r="E123" s="331"/>
    </row>
    <row r="124" spans="1:5" ht="12" customHeight="1" thickBot="1">
      <c r="A124" s="310" t="s">
        <v>57</v>
      </c>
      <c r="B124" s="306" t="s">
        <v>46</v>
      </c>
      <c r="C124" s="349"/>
      <c r="D124" s="349"/>
      <c r="E124" s="332"/>
    </row>
    <row r="125" spans="1:5" ht="12" customHeight="1" thickBot="1">
      <c r="A125" s="314" t="s">
        <v>10</v>
      </c>
      <c r="B125" s="322" t="s">
        <v>434</v>
      </c>
      <c r="C125" s="346">
        <f>+C92+C108+C122</f>
        <v>195737000</v>
      </c>
      <c r="D125" s="346">
        <f>+D92+D108+D122</f>
        <v>210826311</v>
      </c>
      <c r="E125" s="329">
        <f>+E92+E108+E122</f>
        <v>182464346</v>
      </c>
    </row>
    <row r="126" spans="1:5" ht="12" customHeight="1" thickBot="1">
      <c r="A126" s="314" t="s">
        <v>11</v>
      </c>
      <c r="B126" s="322" t="s">
        <v>435</v>
      </c>
      <c r="C126" s="346">
        <f>+C127+C128+C129</f>
        <v>0</v>
      </c>
      <c r="D126" s="346">
        <f>+D127+D128+D129</f>
        <v>0</v>
      </c>
      <c r="E126" s="329">
        <f>+E127+E128+E129</f>
        <v>0</v>
      </c>
    </row>
    <row r="127" spans="1:5" ht="12" customHeight="1">
      <c r="A127" s="309" t="s">
        <v>60</v>
      </c>
      <c r="B127" s="303" t="s">
        <v>436</v>
      </c>
      <c r="C127" s="347"/>
      <c r="D127" s="347"/>
      <c r="E127" s="330"/>
    </row>
    <row r="128" spans="1:5" ht="12" customHeight="1">
      <c r="A128" s="309" t="s">
        <v>61</v>
      </c>
      <c r="B128" s="303" t="s">
        <v>437</v>
      </c>
      <c r="C128" s="347"/>
      <c r="D128" s="347"/>
      <c r="E128" s="330"/>
    </row>
    <row r="129" spans="1:5" ht="12" customHeight="1" thickBot="1">
      <c r="A129" s="307" t="s">
        <v>62</v>
      </c>
      <c r="B129" s="301" t="s">
        <v>438</v>
      </c>
      <c r="C129" s="347"/>
      <c r="D129" s="347"/>
      <c r="E129" s="330"/>
    </row>
    <row r="130" spans="1:5" ht="12" customHeight="1" thickBot="1">
      <c r="A130" s="314" t="s">
        <v>12</v>
      </c>
      <c r="B130" s="322" t="s">
        <v>439</v>
      </c>
      <c r="C130" s="346">
        <f>+C131+C132+C134+C133</f>
        <v>0</v>
      </c>
      <c r="D130" s="346">
        <f>+D131+D132+D134+D133</f>
        <v>0</v>
      </c>
      <c r="E130" s="329">
        <f>+E131+E132+E134+E133</f>
        <v>0</v>
      </c>
    </row>
    <row r="131" spans="1:5" ht="12" customHeight="1">
      <c r="A131" s="309" t="s">
        <v>63</v>
      </c>
      <c r="B131" s="303" t="s">
        <v>440</v>
      </c>
      <c r="C131" s="347"/>
      <c r="D131" s="347"/>
      <c r="E131" s="330"/>
    </row>
    <row r="132" spans="1:5" ht="12" customHeight="1">
      <c r="A132" s="309" t="s">
        <v>64</v>
      </c>
      <c r="B132" s="303" t="s">
        <v>441</v>
      </c>
      <c r="C132" s="347"/>
      <c r="D132" s="347"/>
      <c r="E132" s="330"/>
    </row>
    <row r="133" spans="1:5" ht="12" customHeight="1">
      <c r="A133" s="309" t="s">
        <v>336</v>
      </c>
      <c r="B133" s="303" t="s">
        <v>442</v>
      </c>
      <c r="C133" s="347"/>
      <c r="D133" s="347"/>
      <c r="E133" s="330"/>
    </row>
    <row r="134" spans="1:5" ht="12" customHeight="1" thickBot="1">
      <c r="A134" s="307" t="s">
        <v>338</v>
      </c>
      <c r="B134" s="301" t="s">
        <v>443</v>
      </c>
      <c r="C134" s="347"/>
      <c r="D134" s="347"/>
      <c r="E134" s="330"/>
    </row>
    <row r="135" spans="1:5" ht="12" customHeight="1" thickBot="1">
      <c r="A135" s="314" t="s">
        <v>13</v>
      </c>
      <c r="B135" s="322" t="s">
        <v>444</v>
      </c>
      <c r="C135" s="352">
        <f>+C136+C137+C138+C139</f>
        <v>25635000</v>
      </c>
      <c r="D135" s="352">
        <f>+D136+D137+D138+D139</f>
        <v>27688744</v>
      </c>
      <c r="E135" s="365">
        <f>+E136+E137+E138+E139</f>
        <v>27563641</v>
      </c>
    </row>
    <row r="136" spans="1:5" ht="12" customHeight="1">
      <c r="A136" s="309" t="s">
        <v>65</v>
      </c>
      <c r="B136" s="303" t="s">
        <v>674</v>
      </c>
      <c r="C136" s="347">
        <v>25635000</v>
      </c>
      <c r="D136" s="347">
        <v>25635000</v>
      </c>
      <c r="E136" s="330">
        <v>25509897</v>
      </c>
    </row>
    <row r="137" spans="1:5" ht="12" customHeight="1">
      <c r="A137" s="309" t="s">
        <v>66</v>
      </c>
      <c r="B137" s="303" t="s">
        <v>446</v>
      </c>
      <c r="C137" s="347"/>
      <c r="D137" s="347">
        <v>2053744</v>
      </c>
      <c r="E137" s="330">
        <v>2053744</v>
      </c>
    </row>
    <row r="138" spans="1:5" ht="12" customHeight="1">
      <c r="A138" s="309" t="s">
        <v>345</v>
      </c>
      <c r="B138" s="303" t="s">
        <v>447</v>
      </c>
      <c r="C138" s="347"/>
      <c r="D138" s="347"/>
      <c r="E138" s="330"/>
    </row>
    <row r="139" spans="1:5" ht="12" customHeight="1" thickBot="1">
      <c r="A139" s="307" t="s">
        <v>347</v>
      </c>
      <c r="B139" s="301" t="s">
        <v>448</v>
      </c>
      <c r="C139" s="347"/>
      <c r="D139" s="347"/>
      <c r="E139" s="330"/>
    </row>
    <row r="140" spans="1:9" ht="15" customHeight="1" thickBot="1">
      <c r="A140" s="314" t="s">
        <v>14</v>
      </c>
      <c r="B140" s="322" t="s">
        <v>449</v>
      </c>
      <c r="C140" s="80">
        <f>+C141+C142+C143+C144</f>
        <v>0</v>
      </c>
      <c r="D140" s="80">
        <f>+D141+D142+D143+D144</f>
        <v>0</v>
      </c>
      <c r="E140" s="298">
        <f>+E141+E142+E143+E144</f>
        <v>0</v>
      </c>
      <c r="F140" s="363"/>
      <c r="G140" s="364"/>
      <c r="H140" s="364"/>
      <c r="I140" s="364"/>
    </row>
    <row r="141" spans="1:5" s="356" customFormat="1" ht="12.75" customHeight="1">
      <c r="A141" s="309" t="s">
        <v>125</v>
      </c>
      <c r="B141" s="303" t="s">
        <v>450</v>
      </c>
      <c r="C141" s="347"/>
      <c r="D141" s="347"/>
      <c r="E141" s="330"/>
    </row>
    <row r="142" spans="1:5" ht="12.75" customHeight="1">
      <c r="A142" s="309" t="s">
        <v>126</v>
      </c>
      <c r="B142" s="303" t="s">
        <v>451</v>
      </c>
      <c r="C142" s="347"/>
      <c r="D142" s="347"/>
      <c r="E142" s="330"/>
    </row>
    <row r="143" spans="1:5" ht="12.75" customHeight="1">
      <c r="A143" s="309" t="s">
        <v>150</v>
      </c>
      <c r="B143" s="303" t="s">
        <v>452</v>
      </c>
      <c r="C143" s="347"/>
      <c r="D143" s="347"/>
      <c r="E143" s="330"/>
    </row>
    <row r="144" spans="1:5" ht="12.75" customHeight="1" thickBot="1">
      <c r="A144" s="309" t="s">
        <v>353</v>
      </c>
      <c r="B144" s="303" t="s">
        <v>453</v>
      </c>
      <c r="C144" s="347"/>
      <c r="D144" s="347"/>
      <c r="E144" s="330"/>
    </row>
    <row r="145" spans="1:5" ht="16.5" thickBot="1">
      <c r="A145" s="314" t="s">
        <v>15</v>
      </c>
      <c r="B145" s="322" t="s">
        <v>454</v>
      </c>
      <c r="C145" s="296">
        <f>+C126+C130+C135+C140</f>
        <v>25635000</v>
      </c>
      <c r="D145" s="296">
        <f>+D126+D130+D135+D140</f>
        <v>27688744</v>
      </c>
      <c r="E145" s="297">
        <f>+E126+E130+E135+E140</f>
        <v>27563641</v>
      </c>
    </row>
    <row r="146" spans="1:5" ht="16.5" thickBot="1">
      <c r="A146" s="339" t="s">
        <v>16</v>
      </c>
      <c r="B146" s="342" t="s">
        <v>455</v>
      </c>
      <c r="C146" s="296">
        <f>+C125+C145</f>
        <v>221372000</v>
      </c>
      <c r="D146" s="296">
        <f>+D125+D145</f>
        <v>238515055</v>
      </c>
      <c r="E146" s="297">
        <f>+E125+E145</f>
        <v>210027987</v>
      </c>
    </row>
    <row r="148" spans="1:5" ht="18.75" customHeight="1">
      <c r="A148" s="637" t="s">
        <v>456</v>
      </c>
      <c r="B148" s="637"/>
      <c r="C148" s="637"/>
      <c r="D148" s="637"/>
      <c r="E148" s="637"/>
    </row>
    <row r="149" spans="1:5" ht="13.5" customHeight="1" thickBot="1">
      <c r="A149" s="324" t="s">
        <v>108</v>
      </c>
      <c r="B149" s="324"/>
      <c r="C149" s="354"/>
      <c r="E149" s="341" t="str">
        <f>E88</f>
        <v>Forintban!</v>
      </c>
    </row>
    <row r="150" spans="1:5" ht="21.75" thickBot="1">
      <c r="A150" s="314">
        <v>1</v>
      </c>
      <c r="B150" s="317" t="s">
        <v>457</v>
      </c>
      <c r="C150" s="340">
        <f>+C61-C125</f>
        <v>19385000</v>
      </c>
      <c r="D150" s="340">
        <f>+D61-D125</f>
        <v>18172744</v>
      </c>
      <c r="E150" s="340">
        <f>+E61-E125</f>
        <v>43450517</v>
      </c>
    </row>
    <row r="151" spans="1:5" ht="21.75" thickBot="1">
      <c r="A151" s="314" t="s">
        <v>8</v>
      </c>
      <c r="B151" s="317" t="s">
        <v>458</v>
      </c>
      <c r="C151" s="340">
        <f>+C84-C145</f>
        <v>-19385000</v>
      </c>
      <c r="D151" s="340">
        <f>+D84-D145</f>
        <v>-18172744</v>
      </c>
      <c r="E151" s="340">
        <f>+E84-E145</f>
        <v>-15722405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Vámosújfalu Község Önkormányzata
2016. ÉVI ZÁRSZÁMADÁSÁNAK PÉNZÜGYI MÉRLEGE&amp;10
&amp;R&amp;"Times New Roman CE,Félkövér dőlt"&amp;11 1.1. melléklet a 7/2017. (V.25.)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F17" sqref="F17"/>
    </sheetView>
  </sheetViews>
  <sheetFormatPr defaultColWidth="9.00390625" defaultRowHeight="12.75"/>
  <cols>
    <col min="1" max="1" width="7.00390625" style="275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s">
        <v>702</v>
      </c>
    </row>
    <row r="2" spans="1:7" ht="17.25" customHeight="1" thickBot="1">
      <c r="A2" s="688" t="s">
        <v>5</v>
      </c>
      <c r="B2" s="690" t="s">
        <v>293</v>
      </c>
      <c r="C2" s="690" t="s">
        <v>625</v>
      </c>
      <c r="D2" s="690" t="s">
        <v>654</v>
      </c>
      <c r="E2" s="692" t="s">
        <v>626</v>
      </c>
      <c r="F2" s="692"/>
      <c r="G2" s="693"/>
    </row>
    <row r="3" spans="1:7" s="276" customFormat="1" ht="57.75" customHeight="1" thickBot="1">
      <c r="A3" s="689"/>
      <c r="B3" s="691"/>
      <c r="C3" s="691"/>
      <c r="D3" s="691"/>
      <c r="E3" s="31" t="s">
        <v>627</v>
      </c>
      <c r="F3" s="31" t="s">
        <v>628</v>
      </c>
      <c r="G3" s="582" t="s">
        <v>629</v>
      </c>
    </row>
    <row r="4" spans="1:7" s="277" customFormat="1" ht="15" customHeight="1" thickBot="1">
      <c r="A4" s="436" t="s">
        <v>402</v>
      </c>
      <c r="B4" s="437" t="s">
        <v>403</v>
      </c>
      <c r="C4" s="437" t="s">
        <v>404</v>
      </c>
      <c r="D4" s="437" t="s">
        <v>405</v>
      </c>
      <c r="E4" s="437" t="s">
        <v>655</v>
      </c>
      <c r="F4" s="437" t="s">
        <v>483</v>
      </c>
      <c r="G4" s="519" t="s">
        <v>484</v>
      </c>
    </row>
    <row r="5" spans="1:7" ht="15" customHeight="1">
      <c r="A5" s="278" t="s">
        <v>7</v>
      </c>
      <c r="B5" s="279" t="s">
        <v>681</v>
      </c>
      <c r="C5" s="280">
        <v>19590</v>
      </c>
      <c r="D5" s="280">
        <v>1582</v>
      </c>
      <c r="E5" s="281">
        <f>C5+D5</f>
        <v>21172</v>
      </c>
      <c r="F5" s="280">
        <v>21172</v>
      </c>
      <c r="G5" s="282"/>
    </row>
    <row r="6" spans="1:7" ht="15" customHeight="1">
      <c r="A6" s="283" t="s">
        <v>8</v>
      </c>
      <c r="B6" s="284"/>
      <c r="C6" s="2"/>
      <c r="D6" s="2"/>
      <c r="E6" s="281">
        <f aca="true" t="shared" si="0" ref="E6:E35">C6+D6</f>
        <v>0</v>
      </c>
      <c r="F6" s="2"/>
      <c r="G6" s="159"/>
    </row>
    <row r="7" spans="1:7" ht="15" customHeight="1">
      <c r="A7" s="283" t="s">
        <v>9</v>
      </c>
      <c r="B7" s="284"/>
      <c r="C7" s="2"/>
      <c r="D7" s="2"/>
      <c r="E7" s="281">
        <f t="shared" si="0"/>
        <v>0</v>
      </c>
      <c r="F7" s="2"/>
      <c r="G7" s="159"/>
    </row>
    <row r="8" spans="1:7" ht="15" customHeight="1">
      <c r="A8" s="283" t="s">
        <v>10</v>
      </c>
      <c r="B8" s="284"/>
      <c r="C8" s="2"/>
      <c r="D8" s="2"/>
      <c r="E8" s="281">
        <f t="shared" si="0"/>
        <v>0</v>
      </c>
      <c r="F8" s="2"/>
      <c r="G8" s="159"/>
    </row>
    <row r="9" spans="1:7" ht="15" customHeight="1">
      <c r="A9" s="283" t="s">
        <v>11</v>
      </c>
      <c r="B9" s="284"/>
      <c r="C9" s="2"/>
      <c r="D9" s="2"/>
      <c r="E9" s="281">
        <f t="shared" si="0"/>
        <v>0</v>
      </c>
      <c r="F9" s="2"/>
      <c r="G9" s="159"/>
    </row>
    <row r="10" spans="1:7" ht="15" customHeight="1">
      <c r="A10" s="283" t="s">
        <v>12</v>
      </c>
      <c r="B10" s="284"/>
      <c r="C10" s="2"/>
      <c r="D10" s="2"/>
      <c r="E10" s="281">
        <f t="shared" si="0"/>
        <v>0</v>
      </c>
      <c r="F10" s="2"/>
      <c r="G10" s="159"/>
    </row>
    <row r="11" spans="1:7" ht="15" customHeight="1">
      <c r="A11" s="283" t="s">
        <v>13</v>
      </c>
      <c r="B11" s="284"/>
      <c r="C11" s="2"/>
      <c r="D11" s="2"/>
      <c r="E11" s="281">
        <f t="shared" si="0"/>
        <v>0</v>
      </c>
      <c r="F11" s="2"/>
      <c r="G11" s="159"/>
    </row>
    <row r="12" spans="1:7" ht="15" customHeight="1">
      <c r="A12" s="283" t="s">
        <v>14</v>
      </c>
      <c r="B12" s="284"/>
      <c r="C12" s="2"/>
      <c r="D12" s="2"/>
      <c r="E12" s="281">
        <f t="shared" si="0"/>
        <v>0</v>
      </c>
      <c r="F12" s="2"/>
      <c r="G12" s="159"/>
    </row>
    <row r="13" spans="1:7" ht="15" customHeight="1">
      <c r="A13" s="283" t="s">
        <v>15</v>
      </c>
      <c r="B13" s="284"/>
      <c r="C13" s="2"/>
      <c r="D13" s="2"/>
      <c r="E13" s="281">
        <f t="shared" si="0"/>
        <v>0</v>
      </c>
      <c r="F13" s="2"/>
      <c r="G13" s="159"/>
    </row>
    <row r="14" spans="1:7" ht="15" customHeight="1">
      <c r="A14" s="283" t="s">
        <v>16</v>
      </c>
      <c r="B14" s="284"/>
      <c r="C14" s="2"/>
      <c r="D14" s="2"/>
      <c r="E14" s="281">
        <f t="shared" si="0"/>
        <v>0</v>
      </c>
      <c r="F14" s="2"/>
      <c r="G14" s="159"/>
    </row>
    <row r="15" spans="1:7" ht="15" customHeight="1">
      <c r="A15" s="283" t="s">
        <v>17</v>
      </c>
      <c r="B15" s="284"/>
      <c r="C15" s="2"/>
      <c r="D15" s="2"/>
      <c r="E15" s="281">
        <f t="shared" si="0"/>
        <v>0</v>
      </c>
      <c r="F15" s="2"/>
      <c r="G15" s="159"/>
    </row>
    <row r="16" spans="1:7" ht="15" customHeight="1">
      <c r="A16" s="283" t="s">
        <v>18</v>
      </c>
      <c r="B16" s="284"/>
      <c r="C16" s="2"/>
      <c r="D16" s="2"/>
      <c r="E16" s="281">
        <f t="shared" si="0"/>
        <v>0</v>
      </c>
      <c r="F16" s="2"/>
      <c r="G16" s="159"/>
    </row>
    <row r="17" spans="1:7" ht="15" customHeight="1">
      <c r="A17" s="283" t="s">
        <v>19</v>
      </c>
      <c r="B17" s="284"/>
      <c r="C17" s="2"/>
      <c r="D17" s="2"/>
      <c r="E17" s="281">
        <f t="shared" si="0"/>
        <v>0</v>
      </c>
      <c r="F17" s="2"/>
      <c r="G17" s="159"/>
    </row>
    <row r="18" spans="1:7" ht="15" customHeight="1">
      <c r="A18" s="283" t="s">
        <v>20</v>
      </c>
      <c r="B18" s="284"/>
      <c r="C18" s="2"/>
      <c r="D18" s="2"/>
      <c r="E18" s="281">
        <f t="shared" si="0"/>
        <v>0</v>
      </c>
      <c r="F18" s="2"/>
      <c r="G18" s="159"/>
    </row>
    <row r="19" spans="1:7" ht="15" customHeight="1">
      <c r="A19" s="283" t="s">
        <v>21</v>
      </c>
      <c r="B19" s="284"/>
      <c r="C19" s="2"/>
      <c r="D19" s="2"/>
      <c r="E19" s="281">
        <f t="shared" si="0"/>
        <v>0</v>
      </c>
      <c r="F19" s="2"/>
      <c r="G19" s="159"/>
    </row>
    <row r="20" spans="1:7" ht="15" customHeight="1">
      <c r="A20" s="283" t="s">
        <v>22</v>
      </c>
      <c r="B20" s="284"/>
      <c r="C20" s="2"/>
      <c r="D20" s="2"/>
      <c r="E20" s="281">
        <f t="shared" si="0"/>
        <v>0</v>
      </c>
      <c r="F20" s="2"/>
      <c r="G20" s="159"/>
    </row>
    <row r="21" spans="1:7" ht="15" customHeight="1">
      <c r="A21" s="283" t="s">
        <v>23</v>
      </c>
      <c r="B21" s="284"/>
      <c r="C21" s="2"/>
      <c r="D21" s="2"/>
      <c r="E21" s="281">
        <f t="shared" si="0"/>
        <v>0</v>
      </c>
      <c r="F21" s="2"/>
      <c r="G21" s="159"/>
    </row>
    <row r="22" spans="1:7" ht="15" customHeight="1">
      <c r="A22" s="283" t="s">
        <v>24</v>
      </c>
      <c r="B22" s="284"/>
      <c r="C22" s="2"/>
      <c r="D22" s="2"/>
      <c r="E22" s="281">
        <f t="shared" si="0"/>
        <v>0</v>
      </c>
      <c r="F22" s="2"/>
      <c r="G22" s="159"/>
    </row>
    <row r="23" spans="1:7" ht="15" customHeight="1">
      <c r="A23" s="283" t="s">
        <v>25</v>
      </c>
      <c r="B23" s="284"/>
      <c r="C23" s="2"/>
      <c r="D23" s="2"/>
      <c r="E23" s="281">
        <f t="shared" si="0"/>
        <v>0</v>
      </c>
      <c r="F23" s="2"/>
      <c r="G23" s="159"/>
    </row>
    <row r="24" spans="1:7" ht="15" customHeight="1">
      <c r="A24" s="283" t="s">
        <v>26</v>
      </c>
      <c r="B24" s="284"/>
      <c r="C24" s="2"/>
      <c r="D24" s="2"/>
      <c r="E24" s="281">
        <f t="shared" si="0"/>
        <v>0</v>
      </c>
      <c r="F24" s="2"/>
      <c r="G24" s="159"/>
    </row>
    <row r="25" spans="1:7" ht="15" customHeight="1">
      <c r="A25" s="283" t="s">
        <v>27</v>
      </c>
      <c r="B25" s="284"/>
      <c r="C25" s="2"/>
      <c r="D25" s="2"/>
      <c r="E25" s="281">
        <f t="shared" si="0"/>
        <v>0</v>
      </c>
      <c r="F25" s="2"/>
      <c r="G25" s="159"/>
    </row>
    <row r="26" spans="1:7" ht="15" customHeight="1">
      <c r="A26" s="283" t="s">
        <v>28</v>
      </c>
      <c r="B26" s="284"/>
      <c r="C26" s="2"/>
      <c r="D26" s="2"/>
      <c r="E26" s="281">
        <f t="shared" si="0"/>
        <v>0</v>
      </c>
      <c r="F26" s="2"/>
      <c r="G26" s="159"/>
    </row>
    <row r="27" spans="1:7" ht="15" customHeight="1">
      <c r="A27" s="283" t="s">
        <v>29</v>
      </c>
      <c r="B27" s="284"/>
      <c r="C27" s="2"/>
      <c r="D27" s="2"/>
      <c r="E27" s="281">
        <f t="shared" si="0"/>
        <v>0</v>
      </c>
      <c r="F27" s="2"/>
      <c r="G27" s="159"/>
    </row>
    <row r="28" spans="1:7" ht="15" customHeight="1">
      <c r="A28" s="283" t="s">
        <v>30</v>
      </c>
      <c r="B28" s="284"/>
      <c r="C28" s="2"/>
      <c r="D28" s="2"/>
      <c r="E28" s="281">
        <f t="shared" si="0"/>
        <v>0</v>
      </c>
      <c r="F28" s="2"/>
      <c r="G28" s="159"/>
    </row>
    <row r="29" spans="1:7" ht="15" customHeight="1">
      <c r="A29" s="283" t="s">
        <v>31</v>
      </c>
      <c r="B29" s="284"/>
      <c r="C29" s="2"/>
      <c r="D29" s="2"/>
      <c r="E29" s="281">
        <f t="shared" si="0"/>
        <v>0</v>
      </c>
      <c r="F29" s="2"/>
      <c r="G29" s="159"/>
    </row>
    <row r="30" spans="1:7" ht="15" customHeight="1">
      <c r="A30" s="283" t="s">
        <v>32</v>
      </c>
      <c r="B30" s="284"/>
      <c r="C30" s="2"/>
      <c r="D30" s="2"/>
      <c r="E30" s="281"/>
      <c r="F30" s="2"/>
      <c r="G30" s="159"/>
    </row>
    <row r="31" spans="1:7" ht="15" customHeight="1">
      <c r="A31" s="283" t="s">
        <v>33</v>
      </c>
      <c r="B31" s="284"/>
      <c r="C31" s="2"/>
      <c r="D31" s="2"/>
      <c r="E31" s="281">
        <f t="shared" si="0"/>
        <v>0</v>
      </c>
      <c r="F31" s="2"/>
      <c r="G31" s="159"/>
    </row>
    <row r="32" spans="1:7" ht="15" customHeight="1">
      <c r="A32" s="283" t="s">
        <v>34</v>
      </c>
      <c r="B32" s="284"/>
      <c r="C32" s="2"/>
      <c r="D32" s="2"/>
      <c r="E32" s="281">
        <f t="shared" si="0"/>
        <v>0</v>
      </c>
      <c r="F32" s="2"/>
      <c r="G32" s="159"/>
    </row>
    <row r="33" spans="1:7" ht="15" customHeight="1">
      <c r="A33" s="283" t="s">
        <v>35</v>
      </c>
      <c r="B33" s="284"/>
      <c r="C33" s="2"/>
      <c r="D33" s="2"/>
      <c r="E33" s="281">
        <f t="shared" si="0"/>
        <v>0</v>
      </c>
      <c r="F33" s="2"/>
      <c r="G33" s="159"/>
    </row>
    <row r="34" spans="1:7" ht="15" customHeight="1">
      <c r="A34" s="283" t="s">
        <v>87</v>
      </c>
      <c r="B34" s="284"/>
      <c r="C34" s="2"/>
      <c r="D34" s="2"/>
      <c r="E34" s="281">
        <f t="shared" si="0"/>
        <v>0</v>
      </c>
      <c r="F34" s="2"/>
      <c r="G34" s="159"/>
    </row>
    <row r="35" spans="1:7" ht="15" customHeight="1" thickBot="1">
      <c r="A35" s="283" t="s">
        <v>178</v>
      </c>
      <c r="B35" s="285"/>
      <c r="C35" s="3"/>
      <c r="D35" s="3"/>
      <c r="E35" s="281">
        <f t="shared" si="0"/>
        <v>0</v>
      </c>
      <c r="F35" s="3"/>
      <c r="G35" s="286"/>
    </row>
    <row r="36" spans="1:7" ht="15" customHeight="1" thickBot="1">
      <c r="A36" s="694" t="s">
        <v>40</v>
      </c>
      <c r="B36" s="695"/>
      <c r="C36" s="15">
        <f>SUM(C5:C35)</f>
        <v>19590</v>
      </c>
      <c r="D36" s="15">
        <f>SUM(D5:D35)</f>
        <v>1582</v>
      </c>
      <c r="E36" s="15">
        <f>SUM(E5:E35)</f>
        <v>21172</v>
      </c>
      <c r="F36" s="15">
        <f>SUM(F5:F35)</f>
        <v>21172</v>
      </c>
      <c r="G36" s="16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……/2017. (……) önkormányzati rendelethez&amp;"Times New Roman CE,Dőlt"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86">
      <selection activeCell="A86" sqref="A86:E86"/>
    </sheetView>
  </sheetViews>
  <sheetFormatPr defaultColWidth="9.00390625" defaultRowHeight="12.75"/>
  <cols>
    <col min="1" max="1" width="9.00390625" style="343" customWidth="1"/>
    <col min="2" max="2" width="64.875" style="343" customWidth="1"/>
    <col min="3" max="3" width="17.375" style="343" customWidth="1"/>
    <col min="4" max="5" width="17.375" style="344" customWidth="1"/>
    <col min="6" max="16384" width="9.375" style="354" customWidth="1"/>
  </cols>
  <sheetData>
    <row r="1" spans="1:5" ht="15.75" customHeight="1">
      <c r="A1" s="638" t="s">
        <v>4</v>
      </c>
      <c r="B1" s="638"/>
      <c r="C1" s="638"/>
      <c r="D1" s="638"/>
      <c r="E1" s="638"/>
    </row>
    <row r="2" spans="1:5" ht="15.75" customHeight="1" thickBot="1">
      <c r="A2" s="46" t="s">
        <v>106</v>
      </c>
      <c r="B2" s="46"/>
      <c r="C2" s="46"/>
      <c r="D2" s="341"/>
      <c r="E2" s="341" t="s">
        <v>668</v>
      </c>
    </row>
    <row r="3" spans="1:5" ht="15.75" customHeight="1">
      <c r="A3" s="639" t="s">
        <v>55</v>
      </c>
      <c r="B3" s="641" t="s">
        <v>6</v>
      </c>
      <c r="C3" s="696" t="s">
        <v>691</v>
      </c>
      <c r="D3" s="643" t="s">
        <v>690</v>
      </c>
      <c r="E3" s="644"/>
    </row>
    <row r="4" spans="1:5" ht="37.5" customHeight="1" thickBot="1">
      <c r="A4" s="640"/>
      <c r="B4" s="642"/>
      <c r="C4" s="697"/>
      <c r="D4" s="48" t="s">
        <v>174</v>
      </c>
      <c r="E4" s="49" t="s">
        <v>175</v>
      </c>
    </row>
    <row r="5" spans="1:5" s="355" customFormat="1" ht="12" customHeight="1" thickBot="1">
      <c r="A5" s="319" t="s">
        <v>402</v>
      </c>
      <c r="B5" s="320" t="s">
        <v>403</v>
      </c>
      <c r="C5" s="320" t="s">
        <v>404</v>
      </c>
      <c r="D5" s="320" t="s">
        <v>406</v>
      </c>
      <c r="E5" s="321" t="s">
        <v>483</v>
      </c>
    </row>
    <row r="6" spans="1:5" s="356" customFormat="1" ht="12" customHeight="1" thickBot="1">
      <c r="A6" s="314" t="s">
        <v>7</v>
      </c>
      <c r="B6" s="535" t="s">
        <v>294</v>
      </c>
      <c r="C6" s="346">
        <f>+C7+C8+C9+C10+C11+C12</f>
        <v>71716000</v>
      </c>
      <c r="D6" s="346">
        <f>+D7+D8+D9+D10+D11+D12</f>
        <v>71701578</v>
      </c>
      <c r="E6" s="329">
        <f>+E7+E8+E9+E10+E11+E12</f>
        <v>71701578</v>
      </c>
    </row>
    <row r="7" spans="1:5" s="356" customFormat="1" ht="12" customHeight="1">
      <c r="A7" s="309" t="s">
        <v>67</v>
      </c>
      <c r="B7" s="536" t="s">
        <v>295</v>
      </c>
      <c r="C7" s="348">
        <v>10830000</v>
      </c>
      <c r="D7" s="348">
        <v>12152468</v>
      </c>
      <c r="E7" s="331">
        <v>12152468</v>
      </c>
    </row>
    <row r="8" spans="1:5" s="356" customFormat="1" ht="12" customHeight="1">
      <c r="A8" s="308" t="s">
        <v>68</v>
      </c>
      <c r="B8" s="537" t="s">
        <v>296</v>
      </c>
      <c r="C8" s="347">
        <v>22049000</v>
      </c>
      <c r="D8" s="347">
        <v>25219300</v>
      </c>
      <c r="E8" s="330">
        <v>25219300</v>
      </c>
    </row>
    <row r="9" spans="1:5" s="356" customFormat="1" ht="12" customHeight="1">
      <c r="A9" s="308" t="s">
        <v>69</v>
      </c>
      <c r="B9" s="537" t="s">
        <v>297</v>
      </c>
      <c r="C9" s="347">
        <v>23671000</v>
      </c>
      <c r="D9" s="347">
        <v>24494846</v>
      </c>
      <c r="E9" s="330">
        <v>24494846</v>
      </c>
    </row>
    <row r="10" spans="1:5" s="356" customFormat="1" ht="12" customHeight="1">
      <c r="A10" s="308" t="s">
        <v>70</v>
      </c>
      <c r="B10" s="537" t="s">
        <v>298</v>
      </c>
      <c r="C10" s="347">
        <v>1200000</v>
      </c>
      <c r="D10" s="347">
        <v>1200000</v>
      </c>
      <c r="E10" s="330">
        <v>1200000</v>
      </c>
    </row>
    <row r="11" spans="1:5" s="356" customFormat="1" ht="12" customHeight="1">
      <c r="A11" s="308" t="s">
        <v>103</v>
      </c>
      <c r="B11" s="537" t="s">
        <v>299</v>
      </c>
      <c r="C11" s="525"/>
      <c r="D11" s="347"/>
      <c r="E11" s="330"/>
    </row>
    <row r="12" spans="1:5" s="356" customFormat="1" ht="12" customHeight="1" thickBot="1">
      <c r="A12" s="310" t="s">
        <v>71</v>
      </c>
      <c r="B12" s="538" t="s">
        <v>300</v>
      </c>
      <c r="C12" s="526">
        <v>13966000</v>
      </c>
      <c r="D12" s="349">
        <v>8634964</v>
      </c>
      <c r="E12" s="332">
        <v>8634964</v>
      </c>
    </row>
    <row r="13" spans="1:5" s="356" customFormat="1" ht="12" customHeight="1" thickBot="1">
      <c r="A13" s="314" t="s">
        <v>8</v>
      </c>
      <c r="B13" s="539" t="s">
        <v>301</v>
      </c>
      <c r="C13" s="346">
        <f>+C14+C15+C16+C17+C18</f>
        <v>60078000</v>
      </c>
      <c r="D13" s="346">
        <f>+D14+D15+D16+D17+D18</f>
        <v>102244000</v>
      </c>
      <c r="E13" s="329">
        <f>+E14+E15+E16+E17+E18</f>
        <v>103560975</v>
      </c>
    </row>
    <row r="14" spans="1:5" s="356" customFormat="1" ht="12" customHeight="1">
      <c r="A14" s="309" t="s">
        <v>73</v>
      </c>
      <c r="B14" s="536" t="s">
        <v>302</v>
      </c>
      <c r="C14" s="348"/>
      <c r="D14" s="348"/>
      <c r="E14" s="331"/>
    </row>
    <row r="15" spans="1:5" s="356" customFormat="1" ht="12" customHeight="1">
      <c r="A15" s="308" t="s">
        <v>74</v>
      </c>
      <c r="B15" s="537" t="s">
        <v>303</v>
      </c>
      <c r="C15" s="347"/>
      <c r="D15" s="347"/>
      <c r="E15" s="330"/>
    </row>
    <row r="16" spans="1:5" s="356" customFormat="1" ht="12" customHeight="1">
      <c r="A16" s="308" t="s">
        <v>75</v>
      </c>
      <c r="B16" s="537" t="s">
        <v>304</v>
      </c>
      <c r="C16" s="347"/>
      <c r="D16" s="347"/>
      <c r="E16" s="330"/>
    </row>
    <row r="17" spans="1:5" s="356" customFormat="1" ht="12" customHeight="1">
      <c r="A17" s="308" t="s">
        <v>76</v>
      </c>
      <c r="B17" s="537" t="s">
        <v>305</v>
      </c>
      <c r="C17" s="347"/>
      <c r="D17" s="347"/>
      <c r="E17" s="330"/>
    </row>
    <row r="18" spans="1:5" s="356" customFormat="1" ht="12" customHeight="1">
      <c r="A18" s="308" t="s">
        <v>77</v>
      </c>
      <c r="B18" s="537" t="s">
        <v>306</v>
      </c>
      <c r="C18" s="347">
        <v>60078000</v>
      </c>
      <c r="D18" s="347">
        <v>102244000</v>
      </c>
      <c r="E18" s="330">
        <v>103560975</v>
      </c>
    </row>
    <row r="19" spans="1:5" s="356" customFormat="1" ht="12" customHeight="1" thickBot="1">
      <c r="A19" s="310" t="s">
        <v>84</v>
      </c>
      <c r="B19" s="538" t="s">
        <v>307</v>
      </c>
      <c r="C19" s="349"/>
      <c r="D19" s="349"/>
      <c r="E19" s="332"/>
    </row>
    <row r="20" spans="1:5" s="356" customFormat="1" ht="12" customHeight="1" thickBot="1">
      <c r="A20" s="314" t="s">
        <v>9</v>
      </c>
      <c r="B20" s="535" t="s">
        <v>308</v>
      </c>
      <c r="C20" s="346">
        <f>+C21+C22+C23+C24+C25</f>
        <v>69997000</v>
      </c>
      <c r="D20" s="346">
        <f>+D21+D22+D23+D24+D25</f>
        <v>22651935</v>
      </c>
      <c r="E20" s="329">
        <f>+E21+E22+E23+E24+E25</f>
        <v>22651572</v>
      </c>
    </row>
    <row r="21" spans="1:5" s="356" customFormat="1" ht="12" customHeight="1">
      <c r="A21" s="309" t="s">
        <v>56</v>
      </c>
      <c r="B21" s="536" t="s">
        <v>309</v>
      </c>
      <c r="C21" s="348"/>
      <c r="D21" s="348">
        <v>22388935</v>
      </c>
      <c r="E21" s="331">
        <v>22388935</v>
      </c>
    </row>
    <row r="22" spans="1:5" s="356" customFormat="1" ht="12" customHeight="1">
      <c r="A22" s="308" t="s">
        <v>57</v>
      </c>
      <c r="B22" s="537" t="s">
        <v>310</v>
      </c>
      <c r="C22" s="347"/>
      <c r="D22" s="347"/>
      <c r="E22" s="330"/>
    </row>
    <row r="23" spans="1:5" s="356" customFormat="1" ht="12" customHeight="1">
      <c r="A23" s="308" t="s">
        <v>58</v>
      </c>
      <c r="B23" s="537" t="s">
        <v>311</v>
      </c>
      <c r="C23" s="347"/>
      <c r="D23" s="347"/>
      <c r="E23" s="330"/>
    </row>
    <row r="24" spans="1:5" s="356" customFormat="1" ht="12" customHeight="1">
      <c r="A24" s="308" t="s">
        <v>59</v>
      </c>
      <c r="B24" s="537" t="s">
        <v>312</v>
      </c>
      <c r="C24" s="347"/>
      <c r="D24" s="347"/>
      <c r="E24" s="330"/>
    </row>
    <row r="25" spans="1:5" s="356" customFormat="1" ht="12" customHeight="1">
      <c r="A25" s="308" t="s">
        <v>115</v>
      </c>
      <c r="B25" s="537" t="s">
        <v>313</v>
      </c>
      <c r="C25" s="347">
        <v>69997000</v>
      </c>
      <c r="D25" s="347">
        <v>263000</v>
      </c>
      <c r="E25" s="330">
        <v>262637</v>
      </c>
    </row>
    <row r="26" spans="1:5" s="356" customFormat="1" ht="12" customHeight="1" thickBot="1">
      <c r="A26" s="310" t="s">
        <v>116</v>
      </c>
      <c r="B26" s="538" t="s">
        <v>314</v>
      </c>
      <c r="C26" s="349">
        <v>69997000</v>
      </c>
      <c r="D26" s="349"/>
      <c r="E26" s="332"/>
    </row>
    <row r="27" spans="1:5" s="356" customFormat="1" ht="12" customHeight="1" thickBot="1">
      <c r="A27" s="319" t="s">
        <v>117</v>
      </c>
      <c r="B27" s="315" t="s">
        <v>656</v>
      </c>
      <c r="C27" s="352">
        <f>SUM(C28:C33)</f>
        <v>10078000</v>
      </c>
      <c r="D27" s="352">
        <f>SUM(D28:D33)</f>
        <v>13050000</v>
      </c>
      <c r="E27" s="365">
        <f>SUM(E28:E33)</f>
        <v>11954909</v>
      </c>
    </row>
    <row r="28" spans="1:5" s="356" customFormat="1" ht="12" customHeight="1">
      <c r="A28" s="470" t="s">
        <v>315</v>
      </c>
      <c r="B28" s="357" t="s">
        <v>660</v>
      </c>
      <c r="C28" s="348">
        <v>995000</v>
      </c>
      <c r="D28" s="348">
        <v>950000</v>
      </c>
      <c r="E28" s="331">
        <v>962125</v>
      </c>
    </row>
    <row r="29" spans="1:5" s="356" customFormat="1" ht="12" customHeight="1">
      <c r="A29" s="471" t="s">
        <v>316</v>
      </c>
      <c r="B29" s="358" t="s">
        <v>661</v>
      </c>
      <c r="C29" s="347"/>
      <c r="D29" s="347"/>
      <c r="E29" s="330"/>
    </row>
    <row r="30" spans="1:5" s="356" customFormat="1" ht="12" customHeight="1">
      <c r="A30" s="471" t="s">
        <v>317</v>
      </c>
      <c r="B30" s="358" t="s">
        <v>662</v>
      </c>
      <c r="C30" s="347">
        <v>6771000</v>
      </c>
      <c r="D30" s="347">
        <v>7000000</v>
      </c>
      <c r="E30" s="330">
        <v>6409616</v>
      </c>
    </row>
    <row r="31" spans="1:5" s="356" customFormat="1" ht="12" customHeight="1">
      <c r="A31" s="471" t="s">
        <v>657</v>
      </c>
      <c r="B31" s="358" t="s">
        <v>663</v>
      </c>
      <c r="C31" s="347">
        <v>425000</v>
      </c>
      <c r="D31" s="347">
        <v>350000</v>
      </c>
      <c r="E31" s="330"/>
    </row>
    <row r="32" spans="1:5" s="356" customFormat="1" ht="12" customHeight="1">
      <c r="A32" s="471" t="s">
        <v>658</v>
      </c>
      <c r="B32" s="358" t="s">
        <v>318</v>
      </c>
      <c r="C32" s="347">
        <v>1802000</v>
      </c>
      <c r="D32" s="347">
        <v>1700000</v>
      </c>
      <c r="E32" s="330">
        <v>1754784</v>
      </c>
    </row>
    <row r="33" spans="1:5" s="356" customFormat="1" ht="12" customHeight="1" thickBot="1">
      <c r="A33" s="472" t="s">
        <v>659</v>
      </c>
      <c r="B33" s="338" t="s">
        <v>319</v>
      </c>
      <c r="C33" s="349">
        <v>85000</v>
      </c>
      <c r="D33" s="349">
        <v>3050000</v>
      </c>
      <c r="E33" s="332">
        <v>2828384</v>
      </c>
    </row>
    <row r="34" spans="1:5" s="356" customFormat="1" ht="12" customHeight="1" thickBot="1">
      <c r="A34" s="314" t="s">
        <v>11</v>
      </c>
      <c r="B34" s="535" t="s">
        <v>320</v>
      </c>
      <c r="C34" s="346">
        <f>SUM(C35:C44)</f>
        <v>9427000</v>
      </c>
      <c r="D34" s="346">
        <f>SUM(D35:D44)</f>
        <v>13820972</v>
      </c>
      <c r="E34" s="329">
        <f>SUM(E35:E44)</f>
        <v>15778695</v>
      </c>
    </row>
    <row r="35" spans="1:5" s="356" customFormat="1" ht="12" customHeight="1">
      <c r="A35" s="309" t="s">
        <v>60</v>
      </c>
      <c r="B35" s="536" t="s">
        <v>321</v>
      </c>
      <c r="C35" s="348">
        <v>593000</v>
      </c>
      <c r="D35" s="348">
        <v>2789000</v>
      </c>
      <c r="E35" s="331">
        <v>2362091</v>
      </c>
    </row>
    <row r="36" spans="1:5" s="356" customFormat="1" ht="12" customHeight="1">
      <c r="A36" s="308" t="s">
        <v>61</v>
      </c>
      <c r="B36" s="537" t="s">
        <v>322</v>
      </c>
      <c r="C36" s="347">
        <v>1559000</v>
      </c>
      <c r="D36" s="347">
        <v>480000</v>
      </c>
      <c r="E36" s="330">
        <v>1052999</v>
      </c>
    </row>
    <row r="37" spans="1:5" s="356" customFormat="1" ht="12" customHeight="1">
      <c r="A37" s="308" t="s">
        <v>62</v>
      </c>
      <c r="B37" s="537" t="s">
        <v>323</v>
      </c>
      <c r="C37" s="347">
        <v>110000</v>
      </c>
      <c r="D37" s="347">
        <v>180000</v>
      </c>
      <c r="E37" s="330">
        <v>776331</v>
      </c>
    </row>
    <row r="38" spans="1:5" s="356" customFormat="1" ht="12" customHeight="1">
      <c r="A38" s="308" t="s">
        <v>119</v>
      </c>
      <c r="B38" s="537" t="s">
        <v>324</v>
      </c>
      <c r="C38" s="347"/>
      <c r="D38" s="347"/>
      <c r="E38" s="330"/>
    </row>
    <row r="39" spans="1:5" s="356" customFormat="1" ht="12" customHeight="1">
      <c r="A39" s="308" t="s">
        <v>120</v>
      </c>
      <c r="B39" s="537" t="s">
        <v>325</v>
      </c>
      <c r="C39" s="347">
        <v>5443000</v>
      </c>
      <c r="D39" s="347">
        <v>6869000</v>
      </c>
      <c r="E39" s="330">
        <v>7068956</v>
      </c>
    </row>
    <row r="40" spans="1:5" s="356" customFormat="1" ht="12" customHeight="1">
      <c r="A40" s="308" t="s">
        <v>121</v>
      </c>
      <c r="B40" s="537" t="s">
        <v>326</v>
      </c>
      <c r="C40" s="347">
        <v>1720000</v>
      </c>
      <c r="D40" s="347">
        <v>2228972</v>
      </c>
      <c r="E40" s="330">
        <v>2665225</v>
      </c>
    </row>
    <row r="41" spans="1:5" s="356" customFormat="1" ht="12" customHeight="1">
      <c r="A41" s="308" t="s">
        <v>122</v>
      </c>
      <c r="B41" s="537" t="s">
        <v>327</v>
      </c>
      <c r="C41" s="347"/>
      <c r="D41" s="347">
        <v>1274000</v>
      </c>
      <c r="E41" s="330">
        <v>1852000</v>
      </c>
    </row>
    <row r="42" spans="1:5" s="356" customFormat="1" ht="12" customHeight="1">
      <c r="A42" s="308" t="s">
        <v>123</v>
      </c>
      <c r="B42" s="537" t="s">
        <v>328</v>
      </c>
      <c r="C42" s="347">
        <v>2000</v>
      </c>
      <c r="D42" s="347"/>
      <c r="E42" s="330">
        <v>1076</v>
      </c>
    </row>
    <row r="43" spans="1:5" s="356" customFormat="1" ht="12" customHeight="1">
      <c r="A43" s="308" t="s">
        <v>329</v>
      </c>
      <c r="B43" s="537" t="s">
        <v>330</v>
      </c>
      <c r="C43" s="350"/>
      <c r="D43" s="350"/>
      <c r="E43" s="333"/>
    </row>
    <row r="44" spans="1:5" s="356" customFormat="1" ht="12" customHeight="1" thickBot="1">
      <c r="A44" s="310" t="s">
        <v>331</v>
      </c>
      <c r="B44" s="538" t="s">
        <v>332</v>
      </c>
      <c r="C44" s="351"/>
      <c r="D44" s="351"/>
      <c r="E44" s="334">
        <v>17</v>
      </c>
    </row>
    <row r="45" spans="1:5" s="356" customFormat="1" ht="12" customHeight="1" thickBot="1">
      <c r="A45" s="314" t="s">
        <v>12</v>
      </c>
      <c r="B45" s="535" t="s">
        <v>333</v>
      </c>
      <c r="C45" s="346">
        <f>SUM(C46:C50)</f>
        <v>119000</v>
      </c>
      <c r="D45" s="346">
        <f>SUM(D46:D50)</f>
        <v>1031065</v>
      </c>
      <c r="E45" s="329">
        <f>SUM(E46:E50)</f>
        <v>67134</v>
      </c>
    </row>
    <row r="46" spans="1:5" s="356" customFormat="1" ht="12" customHeight="1">
      <c r="A46" s="309" t="s">
        <v>63</v>
      </c>
      <c r="B46" s="536" t="s">
        <v>334</v>
      </c>
      <c r="C46" s="367"/>
      <c r="D46" s="367"/>
      <c r="E46" s="335"/>
    </row>
    <row r="47" spans="1:5" s="356" customFormat="1" ht="12" customHeight="1">
      <c r="A47" s="308" t="s">
        <v>64</v>
      </c>
      <c r="B47" s="537" t="s">
        <v>335</v>
      </c>
      <c r="C47" s="350"/>
      <c r="D47" s="350">
        <v>1031065</v>
      </c>
      <c r="E47" s="333"/>
    </row>
    <row r="48" spans="1:5" s="356" customFormat="1" ht="12" customHeight="1">
      <c r="A48" s="308" t="s">
        <v>336</v>
      </c>
      <c r="B48" s="537" t="s">
        <v>337</v>
      </c>
      <c r="C48" s="350">
        <v>119000</v>
      </c>
      <c r="D48" s="350"/>
      <c r="E48" s="333">
        <v>67134</v>
      </c>
    </row>
    <row r="49" spans="1:5" s="356" customFormat="1" ht="12" customHeight="1">
      <c r="A49" s="308" t="s">
        <v>338</v>
      </c>
      <c r="B49" s="537" t="s">
        <v>339</v>
      </c>
      <c r="C49" s="350"/>
      <c r="D49" s="350"/>
      <c r="E49" s="333"/>
    </row>
    <row r="50" spans="1:5" s="356" customFormat="1" ht="12" customHeight="1" thickBot="1">
      <c r="A50" s="310" t="s">
        <v>340</v>
      </c>
      <c r="B50" s="538" t="s">
        <v>341</v>
      </c>
      <c r="C50" s="351"/>
      <c r="D50" s="351"/>
      <c r="E50" s="334"/>
    </row>
    <row r="51" spans="1:5" s="356" customFormat="1" ht="13.5" thickBot="1">
      <c r="A51" s="314" t="s">
        <v>124</v>
      </c>
      <c r="B51" s="535" t="s">
        <v>342</v>
      </c>
      <c r="C51" s="346">
        <f>SUM(C52:C54)</f>
        <v>318000</v>
      </c>
      <c r="D51" s="346">
        <f>SUM(D52:D54)</f>
        <v>4499505</v>
      </c>
      <c r="E51" s="329">
        <f>SUM(E52:E54)</f>
        <v>200000</v>
      </c>
    </row>
    <row r="52" spans="1:5" s="356" customFormat="1" ht="12.75">
      <c r="A52" s="309" t="s">
        <v>65</v>
      </c>
      <c r="B52" s="536" t="s">
        <v>343</v>
      </c>
      <c r="C52" s="348"/>
      <c r="D52" s="348"/>
      <c r="E52" s="331"/>
    </row>
    <row r="53" spans="1:5" s="356" customFormat="1" ht="14.25" customHeight="1">
      <c r="A53" s="308" t="s">
        <v>66</v>
      </c>
      <c r="B53" s="537" t="s">
        <v>525</v>
      </c>
      <c r="C53" s="347"/>
      <c r="D53" s="347"/>
      <c r="E53" s="330"/>
    </row>
    <row r="54" spans="1:5" s="356" customFormat="1" ht="12.75">
      <c r="A54" s="308" t="s">
        <v>345</v>
      </c>
      <c r="B54" s="537" t="s">
        <v>346</v>
      </c>
      <c r="C54" s="347">
        <v>318000</v>
      </c>
      <c r="D54" s="347">
        <v>4499505</v>
      </c>
      <c r="E54" s="330">
        <v>200000</v>
      </c>
    </row>
    <row r="55" spans="1:5" s="356" customFormat="1" ht="13.5" thickBot="1">
      <c r="A55" s="310" t="s">
        <v>347</v>
      </c>
      <c r="B55" s="538" t="s">
        <v>348</v>
      </c>
      <c r="C55" s="349"/>
      <c r="D55" s="349"/>
      <c r="E55" s="332"/>
    </row>
    <row r="56" spans="1:5" s="356" customFormat="1" ht="13.5" thickBot="1">
      <c r="A56" s="314" t="s">
        <v>14</v>
      </c>
      <c r="B56" s="539" t="s">
        <v>349</v>
      </c>
      <c r="C56" s="346">
        <f>SUM(C57:C59)</f>
        <v>0</v>
      </c>
      <c r="D56" s="346">
        <f>SUM(D57:D59)</f>
        <v>0</v>
      </c>
      <c r="E56" s="329">
        <f>SUM(E57:E59)</f>
        <v>0</v>
      </c>
    </row>
    <row r="57" spans="1:5" s="356" customFormat="1" ht="12.75">
      <c r="A57" s="308" t="s">
        <v>125</v>
      </c>
      <c r="B57" s="536" t="s">
        <v>350</v>
      </c>
      <c r="C57" s="350"/>
      <c r="D57" s="350"/>
      <c r="E57" s="333"/>
    </row>
    <row r="58" spans="1:5" s="356" customFormat="1" ht="12.75" customHeight="1">
      <c r="A58" s="308" t="s">
        <v>126</v>
      </c>
      <c r="B58" s="537" t="s">
        <v>526</v>
      </c>
      <c r="C58" s="350"/>
      <c r="D58" s="350"/>
      <c r="E58" s="333"/>
    </row>
    <row r="59" spans="1:5" s="356" customFormat="1" ht="12.75">
      <c r="A59" s="308" t="s">
        <v>150</v>
      </c>
      <c r="B59" s="537" t="s">
        <v>352</v>
      </c>
      <c r="C59" s="350"/>
      <c r="D59" s="350"/>
      <c r="E59" s="333"/>
    </row>
    <row r="60" spans="1:5" s="356" customFormat="1" ht="13.5" thickBot="1">
      <c r="A60" s="308" t="s">
        <v>353</v>
      </c>
      <c r="B60" s="538" t="s">
        <v>354</v>
      </c>
      <c r="C60" s="350"/>
      <c r="D60" s="350"/>
      <c r="E60" s="333"/>
    </row>
    <row r="61" spans="1:5" s="356" customFormat="1" ht="13.5" thickBot="1">
      <c r="A61" s="314" t="s">
        <v>15</v>
      </c>
      <c r="B61" s="535" t="s">
        <v>355</v>
      </c>
      <c r="C61" s="352">
        <f>+C6+C13+C20+C27+C34+C45+C51+C56</f>
        <v>221733000</v>
      </c>
      <c r="D61" s="352">
        <f>+D6+D13+D20+D27+D34+D45+D51+D56</f>
        <v>228999055</v>
      </c>
      <c r="E61" s="365">
        <f>+E6+E13+E20+E27+E34+E45+E51+E56</f>
        <v>225914863</v>
      </c>
    </row>
    <row r="62" spans="1:5" s="356" customFormat="1" ht="13.5" thickBot="1">
      <c r="A62" s="368" t="s">
        <v>356</v>
      </c>
      <c r="B62" s="539" t="s">
        <v>630</v>
      </c>
      <c r="C62" s="346">
        <f>SUM(C63:C65)</f>
        <v>13018000</v>
      </c>
      <c r="D62" s="346">
        <f>SUM(D63:D65)</f>
        <v>0</v>
      </c>
      <c r="E62" s="329">
        <f>SUM(E63:E65)</f>
        <v>0</v>
      </c>
    </row>
    <row r="63" spans="1:5" s="356" customFormat="1" ht="12.75">
      <c r="A63" s="308" t="s">
        <v>358</v>
      </c>
      <c r="B63" s="536" t="s">
        <v>359</v>
      </c>
      <c r="C63" s="350"/>
      <c r="D63" s="350"/>
      <c r="E63" s="333"/>
    </row>
    <row r="64" spans="1:5" s="356" customFormat="1" ht="12.75">
      <c r="A64" s="308" t="s">
        <v>360</v>
      </c>
      <c r="B64" s="537" t="s">
        <v>361</v>
      </c>
      <c r="C64" s="350">
        <v>10839000</v>
      </c>
      <c r="D64" s="350"/>
      <c r="E64" s="333"/>
    </row>
    <row r="65" spans="1:5" s="356" customFormat="1" ht="13.5" thickBot="1">
      <c r="A65" s="308" t="s">
        <v>362</v>
      </c>
      <c r="B65" s="294" t="s">
        <v>407</v>
      </c>
      <c r="C65" s="350">
        <v>2179000</v>
      </c>
      <c r="D65" s="350"/>
      <c r="E65" s="333"/>
    </row>
    <row r="66" spans="1:5" s="356" customFormat="1" ht="13.5" thickBot="1">
      <c r="A66" s="368" t="s">
        <v>364</v>
      </c>
      <c r="B66" s="539" t="s">
        <v>365</v>
      </c>
      <c r="C66" s="346">
        <f>SUM(C67:C70)</f>
        <v>0</v>
      </c>
      <c r="D66" s="346">
        <f>SUM(D67:D70)</f>
        <v>0</v>
      </c>
      <c r="E66" s="329">
        <f>SUM(E67:E70)</f>
        <v>0</v>
      </c>
    </row>
    <row r="67" spans="1:5" s="356" customFormat="1" ht="12.75">
      <c r="A67" s="308" t="s">
        <v>104</v>
      </c>
      <c r="B67" s="536" t="s">
        <v>366</v>
      </c>
      <c r="C67" s="350"/>
      <c r="D67" s="350"/>
      <c r="E67" s="333"/>
    </row>
    <row r="68" spans="1:5" s="356" customFormat="1" ht="12.75">
      <c r="A68" s="308" t="s">
        <v>105</v>
      </c>
      <c r="B68" s="537" t="s">
        <v>367</v>
      </c>
      <c r="C68" s="350"/>
      <c r="D68" s="350"/>
      <c r="E68" s="333"/>
    </row>
    <row r="69" spans="1:5" s="356" customFormat="1" ht="12" customHeight="1">
      <c r="A69" s="308" t="s">
        <v>368</v>
      </c>
      <c r="B69" s="537" t="s">
        <v>369</v>
      </c>
      <c r="C69" s="350"/>
      <c r="D69" s="350"/>
      <c r="E69" s="333"/>
    </row>
    <row r="70" spans="1:5" s="356" customFormat="1" ht="12" customHeight="1" thickBot="1">
      <c r="A70" s="308" t="s">
        <v>370</v>
      </c>
      <c r="B70" s="538" t="s">
        <v>371</v>
      </c>
      <c r="C70" s="350"/>
      <c r="D70" s="350"/>
      <c r="E70" s="333"/>
    </row>
    <row r="71" spans="1:5" s="356" customFormat="1" ht="12" customHeight="1" thickBot="1">
      <c r="A71" s="368" t="s">
        <v>372</v>
      </c>
      <c r="B71" s="539" t="s">
        <v>373</v>
      </c>
      <c r="C71" s="346">
        <f>SUM(C72:C73)</f>
        <v>20345000</v>
      </c>
      <c r="D71" s="346">
        <f>SUM(D72:D73)</f>
        <v>9516000</v>
      </c>
      <c r="E71" s="329">
        <f>SUM(E72:E73)</f>
        <v>9516000</v>
      </c>
    </row>
    <row r="72" spans="1:5" s="356" customFormat="1" ht="12" customHeight="1">
      <c r="A72" s="308" t="s">
        <v>374</v>
      </c>
      <c r="B72" s="536" t="s">
        <v>375</v>
      </c>
      <c r="C72" s="350">
        <v>20345000</v>
      </c>
      <c r="D72" s="350">
        <v>9516000</v>
      </c>
      <c r="E72" s="333">
        <v>9516000</v>
      </c>
    </row>
    <row r="73" spans="1:5" s="356" customFormat="1" ht="12" customHeight="1" thickBot="1">
      <c r="A73" s="308" t="s">
        <v>376</v>
      </c>
      <c r="B73" s="538" t="s">
        <v>377</v>
      </c>
      <c r="C73" s="350"/>
      <c r="D73" s="350"/>
      <c r="E73" s="333"/>
    </row>
    <row r="74" spans="1:5" s="356" customFormat="1" ht="12" customHeight="1" thickBot="1">
      <c r="A74" s="368" t="s">
        <v>378</v>
      </c>
      <c r="B74" s="539" t="s">
        <v>379</v>
      </c>
      <c r="C74" s="346">
        <f>SUM(C75:C77)</f>
        <v>2054000</v>
      </c>
      <c r="D74" s="346">
        <f>SUM(D75:D77)</f>
        <v>0</v>
      </c>
      <c r="E74" s="329">
        <f>SUM(E75:E77)</f>
        <v>2325236</v>
      </c>
    </row>
    <row r="75" spans="1:5" s="356" customFormat="1" ht="12" customHeight="1">
      <c r="A75" s="308" t="s">
        <v>380</v>
      </c>
      <c r="B75" s="536" t="s">
        <v>381</v>
      </c>
      <c r="C75" s="350">
        <v>2054000</v>
      </c>
      <c r="D75" s="350"/>
      <c r="E75" s="333">
        <v>2325236</v>
      </c>
    </row>
    <row r="76" spans="1:5" s="356" customFormat="1" ht="12" customHeight="1">
      <c r="A76" s="308" t="s">
        <v>382</v>
      </c>
      <c r="B76" s="537" t="s">
        <v>383</v>
      </c>
      <c r="C76" s="350"/>
      <c r="D76" s="350"/>
      <c r="E76" s="333"/>
    </row>
    <row r="77" spans="1:5" s="356" customFormat="1" ht="12" customHeight="1" thickBot="1">
      <c r="A77" s="308" t="s">
        <v>384</v>
      </c>
      <c r="B77" s="538" t="s">
        <v>385</v>
      </c>
      <c r="C77" s="350"/>
      <c r="D77" s="350"/>
      <c r="E77" s="333"/>
    </row>
    <row r="78" spans="1:5" s="356" customFormat="1" ht="12" customHeight="1" thickBot="1">
      <c r="A78" s="368" t="s">
        <v>386</v>
      </c>
      <c r="B78" s="539" t="s">
        <v>387</v>
      </c>
      <c r="C78" s="346">
        <f>SUM(C79:C82)</f>
        <v>0</v>
      </c>
      <c r="D78" s="346">
        <f>SUM(D79:D82)</f>
        <v>0</v>
      </c>
      <c r="E78" s="329">
        <f>SUM(E79:E82)</f>
        <v>0</v>
      </c>
    </row>
    <row r="79" spans="1:5" s="356" customFormat="1" ht="12" customHeight="1">
      <c r="A79" s="523" t="s">
        <v>388</v>
      </c>
      <c r="B79" s="536" t="s">
        <v>389</v>
      </c>
      <c r="C79" s="350"/>
      <c r="D79" s="350"/>
      <c r="E79" s="333"/>
    </row>
    <row r="80" spans="1:5" s="356" customFormat="1" ht="12" customHeight="1">
      <c r="A80" s="524" t="s">
        <v>390</v>
      </c>
      <c r="B80" s="537" t="s">
        <v>391</v>
      </c>
      <c r="C80" s="350"/>
      <c r="D80" s="350"/>
      <c r="E80" s="333"/>
    </row>
    <row r="81" spans="1:5" s="356" customFormat="1" ht="12" customHeight="1">
      <c r="A81" s="524" t="s">
        <v>392</v>
      </c>
      <c r="B81" s="537" t="s">
        <v>393</v>
      </c>
      <c r="C81" s="350"/>
      <c r="D81" s="350"/>
      <c r="E81" s="333"/>
    </row>
    <row r="82" spans="1:5" s="356" customFormat="1" ht="12" customHeight="1" thickBot="1">
      <c r="A82" s="369" t="s">
        <v>394</v>
      </c>
      <c r="B82" s="538" t="s">
        <v>395</v>
      </c>
      <c r="C82" s="350"/>
      <c r="D82" s="350"/>
      <c r="E82" s="333"/>
    </row>
    <row r="83" spans="1:5" s="356" customFormat="1" ht="12" customHeight="1" thickBot="1">
      <c r="A83" s="368" t="s">
        <v>396</v>
      </c>
      <c r="B83" s="539" t="s">
        <v>397</v>
      </c>
      <c r="C83" s="371"/>
      <c r="D83" s="371"/>
      <c r="E83" s="372"/>
    </row>
    <row r="84" spans="1:5" s="356" customFormat="1" ht="13.5" customHeight="1" thickBot="1">
      <c r="A84" s="368" t="s">
        <v>398</v>
      </c>
      <c r="B84" s="292" t="s">
        <v>399</v>
      </c>
      <c r="C84" s="352">
        <f>+C62+C66+C71+C74+C78+C83</f>
        <v>35417000</v>
      </c>
      <c r="D84" s="352">
        <f>+D62+D66+D71+D74+D78+D83</f>
        <v>9516000</v>
      </c>
      <c r="E84" s="365">
        <f>+E62+E66+E71+E74+E78+E83</f>
        <v>11841236</v>
      </c>
    </row>
    <row r="85" spans="1:5" s="356" customFormat="1" ht="12" customHeight="1" thickBot="1">
      <c r="A85" s="370" t="s">
        <v>400</v>
      </c>
      <c r="B85" s="295" t="s">
        <v>401</v>
      </c>
      <c r="C85" s="352">
        <f>+C61+C84</f>
        <v>257150000</v>
      </c>
      <c r="D85" s="352">
        <f>+D61+D84</f>
        <v>238515055</v>
      </c>
      <c r="E85" s="365">
        <f>+E61+E84</f>
        <v>237756099</v>
      </c>
    </row>
    <row r="86" spans="1:5" ht="16.5" customHeight="1">
      <c r="A86" s="638" t="s">
        <v>36</v>
      </c>
      <c r="B86" s="638"/>
      <c r="C86" s="638"/>
      <c r="D86" s="638"/>
      <c r="E86" s="638"/>
    </row>
    <row r="87" spans="1:5" s="362" customFormat="1" ht="16.5" customHeight="1" thickBot="1">
      <c r="A87" s="47" t="s">
        <v>107</v>
      </c>
      <c r="B87" s="47"/>
      <c r="C87" s="47"/>
      <c r="D87" s="323"/>
      <c r="E87" s="588" t="s">
        <v>668</v>
      </c>
    </row>
    <row r="88" spans="1:5" s="362" customFormat="1" ht="16.5" customHeight="1">
      <c r="A88" s="639" t="s">
        <v>55</v>
      </c>
      <c r="B88" s="641" t="s">
        <v>168</v>
      </c>
      <c r="C88" s="696" t="str">
        <f>+C3</f>
        <v>2015. teljesítés</v>
      </c>
      <c r="D88" s="643" t="s">
        <v>690</v>
      </c>
      <c r="E88" s="644"/>
    </row>
    <row r="89" spans="1:5" ht="37.5" customHeight="1" thickBot="1">
      <c r="A89" s="640"/>
      <c r="B89" s="642"/>
      <c r="C89" s="697"/>
      <c r="D89" s="48" t="s">
        <v>174</v>
      </c>
      <c r="E89" s="49" t="s">
        <v>175</v>
      </c>
    </row>
    <row r="90" spans="1:5" s="355" customFormat="1" ht="12" customHeight="1" thickBot="1">
      <c r="A90" s="319" t="s">
        <v>402</v>
      </c>
      <c r="B90" s="320" t="s">
        <v>403</v>
      </c>
      <c r="C90" s="320" t="s">
        <v>404</v>
      </c>
      <c r="D90" s="320" t="s">
        <v>406</v>
      </c>
      <c r="E90" s="366" t="s">
        <v>483</v>
      </c>
    </row>
    <row r="91" spans="1:5" ht="12" customHeight="1" thickBot="1">
      <c r="A91" s="316" t="s">
        <v>7</v>
      </c>
      <c r="B91" s="318" t="s">
        <v>527</v>
      </c>
      <c r="C91" s="345">
        <f>SUM(C92:C96)</f>
        <v>158668000</v>
      </c>
      <c r="D91" s="345">
        <f>+D92+D93+D94+D95+D96</f>
        <v>180915511</v>
      </c>
      <c r="E91" s="300">
        <f>+E92+E93+E94+E95+E96</f>
        <v>152555972</v>
      </c>
    </row>
    <row r="92" spans="1:5" ht="12" customHeight="1">
      <c r="A92" s="311" t="s">
        <v>67</v>
      </c>
      <c r="B92" s="540" t="s">
        <v>37</v>
      </c>
      <c r="C92" s="78">
        <v>76434000</v>
      </c>
      <c r="D92" s="78">
        <v>88075626</v>
      </c>
      <c r="E92" s="299">
        <v>69593215</v>
      </c>
    </row>
    <row r="93" spans="1:5" ht="12" customHeight="1">
      <c r="A93" s="308" t="s">
        <v>68</v>
      </c>
      <c r="B93" s="541" t="s">
        <v>127</v>
      </c>
      <c r="C93" s="347">
        <v>15709000</v>
      </c>
      <c r="D93" s="347">
        <v>17311018</v>
      </c>
      <c r="E93" s="330">
        <v>17252621</v>
      </c>
    </row>
    <row r="94" spans="1:5" ht="12" customHeight="1">
      <c r="A94" s="308" t="s">
        <v>69</v>
      </c>
      <c r="B94" s="541" t="s">
        <v>96</v>
      </c>
      <c r="C94" s="349">
        <v>52790000</v>
      </c>
      <c r="D94" s="349">
        <v>60940227</v>
      </c>
      <c r="E94" s="332">
        <v>56353949</v>
      </c>
    </row>
    <row r="95" spans="1:5" ht="12" customHeight="1">
      <c r="A95" s="308" t="s">
        <v>70</v>
      </c>
      <c r="B95" s="542" t="s">
        <v>128</v>
      </c>
      <c r="C95" s="349">
        <v>8371000</v>
      </c>
      <c r="D95" s="349">
        <v>8675640</v>
      </c>
      <c r="E95" s="332">
        <v>5410375</v>
      </c>
    </row>
    <row r="96" spans="1:5" ht="12" customHeight="1">
      <c r="A96" s="308" t="s">
        <v>79</v>
      </c>
      <c r="B96" s="543" t="s">
        <v>129</v>
      </c>
      <c r="C96" s="349">
        <v>5364000</v>
      </c>
      <c r="D96" s="349">
        <v>5913000</v>
      </c>
      <c r="E96" s="332">
        <v>3945812</v>
      </c>
    </row>
    <row r="97" spans="1:5" ht="12" customHeight="1">
      <c r="A97" s="308" t="s">
        <v>71</v>
      </c>
      <c r="B97" s="541" t="s">
        <v>409</v>
      </c>
      <c r="C97" s="349">
        <v>3816000</v>
      </c>
      <c r="D97" s="349">
        <v>2578401</v>
      </c>
      <c r="E97" s="332">
        <v>2578401</v>
      </c>
    </row>
    <row r="98" spans="1:5" ht="12" customHeight="1">
      <c r="A98" s="308" t="s">
        <v>72</v>
      </c>
      <c r="B98" s="544" t="s">
        <v>410</v>
      </c>
      <c r="C98" s="349"/>
      <c r="D98" s="349"/>
      <c r="E98" s="332"/>
    </row>
    <row r="99" spans="1:5" ht="12" customHeight="1">
      <c r="A99" s="308" t="s">
        <v>80</v>
      </c>
      <c r="B99" s="541" t="s">
        <v>411</v>
      </c>
      <c r="C99" s="349"/>
      <c r="D99" s="349"/>
      <c r="E99" s="332"/>
    </row>
    <row r="100" spans="1:5" ht="12" customHeight="1">
      <c r="A100" s="308" t="s">
        <v>81</v>
      </c>
      <c r="B100" s="541" t="s">
        <v>412</v>
      </c>
      <c r="C100" s="349"/>
      <c r="D100" s="349"/>
      <c r="E100" s="332"/>
    </row>
    <row r="101" spans="1:5" ht="12" customHeight="1">
      <c r="A101" s="308" t="s">
        <v>82</v>
      </c>
      <c r="B101" s="544" t="s">
        <v>413</v>
      </c>
      <c r="C101" s="349">
        <v>638000</v>
      </c>
      <c r="D101" s="349">
        <v>2203599</v>
      </c>
      <c r="E101" s="332">
        <v>662731</v>
      </c>
    </row>
    <row r="102" spans="1:5" ht="12" customHeight="1">
      <c r="A102" s="308" t="s">
        <v>83</v>
      </c>
      <c r="B102" s="544" t="s">
        <v>414</v>
      </c>
      <c r="C102" s="349"/>
      <c r="D102" s="349"/>
      <c r="E102" s="332"/>
    </row>
    <row r="103" spans="1:5" ht="12" customHeight="1">
      <c r="A103" s="308" t="s">
        <v>85</v>
      </c>
      <c r="B103" s="541" t="s">
        <v>415</v>
      </c>
      <c r="C103" s="349"/>
      <c r="D103" s="349"/>
      <c r="E103" s="332"/>
    </row>
    <row r="104" spans="1:5" ht="12" customHeight="1">
      <c r="A104" s="307" t="s">
        <v>130</v>
      </c>
      <c r="B104" s="545" t="s">
        <v>416</v>
      </c>
      <c r="C104" s="349"/>
      <c r="D104" s="349"/>
      <c r="E104" s="332"/>
    </row>
    <row r="105" spans="1:5" ht="12" customHeight="1">
      <c r="A105" s="308" t="s">
        <v>417</v>
      </c>
      <c r="B105" s="545" t="s">
        <v>418</v>
      </c>
      <c r="C105" s="349"/>
      <c r="D105" s="349"/>
      <c r="E105" s="332"/>
    </row>
    <row r="106" spans="1:5" ht="12" customHeight="1" thickBot="1">
      <c r="A106" s="312" t="s">
        <v>419</v>
      </c>
      <c r="B106" s="546" t="s">
        <v>420</v>
      </c>
      <c r="C106" s="79">
        <v>910000</v>
      </c>
      <c r="D106" s="79">
        <v>1131000</v>
      </c>
      <c r="E106" s="293">
        <v>704680</v>
      </c>
    </row>
    <row r="107" spans="1:5" ht="12" customHeight="1" thickBot="1">
      <c r="A107" s="314" t="s">
        <v>8</v>
      </c>
      <c r="B107" s="317" t="s">
        <v>528</v>
      </c>
      <c r="C107" s="346">
        <f>+C108+C110+C112</f>
        <v>74112000</v>
      </c>
      <c r="D107" s="346">
        <f>+D108+D110+D112</f>
        <v>22910800</v>
      </c>
      <c r="E107" s="329">
        <f>+E108+E110+E112</f>
        <v>29908374</v>
      </c>
    </row>
    <row r="108" spans="1:5" ht="12" customHeight="1">
      <c r="A108" s="309" t="s">
        <v>73</v>
      </c>
      <c r="B108" s="541" t="s">
        <v>149</v>
      </c>
      <c r="C108" s="348">
        <v>27621000</v>
      </c>
      <c r="D108" s="348">
        <v>22910800</v>
      </c>
      <c r="E108" s="331">
        <v>29908374</v>
      </c>
    </row>
    <row r="109" spans="1:5" ht="12" customHeight="1">
      <c r="A109" s="309" t="s">
        <v>74</v>
      </c>
      <c r="B109" s="545" t="s">
        <v>422</v>
      </c>
      <c r="C109" s="348"/>
      <c r="D109" s="348"/>
      <c r="E109" s="331"/>
    </row>
    <row r="110" spans="1:5" ht="15.75">
      <c r="A110" s="309" t="s">
        <v>75</v>
      </c>
      <c r="B110" s="545" t="s">
        <v>131</v>
      </c>
      <c r="C110" s="348">
        <v>46491000</v>
      </c>
      <c r="D110" s="347"/>
      <c r="E110" s="330"/>
    </row>
    <row r="111" spans="1:5" ht="12" customHeight="1">
      <c r="A111" s="309" t="s">
        <v>76</v>
      </c>
      <c r="B111" s="545" t="s">
        <v>423</v>
      </c>
      <c r="C111" s="347"/>
      <c r="D111" s="347"/>
      <c r="E111" s="330"/>
    </row>
    <row r="112" spans="1:5" ht="12" customHeight="1">
      <c r="A112" s="309" t="s">
        <v>77</v>
      </c>
      <c r="B112" s="538" t="s">
        <v>151</v>
      </c>
      <c r="C112" s="347"/>
      <c r="D112" s="347"/>
      <c r="E112" s="330"/>
    </row>
    <row r="113" spans="1:5" ht="15.75">
      <c r="A113" s="309" t="s">
        <v>84</v>
      </c>
      <c r="B113" s="537" t="s">
        <v>424</v>
      </c>
      <c r="C113" s="347"/>
      <c r="D113" s="347"/>
      <c r="E113" s="330"/>
    </row>
    <row r="114" spans="1:5" ht="15.75">
      <c r="A114" s="309" t="s">
        <v>86</v>
      </c>
      <c r="B114" s="547" t="s">
        <v>425</v>
      </c>
      <c r="C114" s="347"/>
      <c r="D114" s="347"/>
      <c r="E114" s="330"/>
    </row>
    <row r="115" spans="1:5" ht="12" customHeight="1">
      <c r="A115" s="309" t="s">
        <v>132</v>
      </c>
      <c r="B115" s="541" t="s">
        <v>412</v>
      </c>
      <c r="C115" s="347"/>
      <c r="D115" s="347"/>
      <c r="E115" s="330"/>
    </row>
    <row r="116" spans="1:5" ht="12" customHeight="1">
      <c r="A116" s="309" t="s">
        <v>133</v>
      </c>
      <c r="B116" s="541" t="s">
        <v>426</v>
      </c>
      <c r="C116" s="347"/>
      <c r="D116" s="347"/>
      <c r="E116" s="330"/>
    </row>
    <row r="117" spans="1:5" ht="12" customHeight="1">
      <c r="A117" s="309" t="s">
        <v>134</v>
      </c>
      <c r="B117" s="541" t="s">
        <v>427</v>
      </c>
      <c r="C117" s="347"/>
      <c r="D117" s="347"/>
      <c r="E117" s="330"/>
    </row>
    <row r="118" spans="1:5" s="373" customFormat="1" ht="12" customHeight="1">
      <c r="A118" s="309" t="s">
        <v>428</v>
      </c>
      <c r="B118" s="541" t="s">
        <v>415</v>
      </c>
      <c r="C118" s="347"/>
      <c r="D118" s="347"/>
      <c r="E118" s="330"/>
    </row>
    <row r="119" spans="1:5" ht="12" customHeight="1">
      <c r="A119" s="309" t="s">
        <v>429</v>
      </c>
      <c r="B119" s="541" t="s">
        <v>430</v>
      </c>
      <c r="C119" s="347"/>
      <c r="D119" s="347"/>
      <c r="E119" s="330"/>
    </row>
    <row r="120" spans="1:5" ht="12" customHeight="1" thickBot="1">
      <c r="A120" s="307" t="s">
        <v>431</v>
      </c>
      <c r="B120" s="541" t="s">
        <v>432</v>
      </c>
      <c r="C120" s="349"/>
      <c r="D120" s="349"/>
      <c r="E120" s="332"/>
    </row>
    <row r="121" spans="1:5" ht="12" customHeight="1" thickBot="1">
      <c r="A121" s="314" t="s">
        <v>9</v>
      </c>
      <c r="B121" s="517" t="s">
        <v>433</v>
      </c>
      <c r="C121" s="346">
        <f>+C122+C123</f>
        <v>0</v>
      </c>
      <c r="D121" s="346">
        <f>+D122+D123</f>
        <v>0</v>
      </c>
      <c r="E121" s="329">
        <f>+E122+E123</f>
        <v>0</v>
      </c>
    </row>
    <row r="122" spans="1:5" ht="12" customHeight="1">
      <c r="A122" s="309" t="s">
        <v>56</v>
      </c>
      <c r="B122" s="547" t="s">
        <v>45</v>
      </c>
      <c r="C122" s="348"/>
      <c r="D122" s="348"/>
      <c r="E122" s="331"/>
    </row>
    <row r="123" spans="1:5" ht="12" customHeight="1" thickBot="1">
      <c r="A123" s="310" t="s">
        <v>57</v>
      </c>
      <c r="B123" s="545" t="s">
        <v>46</v>
      </c>
      <c r="C123" s="349"/>
      <c r="D123" s="349"/>
      <c r="E123" s="332"/>
    </row>
    <row r="124" spans="1:5" ht="12" customHeight="1" thickBot="1">
      <c r="A124" s="314" t="s">
        <v>10</v>
      </c>
      <c r="B124" s="517" t="s">
        <v>434</v>
      </c>
      <c r="C124" s="346">
        <f>+C91+C107+C121</f>
        <v>232780000</v>
      </c>
      <c r="D124" s="346">
        <f>+D91+D107+D121</f>
        <v>203826311</v>
      </c>
      <c r="E124" s="329">
        <f>+E91+E107+E121</f>
        <v>182464346</v>
      </c>
    </row>
    <row r="125" spans="1:5" ht="12" customHeight="1" thickBot="1">
      <c r="A125" s="314" t="s">
        <v>11</v>
      </c>
      <c r="B125" s="517" t="s">
        <v>435</v>
      </c>
      <c r="C125" s="346">
        <f>+C126+C127+C128</f>
        <v>13018000</v>
      </c>
      <c r="D125" s="346">
        <f>+D126+D127+D128</f>
        <v>0</v>
      </c>
      <c r="E125" s="329">
        <f>+E126+E127+E128</f>
        <v>0</v>
      </c>
    </row>
    <row r="126" spans="1:5" ht="12" customHeight="1">
      <c r="A126" s="309" t="s">
        <v>60</v>
      </c>
      <c r="B126" s="547" t="s">
        <v>529</v>
      </c>
      <c r="C126" s="347"/>
      <c r="D126" s="347"/>
      <c r="E126" s="330"/>
    </row>
    <row r="127" spans="1:5" ht="12" customHeight="1">
      <c r="A127" s="309" t="s">
        <v>61</v>
      </c>
      <c r="B127" s="547" t="s">
        <v>530</v>
      </c>
      <c r="C127" s="347">
        <v>10839000</v>
      </c>
      <c r="D127" s="347"/>
      <c r="E127" s="330"/>
    </row>
    <row r="128" spans="1:5" ht="12" customHeight="1" thickBot="1">
      <c r="A128" s="307" t="s">
        <v>62</v>
      </c>
      <c r="B128" s="548" t="s">
        <v>531</v>
      </c>
      <c r="C128" s="347">
        <v>2179000</v>
      </c>
      <c r="D128" s="347"/>
      <c r="E128" s="330"/>
    </row>
    <row r="129" spans="1:5" ht="12" customHeight="1" thickBot="1">
      <c r="A129" s="314" t="s">
        <v>12</v>
      </c>
      <c r="B129" s="517" t="s">
        <v>439</v>
      </c>
      <c r="C129" s="346">
        <f>+C130+C131+C132+C133</f>
        <v>0</v>
      </c>
      <c r="D129" s="346">
        <f>+D130+D131+D132+D133</f>
        <v>0</v>
      </c>
      <c r="E129" s="329">
        <f>+E130+E131+E132+E133</f>
        <v>0</v>
      </c>
    </row>
    <row r="130" spans="1:5" ht="12" customHeight="1">
      <c r="A130" s="309" t="s">
        <v>63</v>
      </c>
      <c r="B130" s="547" t="s">
        <v>532</v>
      </c>
      <c r="C130" s="347"/>
      <c r="D130" s="347"/>
      <c r="E130" s="330"/>
    </row>
    <row r="131" spans="1:5" ht="12" customHeight="1">
      <c r="A131" s="309" t="s">
        <v>64</v>
      </c>
      <c r="B131" s="547" t="s">
        <v>533</v>
      </c>
      <c r="C131" s="347"/>
      <c r="D131" s="347"/>
      <c r="E131" s="330"/>
    </row>
    <row r="132" spans="1:5" ht="12" customHeight="1">
      <c r="A132" s="309" t="s">
        <v>336</v>
      </c>
      <c r="B132" s="547" t="s">
        <v>534</v>
      </c>
      <c r="C132" s="347"/>
      <c r="D132" s="347"/>
      <c r="E132" s="330"/>
    </row>
    <row r="133" spans="1:5" ht="12" customHeight="1" thickBot="1">
      <c r="A133" s="307" t="s">
        <v>338</v>
      </c>
      <c r="B133" s="548" t="s">
        <v>535</v>
      </c>
      <c r="C133" s="347"/>
      <c r="D133" s="347"/>
      <c r="E133" s="330"/>
    </row>
    <row r="134" spans="1:5" ht="12" customHeight="1" thickBot="1">
      <c r="A134" s="314" t="s">
        <v>13</v>
      </c>
      <c r="B134" s="517" t="s">
        <v>444</v>
      </c>
      <c r="C134" s="352">
        <f>+C135+C136+C137+C138</f>
        <v>1812000</v>
      </c>
      <c r="D134" s="352">
        <f>+D135+D136+D137+D138</f>
        <v>27688744</v>
      </c>
      <c r="E134" s="365">
        <f>+E135+E136+E137+E138</f>
        <v>27563641</v>
      </c>
    </row>
    <row r="135" spans="1:5" ht="12" customHeight="1">
      <c r="A135" s="309" t="s">
        <v>65</v>
      </c>
      <c r="B135" s="547" t="s">
        <v>445</v>
      </c>
      <c r="C135" s="347"/>
      <c r="D135" s="347">
        <v>25635000</v>
      </c>
      <c r="E135" s="330">
        <v>25509897</v>
      </c>
    </row>
    <row r="136" spans="1:5" ht="12" customHeight="1">
      <c r="A136" s="309" t="s">
        <v>66</v>
      </c>
      <c r="B136" s="547" t="s">
        <v>446</v>
      </c>
      <c r="C136" s="347">
        <v>1812000</v>
      </c>
      <c r="D136" s="347">
        <v>2053744</v>
      </c>
      <c r="E136" s="330">
        <v>2053744</v>
      </c>
    </row>
    <row r="137" spans="1:5" ht="12" customHeight="1">
      <c r="A137" s="309" t="s">
        <v>345</v>
      </c>
      <c r="B137" s="547" t="s">
        <v>536</v>
      </c>
      <c r="C137" s="347"/>
      <c r="D137" s="347"/>
      <c r="E137" s="330"/>
    </row>
    <row r="138" spans="1:5" ht="12" customHeight="1" thickBot="1">
      <c r="A138" s="307" t="s">
        <v>347</v>
      </c>
      <c r="B138" s="548" t="s">
        <v>490</v>
      </c>
      <c r="C138" s="347"/>
      <c r="D138" s="347"/>
      <c r="E138" s="330"/>
    </row>
    <row r="139" spans="1:9" ht="15" customHeight="1" thickBot="1">
      <c r="A139" s="314" t="s">
        <v>14</v>
      </c>
      <c r="B139" s="517" t="s">
        <v>504</v>
      </c>
      <c r="C139" s="80">
        <f>+C140+C141+C142+C143</f>
        <v>0</v>
      </c>
      <c r="D139" s="80">
        <f>+D140+D141+D142+D143</f>
        <v>0</v>
      </c>
      <c r="E139" s="298">
        <f>+E140+E141+E142+E143</f>
        <v>0</v>
      </c>
      <c r="F139" s="363"/>
      <c r="G139" s="364"/>
      <c r="H139" s="364"/>
      <c r="I139" s="364"/>
    </row>
    <row r="140" spans="1:5" s="356" customFormat="1" ht="12.75" customHeight="1">
      <c r="A140" s="309" t="s">
        <v>125</v>
      </c>
      <c r="B140" s="547" t="s">
        <v>450</v>
      </c>
      <c r="C140" s="347"/>
      <c r="D140" s="347"/>
      <c r="E140" s="330"/>
    </row>
    <row r="141" spans="1:5" ht="13.5" customHeight="1">
      <c r="A141" s="309" t="s">
        <v>126</v>
      </c>
      <c r="B141" s="547" t="s">
        <v>451</v>
      </c>
      <c r="C141" s="347"/>
      <c r="D141" s="347"/>
      <c r="E141" s="330"/>
    </row>
    <row r="142" spans="1:5" ht="13.5" customHeight="1">
      <c r="A142" s="309" t="s">
        <v>150</v>
      </c>
      <c r="B142" s="547" t="s">
        <v>452</v>
      </c>
      <c r="C142" s="347"/>
      <c r="D142" s="347"/>
      <c r="E142" s="330"/>
    </row>
    <row r="143" spans="1:5" ht="13.5" customHeight="1" thickBot="1">
      <c r="A143" s="309" t="s">
        <v>353</v>
      </c>
      <c r="B143" s="547" t="s">
        <v>453</v>
      </c>
      <c r="C143" s="347"/>
      <c r="D143" s="347"/>
      <c r="E143" s="330"/>
    </row>
    <row r="144" spans="1:5" ht="12.75" customHeight="1" thickBot="1">
      <c r="A144" s="314" t="s">
        <v>15</v>
      </c>
      <c r="B144" s="517" t="s">
        <v>454</v>
      </c>
      <c r="C144" s="296">
        <f>+C125+C129+C134+C139</f>
        <v>14830000</v>
      </c>
      <c r="D144" s="296">
        <f>+D125+D129+D134+D139</f>
        <v>27688744</v>
      </c>
      <c r="E144" s="297">
        <f>+E125+E129+E134+E139</f>
        <v>27563641</v>
      </c>
    </row>
    <row r="145" spans="1:5" ht="13.5" customHeight="1" thickBot="1">
      <c r="A145" s="339" t="s">
        <v>16</v>
      </c>
      <c r="B145" s="549" t="s">
        <v>455</v>
      </c>
      <c r="C145" s="296">
        <f>+C124+C144</f>
        <v>247610000</v>
      </c>
      <c r="D145" s="296">
        <f>+D124+D144</f>
        <v>231515055</v>
      </c>
      <c r="E145" s="297">
        <f>+E124+E144</f>
        <v>210027987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Vámosújfalu Község Önkormányzata
2016. ÉVI ZÁRSZÁMADÁSÁNAK PÉNZÜGYI MÉRLEGE&amp;10
&amp;R&amp;"Times New Roman CE,Félkövér dőlt"&amp;11 1. tájékoztató tábla a 7/2017. (V.25.) önkormányzati rendelethez</oddHeader>
  </headerFooter>
  <rowBreaks count="1" manualBreakCount="1">
    <brk id="8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zoomScaleNormal="130" workbookViewId="0" topLeftCell="A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6"/>
      <c r="B1" s="97"/>
      <c r="C1" s="97"/>
      <c r="D1" s="97"/>
      <c r="E1" s="97"/>
      <c r="F1" s="97"/>
      <c r="G1" s="97"/>
      <c r="H1" s="97"/>
      <c r="I1" s="97"/>
      <c r="J1" s="98" t="str">
        <f>'1.tájékoztató'!E2</f>
        <v>Forintban!</v>
      </c>
      <c r="K1" s="653" t="s">
        <v>703</v>
      </c>
    </row>
    <row r="2" spans="1:11" s="102" customFormat="1" ht="26.25" customHeight="1">
      <c r="A2" s="698" t="s">
        <v>55</v>
      </c>
      <c r="B2" s="700" t="s">
        <v>179</v>
      </c>
      <c r="C2" s="700" t="s">
        <v>180</v>
      </c>
      <c r="D2" s="700" t="s">
        <v>181</v>
      </c>
      <c r="E2" s="700" t="e">
        <f>+CONCATENATE(LEFT(#REF!,4),". évi teljesítés")</f>
        <v>#REF!</v>
      </c>
      <c r="F2" s="99" t="s">
        <v>182</v>
      </c>
      <c r="G2" s="100"/>
      <c r="H2" s="100"/>
      <c r="I2" s="101"/>
      <c r="J2" s="703" t="s">
        <v>183</v>
      </c>
      <c r="K2" s="653"/>
    </row>
    <row r="3" spans="1:11" s="106" customFormat="1" ht="32.25" customHeight="1" thickBot="1">
      <c r="A3" s="699"/>
      <c r="B3" s="701"/>
      <c r="C3" s="701"/>
      <c r="D3" s="702"/>
      <c r="E3" s="702"/>
      <c r="F3" s="103" t="e">
        <f>+CONCATENATE(LEFT(#REF!,4)+1,".")</f>
        <v>#REF!</v>
      </c>
      <c r="G3" s="104" t="e">
        <f>+CONCATENATE(LEFT(#REF!,4)+2,".")</f>
        <v>#REF!</v>
      </c>
      <c r="H3" s="104" t="e">
        <f>+CONCATENATE(LEFT(#REF!,4)+3,".")</f>
        <v>#REF!</v>
      </c>
      <c r="I3" s="105" t="e">
        <f>+CONCATENATE(LEFT(#REF!,4)+3,". után")</f>
        <v>#REF!</v>
      </c>
      <c r="J3" s="704"/>
      <c r="K3" s="653"/>
    </row>
    <row r="4" spans="1:11" s="108" customFormat="1" ht="13.5" customHeight="1" thickBot="1">
      <c r="A4" s="520" t="s">
        <v>402</v>
      </c>
      <c r="B4" s="107" t="s">
        <v>537</v>
      </c>
      <c r="C4" s="521" t="s">
        <v>404</v>
      </c>
      <c r="D4" s="521" t="s">
        <v>405</v>
      </c>
      <c r="E4" s="521" t="s">
        <v>406</v>
      </c>
      <c r="F4" s="521" t="s">
        <v>483</v>
      </c>
      <c r="G4" s="521" t="s">
        <v>484</v>
      </c>
      <c r="H4" s="521" t="s">
        <v>485</v>
      </c>
      <c r="I4" s="521" t="s">
        <v>486</v>
      </c>
      <c r="J4" s="522" t="s">
        <v>631</v>
      </c>
      <c r="K4" s="653"/>
    </row>
    <row r="5" spans="1:11" ht="33.75" customHeight="1">
      <c r="A5" s="109" t="s">
        <v>7</v>
      </c>
      <c r="B5" s="110" t="s">
        <v>184</v>
      </c>
      <c r="C5" s="111"/>
      <c r="D5" s="112">
        <f aca="true" t="shared" si="0" ref="D5:I5">SUM(D6:D7)</f>
        <v>7747693</v>
      </c>
      <c r="E5" s="112">
        <f t="shared" si="0"/>
        <v>2302270</v>
      </c>
      <c r="F5" s="112">
        <f t="shared" si="0"/>
        <v>1734730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aca="true" t="shared" si="1" ref="J5:J17">SUM(F5:I5)</f>
        <v>1734730</v>
      </c>
      <c r="K5" s="653"/>
    </row>
    <row r="6" spans="1:11" ht="21" customHeight="1">
      <c r="A6" s="115" t="s">
        <v>8</v>
      </c>
      <c r="B6" s="116" t="s">
        <v>682</v>
      </c>
      <c r="C6" s="117" t="s">
        <v>683</v>
      </c>
      <c r="D6" s="2">
        <v>7747693</v>
      </c>
      <c r="E6" s="2">
        <v>2302270</v>
      </c>
      <c r="F6" s="2">
        <v>1734730</v>
      </c>
      <c r="G6" s="2"/>
      <c r="H6" s="2"/>
      <c r="I6" s="51"/>
      <c r="J6" s="118">
        <f t="shared" si="1"/>
        <v>1734730</v>
      </c>
      <c r="K6" s="653"/>
    </row>
    <row r="7" spans="1:11" ht="21" customHeight="1">
      <c r="A7" s="115" t="s">
        <v>9</v>
      </c>
      <c r="B7" s="116" t="s">
        <v>185</v>
      </c>
      <c r="C7" s="117"/>
      <c r="D7" s="2"/>
      <c r="E7" s="2"/>
      <c r="F7" s="2"/>
      <c r="G7" s="2"/>
      <c r="H7" s="2"/>
      <c r="I7" s="51"/>
      <c r="J7" s="118">
        <f t="shared" si="1"/>
        <v>0</v>
      </c>
      <c r="K7" s="653"/>
    </row>
    <row r="8" spans="1:11" ht="36" customHeight="1">
      <c r="A8" s="115" t="s">
        <v>10</v>
      </c>
      <c r="B8" s="119" t="s">
        <v>186</v>
      </c>
      <c r="C8" s="120"/>
      <c r="D8" s="121">
        <f aca="true" t="shared" si="2" ref="D8:I8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653"/>
    </row>
    <row r="9" spans="1:11" ht="21" customHeight="1">
      <c r="A9" s="115" t="s">
        <v>11</v>
      </c>
      <c r="B9" s="116" t="s">
        <v>185</v>
      </c>
      <c r="C9" s="117"/>
      <c r="D9" s="2"/>
      <c r="E9" s="2"/>
      <c r="F9" s="2"/>
      <c r="G9" s="2"/>
      <c r="H9" s="2"/>
      <c r="I9" s="51"/>
      <c r="J9" s="118">
        <f t="shared" si="1"/>
        <v>0</v>
      </c>
      <c r="K9" s="653"/>
    </row>
    <row r="10" spans="1:11" ht="18" customHeight="1">
      <c r="A10" s="115" t="s">
        <v>12</v>
      </c>
      <c r="B10" s="116" t="s">
        <v>185</v>
      </c>
      <c r="C10" s="117"/>
      <c r="D10" s="2"/>
      <c r="E10" s="2"/>
      <c r="F10" s="2"/>
      <c r="G10" s="2"/>
      <c r="H10" s="2"/>
      <c r="I10" s="51"/>
      <c r="J10" s="118">
        <f t="shared" si="1"/>
        <v>0</v>
      </c>
      <c r="K10" s="653"/>
    </row>
    <row r="11" spans="1:11" ht="21" customHeight="1">
      <c r="A11" s="115" t="s">
        <v>13</v>
      </c>
      <c r="B11" s="124" t="s">
        <v>187</v>
      </c>
      <c r="C11" s="120"/>
      <c r="D11" s="121">
        <f aca="true" t="shared" si="3" ref="D11:I11">SUM(D12:D12)</f>
        <v>0</v>
      </c>
      <c r="E11" s="121">
        <f t="shared" si="3"/>
        <v>0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653"/>
    </row>
    <row r="12" spans="1:11" ht="21" customHeight="1">
      <c r="A12" s="115" t="s">
        <v>14</v>
      </c>
      <c r="B12" s="116" t="s">
        <v>185</v>
      </c>
      <c r="C12" s="117"/>
      <c r="D12" s="2"/>
      <c r="E12" s="2"/>
      <c r="F12" s="2"/>
      <c r="G12" s="2"/>
      <c r="H12" s="2"/>
      <c r="I12" s="51"/>
      <c r="J12" s="118">
        <f t="shared" si="1"/>
        <v>0</v>
      </c>
      <c r="K12" s="653"/>
    </row>
    <row r="13" spans="1:11" ht="21" customHeight="1">
      <c r="A13" s="115" t="s">
        <v>15</v>
      </c>
      <c r="B13" s="124" t="s">
        <v>188</v>
      </c>
      <c r="C13" s="120"/>
      <c r="D13" s="121">
        <f aca="true" t="shared" si="4" ref="D13:I13">SUM(D14:D14)</f>
        <v>0</v>
      </c>
      <c r="E13" s="121">
        <f t="shared" si="4"/>
        <v>0</v>
      </c>
      <c r="F13" s="121">
        <f t="shared" si="4"/>
        <v>0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0</v>
      </c>
      <c r="K13" s="653"/>
    </row>
    <row r="14" spans="1:11" ht="21" customHeight="1">
      <c r="A14" s="115" t="s">
        <v>16</v>
      </c>
      <c r="B14" s="116" t="s">
        <v>185</v>
      </c>
      <c r="C14" s="117"/>
      <c r="D14" s="2"/>
      <c r="E14" s="2"/>
      <c r="F14" s="2"/>
      <c r="G14" s="2"/>
      <c r="H14" s="2"/>
      <c r="I14" s="51"/>
      <c r="J14" s="118">
        <f t="shared" si="1"/>
        <v>0</v>
      </c>
      <c r="K14" s="653"/>
    </row>
    <row r="15" spans="1:11" ht="21" customHeight="1">
      <c r="A15" s="125" t="s">
        <v>17</v>
      </c>
      <c r="B15" s="126" t="s">
        <v>189</v>
      </c>
      <c r="C15" s="127"/>
      <c r="D15" s="128">
        <f aca="true" t="shared" si="5" ref="D15:I15">SUM(D16:D17)</f>
        <v>0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0</v>
      </c>
      <c r="K15" s="653"/>
    </row>
    <row r="16" spans="1:11" ht="21" customHeight="1">
      <c r="A16" s="125" t="s">
        <v>18</v>
      </c>
      <c r="B16" s="116" t="s">
        <v>185</v>
      </c>
      <c r="C16" s="117"/>
      <c r="D16" s="2"/>
      <c r="E16" s="2"/>
      <c r="F16" s="2"/>
      <c r="G16" s="2"/>
      <c r="H16" s="2"/>
      <c r="I16" s="51"/>
      <c r="J16" s="118">
        <f t="shared" si="1"/>
        <v>0</v>
      </c>
      <c r="K16" s="653"/>
    </row>
    <row r="17" spans="1:11" ht="21" customHeight="1" thickBot="1">
      <c r="A17" s="125" t="s">
        <v>19</v>
      </c>
      <c r="B17" s="116" t="s">
        <v>185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653"/>
    </row>
    <row r="18" spans="1:11" ht="21" customHeight="1" thickBot="1">
      <c r="A18" s="133" t="s">
        <v>20</v>
      </c>
      <c r="B18" s="134" t="s">
        <v>190</v>
      </c>
      <c r="C18" s="135"/>
      <c r="D18" s="136">
        <f aca="true" t="shared" si="6" ref="D18:J18">D5+D8+D11+D13+D15</f>
        <v>7747693</v>
      </c>
      <c r="E18" s="136">
        <f t="shared" si="6"/>
        <v>2302270</v>
      </c>
      <c r="F18" s="136">
        <f t="shared" si="6"/>
        <v>1734730</v>
      </c>
      <c r="G18" s="136">
        <f t="shared" si="6"/>
        <v>0</v>
      </c>
      <c r="H18" s="136">
        <f t="shared" si="6"/>
        <v>0</v>
      </c>
      <c r="I18" s="137">
        <f t="shared" si="6"/>
        <v>0</v>
      </c>
      <c r="J18" s="138">
        <f t="shared" si="6"/>
        <v>1734730</v>
      </c>
      <c r="K18" s="653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zoomScaleNormal="13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39"/>
      <c r="H1" s="140" t="str">
        <f>'2. tájékoztató tábla'!J1</f>
        <v>Forintban!</v>
      </c>
      <c r="I1" s="705" t="s">
        <v>704</v>
      </c>
    </row>
    <row r="2" spans="1:9" s="102" customFormat="1" ht="26.25" customHeight="1">
      <c r="A2" s="663" t="s">
        <v>55</v>
      </c>
      <c r="B2" s="709" t="s">
        <v>191</v>
      </c>
      <c r="C2" s="663" t="s">
        <v>192</v>
      </c>
      <c r="D2" s="663" t="s">
        <v>193</v>
      </c>
      <c r="E2" s="711" t="e">
        <f>+CONCATENATE("Hitel, kölcsön állomány ",LEFT(#REF!,4),". dec. 31-én")</f>
        <v>#REF!</v>
      </c>
      <c r="F2" s="713" t="s">
        <v>194</v>
      </c>
      <c r="G2" s="714"/>
      <c r="H2" s="706" t="e">
        <f>+CONCATENATE(LEFT(#REF!,4)+2,". után")</f>
        <v>#REF!</v>
      </c>
      <c r="I2" s="705"/>
    </row>
    <row r="3" spans="1:9" s="106" customFormat="1" ht="40.5" customHeight="1" thickBot="1">
      <c r="A3" s="708"/>
      <c r="B3" s="710"/>
      <c r="C3" s="710"/>
      <c r="D3" s="708"/>
      <c r="E3" s="712"/>
      <c r="F3" s="141" t="e">
        <f>+CONCATENATE(LEFT(#REF!,4)+1,".")</f>
        <v>#REF!</v>
      </c>
      <c r="G3" s="142" t="e">
        <f>+CONCATENATE(LEFT(#REF!,4)+2,".")</f>
        <v>#REF!</v>
      </c>
      <c r="H3" s="707"/>
      <c r="I3" s="705"/>
    </row>
    <row r="4" spans="1:9" s="146" customFormat="1" ht="12.75" customHeight="1" thickBot="1">
      <c r="A4" s="143" t="s">
        <v>402</v>
      </c>
      <c r="B4" s="95" t="s">
        <v>403</v>
      </c>
      <c r="C4" s="95" t="s">
        <v>404</v>
      </c>
      <c r="D4" s="144" t="s">
        <v>405</v>
      </c>
      <c r="E4" s="143" t="s">
        <v>406</v>
      </c>
      <c r="F4" s="144" t="s">
        <v>483</v>
      </c>
      <c r="G4" s="144" t="s">
        <v>484</v>
      </c>
      <c r="H4" s="145" t="s">
        <v>485</v>
      </c>
      <c r="I4" s="705"/>
    </row>
    <row r="5" spans="1:9" ht="22.5" customHeight="1" thickBot="1">
      <c r="A5" s="147" t="s">
        <v>7</v>
      </c>
      <c r="B5" s="148" t="s">
        <v>195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705"/>
    </row>
    <row r="6" spans="1:9" ht="22.5" customHeight="1">
      <c r="A6" s="154" t="s">
        <v>8</v>
      </c>
      <c r="B6" s="155" t="s">
        <v>185</v>
      </c>
      <c r="C6" s="156" t="s">
        <v>679</v>
      </c>
      <c r="D6" s="157"/>
      <c r="E6" s="158"/>
      <c r="F6" s="2"/>
      <c r="G6" s="2"/>
      <c r="H6" s="159"/>
      <c r="I6" s="705"/>
    </row>
    <row r="7" spans="1:9" ht="22.5" customHeight="1">
      <c r="A7" s="154" t="s">
        <v>9</v>
      </c>
      <c r="B7" s="155" t="s">
        <v>185</v>
      </c>
      <c r="C7" s="156"/>
      <c r="D7" s="157"/>
      <c r="E7" s="158"/>
      <c r="F7" s="2"/>
      <c r="G7" s="2"/>
      <c r="H7" s="159"/>
      <c r="I7" s="705"/>
    </row>
    <row r="8" spans="1:9" ht="22.5" customHeight="1">
      <c r="A8" s="154" t="s">
        <v>10</v>
      </c>
      <c r="B8" s="155" t="s">
        <v>185</v>
      </c>
      <c r="C8" s="156"/>
      <c r="D8" s="157"/>
      <c r="E8" s="158"/>
      <c r="F8" s="2"/>
      <c r="G8" s="2"/>
      <c r="H8" s="159"/>
      <c r="I8" s="705"/>
    </row>
    <row r="9" spans="1:9" ht="22.5" customHeight="1">
      <c r="A9" s="154" t="s">
        <v>11</v>
      </c>
      <c r="B9" s="155" t="s">
        <v>185</v>
      </c>
      <c r="C9" s="156"/>
      <c r="D9" s="157"/>
      <c r="E9" s="158"/>
      <c r="F9" s="2"/>
      <c r="G9" s="2"/>
      <c r="H9" s="159"/>
      <c r="I9" s="705"/>
    </row>
    <row r="10" spans="1:9" ht="22.5" customHeight="1">
      <c r="A10" s="154" t="s">
        <v>12</v>
      </c>
      <c r="B10" s="155" t="s">
        <v>185</v>
      </c>
      <c r="C10" s="156"/>
      <c r="D10" s="157"/>
      <c r="E10" s="158"/>
      <c r="F10" s="2"/>
      <c r="G10" s="2"/>
      <c r="H10" s="159"/>
      <c r="I10" s="705"/>
    </row>
    <row r="11" spans="1:9" ht="22.5" customHeight="1" thickBot="1">
      <c r="A11" s="154" t="s">
        <v>13</v>
      </c>
      <c r="B11" s="155" t="s">
        <v>185</v>
      </c>
      <c r="C11" s="156"/>
      <c r="D11" s="157"/>
      <c r="E11" s="158"/>
      <c r="F11" s="2"/>
      <c r="G11" s="2"/>
      <c r="H11" s="159"/>
      <c r="I11" s="705"/>
    </row>
    <row r="12" spans="1:9" ht="22.5" customHeight="1" thickBot="1">
      <c r="A12" s="147" t="s">
        <v>14</v>
      </c>
      <c r="B12" s="148" t="s">
        <v>196</v>
      </c>
      <c r="C12" s="160"/>
      <c r="D12" s="161"/>
      <c r="E12" s="151">
        <f>SUM(E13:E18)</f>
        <v>0</v>
      </c>
      <c r="F12" s="152">
        <f>SUM(F13:F18)</f>
        <v>0</v>
      </c>
      <c r="G12" s="152">
        <f>SUM(G13:G18)</f>
        <v>0</v>
      </c>
      <c r="H12" s="153">
        <f>SUM(H13:H18)</f>
        <v>0</v>
      </c>
      <c r="I12" s="705"/>
    </row>
    <row r="13" spans="1:9" ht="22.5" customHeight="1">
      <c r="A13" s="154" t="s">
        <v>15</v>
      </c>
      <c r="B13" s="155" t="s">
        <v>185</v>
      </c>
      <c r="C13" s="156"/>
      <c r="D13" s="157"/>
      <c r="E13" s="158"/>
      <c r="F13" s="2"/>
      <c r="G13" s="2"/>
      <c r="H13" s="159"/>
      <c r="I13" s="705"/>
    </row>
    <row r="14" spans="1:9" ht="22.5" customHeight="1">
      <c r="A14" s="154" t="s">
        <v>16</v>
      </c>
      <c r="B14" s="155" t="s">
        <v>185</v>
      </c>
      <c r="C14" s="156"/>
      <c r="D14" s="157"/>
      <c r="E14" s="158"/>
      <c r="F14" s="2"/>
      <c r="G14" s="2"/>
      <c r="H14" s="159"/>
      <c r="I14" s="705"/>
    </row>
    <row r="15" spans="1:9" ht="22.5" customHeight="1">
      <c r="A15" s="154" t="s">
        <v>17</v>
      </c>
      <c r="B15" s="155" t="s">
        <v>185</v>
      </c>
      <c r="C15" s="156"/>
      <c r="D15" s="157"/>
      <c r="E15" s="158"/>
      <c r="F15" s="2"/>
      <c r="G15" s="2"/>
      <c r="H15" s="159"/>
      <c r="I15" s="705"/>
    </row>
    <row r="16" spans="1:9" ht="22.5" customHeight="1">
      <c r="A16" s="154" t="s">
        <v>18</v>
      </c>
      <c r="B16" s="155" t="s">
        <v>185</v>
      </c>
      <c r="C16" s="156"/>
      <c r="D16" s="157"/>
      <c r="E16" s="158"/>
      <c r="F16" s="2"/>
      <c r="G16" s="2"/>
      <c r="H16" s="159"/>
      <c r="I16" s="705"/>
    </row>
    <row r="17" spans="1:9" ht="22.5" customHeight="1">
      <c r="A17" s="154" t="s">
        <v>19</v>
      </c>
      <c r="B17" s="155" t="s">
        <v>185</v>
      </c>
      <c r="C17" s="156"/>
      <c r="D17" s="157"/>
      <c r="E17" s="158"/>
      <c r="F17" s="2"/>
      <c r="G17" s="2"/>
      <c r="H17" s="159"/>
      <c r="I17" s="705"/>
    </row>
    <row r="18" spans="1:9" ht="22.5" customHeight="1" thickBot="1">
      <c r="A18" s="154" t="s">
        <v>20</v>
      </c>
      <c r="B18" s="155" t="s">
        <v>185</v>
      </c>
      <c r="C18" s="156"/>
      <c r="D18" s="157"/>
      <c r="E18" s="158"/>
      <c r="F18" s="2"/>
      <c r="G18" s="2"/>
      <c r="H18" s="159"/>
      <c r="I18" s="705"/>
    </row>
    <row r="19" spans="1:9" ht="22.5" customHeight="1" thickBot="1">
      <c r="A19" s="147" t="s">
        <v>21</v>
      </c>
      <c r="B19" s="148" t="s">
        <v>632</v>
      </c>
      <c r="C19" s="149"/>
      <c r="D19" s="150"/>
      <c r="E19" s="151">
        <f>E5+E12</f>
        <v>0</v>
      </c>
      <c r="F19" s="152">
        <f>F5+F12</f>
        <v>0</v>
      </c>
      <c r="G19" s="152">
        <f>G5+G12</f>
        <v>0</v>
      </c>
      <c r="H19" s="153">
        <f>H5+H12</f>
        <v>0</v>
      </c>
      <c r="I19" s="705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1" sqref="J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22" t="s">
        <v>695</v>
      </c>
      <c r="B1" s="723"/>
      <c r="C1" s="723"/>
      <c r="D1" s="723"/>
      <c r="E1" s="723"/>
      <c r="F1" s="723"/>
      <c r="G1" s="723"/>
      <c r="H1" s="723"/>
      <c r="I1" s="723"/>
      <c r="J1" s="705" t="s">
        <v>705</v>
      </c>
    </row>
    <row r="2" spans="8:10" ht="14.25" thickBot="1">
      <c r="H2" s="724" t="str">
        <f>'3. tájékoztató tábla'!H1</f>
        <v>Forintban!</v>
      </c>
      <c r="I2" s="724"/>
      <c r="J2" s="705"/>
    </row>
    <row r="3" spans="1:10" ht="13.5" thickBot="1">
      <c r="A3" s="725" t="s">
        <v>5</v>
      </c>
      <c r="B3" s="727" t="s">
        <v>197</v>
      </c>
      <c r="C3" s="729" t="s">
        <v>198</v>
      </c>
      <c r="D3" s="731" t="s">
        <v>199</v>
      </c>
      <c r="E3" s="732"/>
      <c r="F3" s="732"/>
      <c r="G3" s="732"/>
      <c r="H3" s="732"/>
      <c r="I3" s="733" t="s">
        <v>200</v>
      </c>
      <c r="J3" s="705"/>
    </row>
    <row r="4" spans="1:10" s="21" customFormat="1" ht="42" customHeight="1" thickBot="1">
      <c r="A4" s="726"/>
      <c r="B4" s="728"/>
      <c r="C4" s="730"/>
      <c r="D4" s="162" t="s">
        <v>201</v>
      </c>
      <c r="E4" s="162" t="s">
        <v>202</v>
      </c>
      <c r="F4" s="162" t="s">
        <v>203</v>
      </c>
      <c r="G4" s="163" t="s">
        <v>204</v>
      </c>
      <c r="H4" s="163" t="s">
        <v>205</v>
      </c>
      <c r="I4" s="734"/>
      <c r="J4" s="705"/>
    </row>
    <row r="5" spans="1:10" s="21" customFormat="1" ht="12" customHeight="1" thickBot="1">
      <c r="A5" s="516" t="s">
        <v>402</v>
      </c>
      <c r="B5" s="164" t="s">
        <v>403</v>
      </c>
      <c r="C5" s="164" t="s">
        <v>404</v>
      </c>
      <c r="D5" s="164" t="s">
        <v>405</v>
      </c>
      <c r="E5" s="164" t="s">
        <v>406</v>
      </c>
      <c r="F5" s="164" t="s">
        <v>483</v>
      </c>
      <c r="G5" s="164" t="s">
        <v>484</v>
      </c>
      <c r="H5" s="164" t="s">
        <v>538</v>
      </c>
      <c r="I5" s="165" t="s">
        <v>539</v>
      </c>
      <c r="J5" s="705"/>
    </row>
    <row r="6" spans="1:10" s="21" customFormat="1" ht="18" customHeight="1">
      <c r="A6" s="735" t="s">
        <v>206</v>
      </c>
      <c r="B6" s="736"/>
      <c r="C6" s="736"/>
      <c r="D6" s="736"/>
      <c r="E6" s="736"/>
      <c r="F6" s="736"/>
      <c r="G6" s="736"/>
      <c r="H6" s="736"/>
      <c r="I6" s="737"/>
      <c r="J6" s="705"/>
    </row>
    <row r="7" spans="1:10" ht="15.75" customHeight="1">
      <c r="A7" s="34" t="s">
        <v>7</v>
      </c>
      <c r="B7" s="32" t="s">
        <v>207</v>
      </c>
      <c r="C7" s="24"/>
      <c r="D7" s="24"/>
      <c r="E7" s="24"/>
      <c r="F7" s="24"/>
      <c r="G7" s="167"/>
      <c r="H7" s="168">
        <f aca="true" t="shared" si="0" ref="H7:H13">SUM(D7:G7)</f>
        <v>0</v>
      </c>
      <c r="I7" s="35">
        <f aca="true" t="shared" si="1" ref="I7:I13">C7+H7</f>
        <v>0</v>
      </c>
      <c r="J7" s="705"/>
    </row>
    <row r="8" spans="1:10" ht="23.25" thickBot="1">
      <c r="A8" s="34" t="s">
        <v>8</v>
      </c>
      <c r="B8" s="32" t="s">
        <v>143</v>
      </c>
      <c r="C8" s="24"/>
      <c r="D8" s="24"/>
      <c r="E8" s="24"/>
      <c r="F8" s="173">
        <v>1734730</v>
      </c>
      <c r="G8" s="167"/>
      <c r="H8" s="168">
        <f t="shared" si="0"/>
        <v>1734730</v>
      </c>
      <c r="I8" s="35">
        <f t="shared" si="1"/>
        <v>1734730</v>
      </c>
      <c r="J8" s="705"/>
    </row>
    <row r="9" spans="1:10" ht="22.5">
      <c r="A9" s="34" t="s">
        <v>9</v>
      </c>
      <c r="B9" s="32" t="s">
        <v>144</v>
      </c>
      <c r="C9" s="24"/>
      <c r="D9" s="24"/>
      <c r="E9" s="24"/>
      <c r="F9" s="24"/>
      <c r="G9" s="167"/>
      <c r="H9" s="168">
        <f t="shared" si="0"/>
        <v>0</v>
      </c>
      <c r="I9" s="35">
        <f t="shared" si="1"/>
        <v>0</v>
      </c>
      <c r="J9" s="705"/>
    </row>
    <row r="10" spans="1:10" ht="15.75" customHeight="1">
      <c r="A10" s="34" t="s">
        <v>10</v>
      </c>
      <c r="B10" s="32" t="s">
        <v>145</v>
      </c>
      <c r="C10" s="24"/>
      <c r="D10" s="24"/>
      <c r="E10" s="24"/>
      <c r="F10" s="24"/>
      <c r="G10" s="167"/>
      <c r="H10" s="168">
        <f t="shared" si="0"/>
        <v>0</v>
      </c>
      <c r="I10" s="35">
        <f t="shared" si="1"/>
        <v>0</v>
      </c>
      <c r="J10" s="705"/>
    </row>
    <row r="11" spans="1:10" ht="22.5">
      <c r="A11" s="34" t="s">
        <v>11</v>
      </c>
      <c r="B11" s="32" t="s">
        <v>146</v>
      </c>
      <c r="C11" s="24"/>
      <c r="D11" s="24"/>
      <c r="E11" s="24"/>
      <c r="F11" s="24"/>
      <c r="G11" s="167"/>
      <c r="H11" s="168">
        <f t="shared" si="0"/>
        <v>0</v>
      </c>
      <c r="I11" s="35">
        <f t="shared" si="1"/>
        <v>0</v>
      </c>
      <c r="J11" s="705"/>
    </row>
    <row r="12" spans="1:10" ht="15.75" customHeight="1">
      <c r="A12" s="36" t="s">
        <v>12</v>
      </c>
      <c r="B12" s="37" t="s">
        <v>208</v>
      </c>
      <c r="C12" s="25"/>
      <c r="D12" s="25"/>
      <c r="E12" s="25"/>
      <c r="F12" s="25"/>
      <c r="G12" s="169"/>
      <c r="H12" s="168">
        <f t="shared" si="0"/>
        <v>0</v>
      </c>
      <c r="I12" s="35">
        <f t="shared" si="1"/>
        <v>0</v>
      </c>
      <c r="J12" s="705"/>
    </row>
    <row r="13" spans="1:10" ht="15.75" customHeight="1" thickBot="1">
      <c r="A13" s="170" t="s">
        <v>13</v>
      </c>
      <c r="B13" s="171" t="s">
        <v>209</v>
      </c>
      <c r="C13" s="173">
        <v>410354</v>
      </c>
      <c r="D13" s="173">
        <v>2340644</v>
      </c>
      <c r="E13" s="173">
        <v>1125811</v>
      </c>
      <c r="F13" s="173"/>
      <c r="G13" s="174"/>
      <c r="H13" s="168">
        <f t="shared" si="0"/>
        <v>3466455</v>
      </c>
      <c r="I13" s="35">
        <f t="shared" si="1"/>
        <v>3876809</v>
      </c>
      <c r="J13" s="705"/>
    </row>
    <row r="14" spans="1:10" s="26" customFormat="1" ht="18" customHeight="1" thickBot="1">
      <c r="A14" s="718" t="s">
        <v>210</v>
      </c>
      <c r="B14" s="719"/>
      <c r="C14" s="38">
        <f aca="true" t="shared" si="2" ref="C14:I14">SUM(C7:C13)</f>
        <v>410354</v>
      </c>
      <c r="D14" s="38">
        <f>SUM(D7:D13)</f>
        <v>2340644</v>
      </c>
      <c r="E14" s="38">
        <f t="shared" si="2"/>
        <v>1125811</v>
      </c>
      <c r="F14" s="38">
        <f t="shared" si="2"/>
        <v>1734730</v>
      </c>
      <c r="G14" s="175">
        <f t="shared" si="2"/>
        <v>0</v>
      </c>
      <c r="H14" s="175">
        <f t="shared" si="2"/>
        <v>5201185</v>
      </c>
      <c r="I14" s="39">
        <f t="shared" si="2"/>
        <v>5611539</v>
      </c>
      <c r="J14" s="705"/>
    </row>
    <row r="15" spans="1:10" s="23" customFormat="1" ht="18" customHeight="1">
      <c r="A15" s="715" t="s">
        <v>211</v>
      </c>
      <c r="B15" s="716"/>
      <c r="C15" s="716"/>
      <c r="D15" s="716"/>
      <c r="E15" s="716"/>
      <c r="F15" s="716"/>
      <c r="G15" s="716"/>
      <c r="H15" s="716"/>
      <c r="I15" s="717"/>
      <c r="J15" s="705"/>
    </row>
    <row r="16" spans="1:10" s="23" customFormat="1" ht="12.75">
      <c r="A16" s="34" t="s">
        <v>7</v>
      </c>
      <c r="B16" s="32" t="s">
        <v>212</v>
      </c>
      <c r="C16" s="24"/>
      <c r="D16" s="24"/>
      <c r="E16" s="24"/>
      <c r="F16" s="24"/>
      <c r="G16" s="167"/>
      <c r="H16" s="168">
        <f>SUM(D16:G16)</f>
        <v>0</v>
      </c>
      <c r="I16" s="35">
        <f>C16+H16</f>
        <v>0</v>
      </c>
      <c r="J16" s="705"/>
    </row>
    <row r="17" spans="1:10" ht="13.5" thickBot="1">
      <c r="A17" s="170" t="s">
        <v>8</v>
      </c>
      <c r="B17" s="171" t="s">
        <v>209</v>
      </c>
      <c r="C17" s="173"/>
      <c r="D17" s="173"/>
      <c r="E17" s="173"/>
      <c r="F17" s="173"/>
      <c r="G17" s="174"/>
      <c r="H17" s="168">
        <f>SUM(D17:G17)</f>
        <v>0</v>
      </c>
      <c r="I17" s="176">
        <f>C17+H17</f>
        <v>0</v>
      </c>
      <c r="J17" s="705"/>
    </row>
    <row r="18" spans="1:10" ht="15.75" customHeight="1" thickBot="1">
      <c r="A18" s="718" t="s">
        <v>213</v>
      </c>
      <c r="B18" s="719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75">
        <f t="shared" si="3"/>
        <v>0</v>
      </c>
      <c r="H18" s="175">
        <f t="shared" si="3"/>
        <v>0</v>
      </c>
      <c r="I18" s="39">
        <f t="shared" si="3"/>
        <v>0</v>
      </c>
      <c r="J18" s="705"/>
    </row>
    <row r="19" spans="1:10" ht="18" customHeight="1" thickBot="1">
      <c r="A19" s="720" t="s">
        <v>214</v>
      </c>
      <c r="B19" s="721"/>
      <c r="C19" s="177">
        <f aca="true" t="shared" si="4" ref="C19:I19">C14+C18</f>
        <v>410354</v>
      </c>
      <c r="D19" s="177">
        <f t="shared" si="4"/>
        <v>2340644</v>
      </c>
      <c r="E19" s="177">
        <f t="shared" si="4"/>
        <v>1125811</v>
      </c>
      <c r="F19" s="177">
        <f t="shared" si="4"/>
        <v>1734730</v>
      </c>
      <c r="G19" s="177">
        <f t="shared" si="4"/>
        <v>0</v>
      </c>
      <c r="H19" s="177">
        <f t="shared" si="4"/>
        <v>5201185</v>
      </c>
      <c r="I19" s="39">
        <f t="shared" si="4"/>
        <v>5611539</v>
      </c>
      <c r="J19" s="705"/>
    </row>
  </sheetData>
  <sheetProtection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zoomScaleNormal="175" workbookViewId="0" topLeftCell="A1">
      <selection activeCell="D24" sqref="D24"/>
    </sheetView>
  </sheetViews>
  <sheetFormatPr defaultColWidth="9.00390625" defaultRowHeight="12.75"/>
  <cols>
    <col min="1" max="1" width="5.875" style="191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39"/>
      <c r="D1" s="140" t="str">
        <f>'3. tájékoztató tábla'!H1</f>
        <v>Forintban!</v>
      </c>
    </row>
    <row r="2" spans="1:4" s="21" customFormat="1" ht="48" customHeight="1" thickBot="1">
      <c r="A2" s="178" t="s">
        <v>5</v>
      </c>
      <c r="B2" s="162" t="s">
        <v>6</v>
      </c>
      <c r="C2" s="162" t="s">
        <v>215</v>
      </c>
      <c r="D2" s="179" t="s">
        <v>216</v>
      </c>
    </row>
    <row r="3" spans="1:4" s="21" customFormat="1" ht="13.5" customHeight="1" thickBot="1">
      <c r="A3" s="180" t="s">
        <v>402</v>
      </c>
      <c r="B3" s="181" t="s">
        <v>403</v>
      </c>
      <c r="C3" s="181" t="s">
        <v>404</v>
      </c>
      <c r="D3" s="182" t="s">
        <v>405</v>
      </c>
    </row>
    <row r="4" spans="1:4" ht="18" customHeight="1">
      <c r="A4" s="183" t="s">
        <v>7</v>
      </c>
      <c r="B4" s="184" t="s">
        <v>217</v>
      </c>
      <c r="C4" s="616"/>
      <c r="D4" s="617"/>
    </row>
    <row r="5" spans="1:4" ht="18" customHeight="1">
      <c r="A5" s="185" t="s">
        <v>8</v>
      </c>
      <c r="B5" s="186" t="s">
        <v>218</v>
      </c>
      <c r="C5" s="618"/>
      <c r="D5" s="619"/>
    </row>
    <row r="6" spans="1:4" ht="18" customHeight="1">
      <c r="A6" s="185" t="s">
        <v>9</v>
      </c>
      <c r="B6" s="186" t="s">
        <v>219</v>
      </c>
      <c r="C6" s="618"/>
      <c r="D6" s="619"/>
    </row>
    <row r="7" spans="1:4" ht="18" customHeight="1">
      <c r="A7" s="185" t="s">
        <v>10</v>
      </c>
      <c r="B7" s="186" t="s">
        <v>220</v>
      </c>
      <c r="C7" s="618"/>
      <c r="D7" s="619"/>
    </row>
    <row r="8" spans="1:4" ht="18" customHeight="1">
      <c r="A8" s="187" t="s">
        <v>11</v>
      </c>
      <c r="B8" s="186" t="s">
        <v>221</v>
      </c>
      <c r="C8" s="618"/>
      <c r="D8" s="619"/>
    </row>
    <row r="9" spans="1:4" ht="18" customHeight="1">
      <c r="A9" s="185" t="s">
        <v>12</v>
      </c>
      <c r="B9" s="186" t="s">
        <v>222</v>
      </c>
      <c r="C9" s="618"/>
      <c r="D9" s="619"/>
    </row>
    <row r="10" spans="1:4" ht="18" customHeight="1">
      <c r="A10" s="187" t="s">
        <v>13</v>
      </c>
      <c r="B10" s="188" t="s">
        <v>223</v>
      </c>
      <c r="C10" s="618"/>
      <c r="D10" s="619"/>
    </row>
    <row r="11" spans="1:4" ht="18" customHeight="1">
      <c r="A11" s="187" t="s">
        <v>14</v>
      </c>
      <c r="B11" s="188" t="s">
        <v>224</v>
      </c>
      <c r="C11" s="618"/>
      <c r="D11" s="619"/>
    </row>
    <row r="12" spans="1:4" ht="18" customHeight="1">
      <c r="A12" s="185" t="s">
        <v>15</v>
      </c>
      <c r="B12" s="188" t="s">
        <v>225</v>
      </c>
      <c r="C12" s="618"/>
      <c r="D12" s="619"/>
    </row>
    <row r="13" spans="1:4" ht="18" customHeight="1">
      <c r="A13" s="187" t="s">
        <v>16</v>
      </c>
      <c r="B13" s="188" t="s">
        <v>226</v>
      </c>
      <c r="C13" s="618"/>
      <c r="D13" s="619"/>
    </row>
    <row r="14" spans="1:4" ht="22.5">
      <c r="A14" s="185" t="s">
        <v>17</v>
      </c>
      <c r="B14" s="188" t="s">
        <v>227</v>
      </c>
      <c r="C14" s="618"/>
      <c r="D14" s="619"/>
    </row>
    <row r="15" spans="1:4" ht="18" customHeight="1">
      <c r="A15" s="187" t="s">
        <v>18</v>
      </c>
      <c r="B15" s="186" t="s">
        <v>228</v>
      </c>
      <c r="C15" s="618">
        <v>95000</v>
      </c>
      <c r="D15" s="619">
        <v>95280</v>
      </c>
    </row>
    <row r="16" spans="1:4" ht="18" customHeight="1">
      <c r="A16" s="185" t="s">
        <v>19</v>
      </c>
      <c r="B16" s="186" t="s">
        <v>229</v>
      </c>
      <c r="C16" s="618"/>
      <c r="D16" s="619"/>
    </row>
    <row r="17" spans="1:4" ht="18" customHeight="1">
      <c r="A17" s="187" t="s">
        <v>20</v>
      </c>
      <c r="B17" s="186" t="s">
        <v>230</v>
      </c>
      <c r="C17" s="618"/>
      <c r="D17" s="619"/>
    </row>
    <row r="18" spans="1:4" ht="18" customHeight="1">
      <c r="A18" s="185" t="s">
        <v>21</v>
      </c>
      <c r="B18" s="186" t="s">
        <v>231</v>
      </c>
      <c r="C18" s="618"/>
      <c r="D18" s="619"/>
    </row>
    <row r="19" spans="1:4" ht="18" customHeight="1">
      <c r="A19" s="187" t="s">
        <v>22</v>
      </c>
      <c r="B19" s="186" t="s">
        <v>232</v>
      </c>
      <c r="C19" s="618"/>
      <c r="D19" s="619"/>
    </row>
    <row r="20" spans="1:4" ht="18" customHeight="1">
      <c r="A20" s="185" t="s">
        <v>23</v>
      </c>
      <c r="B20" s="166"/>
      <c r="C20" s="618"/>
      <c r="D20" s="619"/>
    </row>
    <row r="21" spans="1:4" ht="18" customHeight="1">
      <c r="A21" s="187" t="s">
        <v>24</v>
      </c>
      <c r="B21" s="166"/>
      <c r="C21" s="618"/>
      <c r="D21" s="619"/>
    </row>
    <row r="22" spans="1:4" ht="18" customHeight="1">
      <c r="A22" s="185" t="s">
        <v>25</v>
      </c>
      <c r="B22" s="166"/>
      <c r="C22" s="618"/>
      <c r="D22" s="619"/>
    </row>
    <row r="23" spans="1:4" ht="18" customHeight="1">
      <c r="A23" s="187" t="s">
        <v>26</v>
      </c>
      <c r="B23" s="166"/>
      <c r="C23" s="618"/>
      <c r="D23" s="619"/>
    </row>
    <row r="24" spans="1:4" ht="18" customHeight="1">
      <c r="A24" s="185" t="s">
        <v>27</v>
      </c>
      <c r="B24" s="166"/>
      <c r="C24" s="618"/>
      <c r="D24" s="619"/>
    </row>
    <row r="25" spans="1:4" ht="18" customHeight="1">
      <c r="A25" s="187" t="s">
        <v>28</v>
      </c>
      <c r="B25" s="166"/>
      <c r="C25" s="618"/>
      <c r="D25" s="619"/>
    </row>
    <row r="26" spans="1:4" ht="18" customHeight="1">
      <c r="A26" s="185" t="s">
        <v>29</v>
      </c>
      <c r="B26" s="166"/>
      <c r="C26" s="618"/>
      <c r="D26" s="619"/>
    </row>
    <row r="27" spans="1:4" ht="18" customHeight="1">
      <c r="A27" s="187" t="s">
        <v>30</v>
      </c>
      <c r="B27" s="166"/>
      <c r="C27" s="618"/>
      <c r="D27" s="619"/>
    </row>
    <row r="28" spans="1:4" ht="18" customHeight="1" thickBot="1">
      <c r="A28" s="189" t="s">
        <v>31</v>
      </c>
      <c r="B28" s="172"/>
      <c r="C28" s="620"/>
      <c r="D28" s="621"/>
    </row>
    <row r="29" spans="1:4" ht="18" customHeight="1" thickBot="1">
      <c r="A29" s="271" t="s">
        <v>32</v>
      </c>
      <c r="B29" s="272" t="s">
        <v>40</v>
      </c>
      <c r="C29" s="622">
        <f>+C4+C5+C6+C7+C8+C15+C16+C17+C18+C19+C20+C21+C22+C23+C24+C25+C26+C27+C28</f>
        <v>95000</v>
      </c>
      <c r="D29" s="623">
        <f>+D4+D5+D6+D7+D8+D15+D16+D17+D18+D19+D20+D21+D22+D23+D24+D25+D26+D27+D28</f>
        <v>95280</v>
      </c>
    </row>
    <row r="30" spans="1:4" ht="25.5" customHeight="1">
      <c r="A30" s="190"/>
      <c r="B30" s="738" t="s">
        <v>233</v>
      </c>
      <c r="C30" s="738"/>
      <c r="D30" s="738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7/2017. (V.25.)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15" workbookViewId="0" topLeftCell="A1">
      <selection activeCell="F2" sqref="F2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2"/>
      <c r="D1" s="192"/>
      <c r="E1" s="192" t="str">
        <f>'5. tájékoztató tábla'!D1</f>
        <v>Forintban!</v>
      </c>
    </row>
    <row r="2" spans="1:5" ht="42.75" customHeight="1" thickBot="1">
      <c r="A2" s="193" t="s">
        <v>55</v>
      </c>
      <c r="B2" s="194" t="s">
        <v>234</v>
      </c>
      <c r="C2" s="194" t="s">
        <v>235</v>
      </c>
      <c r="D2" s="195" t="s">
        <v>236</v>
      </c>
      <c r="E2" s="196" t="s">
        <v>237</v>
      </c>
    </row>
    <row r="3" spans="1:5" ht="15.75" customHeight="1">
      <c r="A3" s="197" t="s">
        <v>7</v>
      </c>
      <c r="B3" s="198" t="s">
        <v>684</v>
      </c>
      <c r="C3" s="198" t="s">
        <v>685</v>
      </c>
      <c r="D3" s="199">
        <v>270000</v>
      </c>
      <c r="E3" s="200">
        <v>210000</v>
      </c>
    </row>
    <row r="4" spans="1:5" ht="15.75" customHeight="1">
      <c r="A4" s="201" t="s">
        <v>8</v>
      </c>
      <c r="B4" s="202" t="s">
        <v>686</v>
      </c>
      <c r="C4" s="202" t="s">
        <v>685</v>
      </c>
      <c r="D4" s="203">
        <v>100000</v>
      </c>
      <c r="E4" s="204">
        <v>0</v>
      </c>
    </row>
    <row r="5" spans="1:5" ht="15.75" customHeight="1">
      <c r="A5" s="201" t="s">
        <v>9</v>
      </c>
      <c r="B5" s="202" t="s">
        <v>687</v>
      </c>
      <c r="C5" s="202" t="s">
        <v>688</v>
      </c>
      <c r="D5" s="203">
        <v>50000</v>
      </c>
      <c r="E5" s="204">
        <v>0</v>
      </c>
    </row>
    <row r="6" spans="1:5" ht="15.75" customHeight="1">
      <c r="A6" s="201" t="s">
        <v>10</v>
      </c>
      <c r="B6" s="202"/>
      <c r="C6" s="202"/>
      <c r="D6" s="203"/>
      <c r="E6" s="204"/>
    </row>
    <row r="7" spans="1:5" ht="15.75" customHeight="1">
      <c r="A7" s="201" t="s">
        <v>11</v>
      </c>
      <c r="B7" s="202"/>
      <c r="C7" s="202"/>
      <c r="D7" s="203"/>
      <c r="E7" s="204"/>
    </row>
    <row r="8" spans="1:5" ht="15.75" customHeight="1">
      <c r="A8" s="201" t="s">
        <v>12</v>
      </c>
      <c r="B8" s="202"/>
      <c r="C8" s="202"/>
      <c r="D8" s="203"/>
      <c r="E8" s="204"/>
    </row>
    <row r="9" spans="1:5" ht="15.75" customHeight="1">
      <c r="A9" s="201" t="s">
        <v>13</v>
      </c>
      <c r="B9" s="202"/>
      <c r="C9" s="202"/>
      <c r="D9" s="203"/>
      <c r="E9" s="204"/>
    </row>
    <row r="10" spans="1:5" ht="15.75" customHeight="1">
      <c r="A10" s="201" t="s">
        <v>14</v>
      </c>
      <c r="B10" s="202"/>
      <c r="C10" s="202"/>
      <c r="D10" s="203"/>
      <c r="E10" s="204"/>
    </row>
    <row r="11" spans="1:5" ht="15.75" customHeight="1">
      <c r="A11" s="201" t="s">
        <v>15</v>
      </c>
      <c r="B11" s="202"/>
      <c r="C11" s="202"/>
      <c r="D11" s="203"/>
      <c r="E11" s="204"/>
    </row>
    <row r="12" spans="1:5" ht="15.75" customHeight="1">
      <c r="A12" s="201" t="s">
        <v>16</v>
      </c>
      <c r="B12" s="202"/>
      <c r="C12" s="202"/>
      <c r="D12" s="203"/>
      <c r="E12" s="204"/>
    </row>
    <row r="13" spans="1:5" ht="15.75" customHeight="1">
      <c r="A13" s="201" t="s">
        <v>17</v>
      </c>
      <c r="B13" s="202"/>
      <c r="C13" s="202"/>
      <c r="D13" s="203"/>
      <c r="E13" s="204"/>
    </row>
    <row r="14" spans="1:5" ht="15.75" customHeight="1">
      <c r="A14" s="201" t="s">
        <v>18</v>
      </c>
      <c r="B14" s="202"/>
      <c r="C14" s="202"/>
      <c r="D14" s="203"/>
      <c r="E14" s="204"/>
    </row>
    <row r="15" spans="1:5" ht="15.75" customHeight="1">
      <c r="A15" s="201" t="s">
        <v>19</v>
      </c>
      <c r="B15" s="202"/>
      <c r="C15" s="202"/>
      <c r="D15" s="203"/>
      <c r="E15" s="204"/>
    </row>
    <row r="16" spans="1:5" ht="15.75" customHeight="1">
      <c r="A16" s="201" t="s">
        <v>20</v>
      </c>
      <c r="B16" s="202"/>
      <c r="C16" s="202"/>
      <c r="D16" s="203"/>
      <c r="E16" s="204"/>
    </row>
    <row r="17" spans="1:5" ht="15.75" customHeight="1">
      <c r="A17" s="201" t="s">
        <v>21</v>
      </c>
      <c r="B17" s="202"/>
      <c r="C17" s="202"/>
      <c r="D17" s="203"/>
      <c r="E17" s="204"/>
    </row>
    <row r="18" spans="1:5" ht="15.75" customHeight="1">
      <c r="A18" s="201" t="s">
        <v>22</v>
      </c>
      <c r="B18" s="202"/>
      <c r="C18" s="202"/>
      <c r="D18" s="203"/>
      <c r="E18" s="204"/>
    </row>
    <row r="19" spans="1:5" ht="15.75" customHeight="1">
      <c r="A19" s="201" t="s">
        <v>23</v>
      </c>
      <c r="B19" s="202"/>
      <c r="C19" s="202"/>
      <c r="D19" s="203"/>
      <c r="E19" s="204"/>
    </row>
    <row r="20" spans="1:5" ht="15.75" customHeight="1">
      <c r="A20" s="201" t="s">
        <v>24</v>
      </c>
      <c r="B20" s="202"/>
      <c r="C20" s="202"/>
      <c r="D20" s="203"/>
      <c r="E20" s="204"/>
    </row>
    <row r="21" spans="1:5" ht="15.75" customHeight="1">
      <c r="A21" s="201" t="s">
        <v>25</v>
      </c>
      <c r="B21" s="202"/>
      <c r="C21" s="202"/>
      <c r="D21" s="203"/>
      <c r="E21" s="204"/>
    </row>
    <row r="22" spans="1:5" ht="15.75" customHeight="1">
      <c r="A22" s="201" t="s">
        <v>26</v>
      </c>
      <c r="B22" s="202"/>
      <c r="C22" s="202"/>
      <c r="D22" s="203"/>
      <c r="E22" s="204"/>
    </row>
    <row r="23" spans="1:5" ht="15.75" customHeight="1">
      <c r="A23" s="201" t="s">
        <v>27</v>
      </c>
      <c r="B23" s="202"/>
      <c r="C23" s="202"/>
      <c r="D23" s="203"/>
      <c r="E23" s="204"/>
    </row>
    <row r="24" spans="1:5" ht="15.75" customHeight="1">
      <c r="A24" s="201" t="s">
        <v>28</v>
      </c>
      <c r="B24" s="202"/>
      <c r="C24" s="202"/>
      <c r="D24" s="203"/>
      <c r="E24" s="204"/>
    </row>
    <row r="25" spans="1:5" ht="15.75" customHeight="1">
      <c r="A25" s="201" t="s">
        <v>29</v>
      </c>
      <c r="B25" s="202"/>
      <c r="C25" s="202"/>
      <c r="D25" s="203"/>
      <c r="E25" s="204"/>
    </row>
    <row r="26" spans="1:5" ht="15.75" customHeight="1">
      <c r="A26" s="201" t="s">
        <v>30</v>
      </c>
      <c r="B26" s="202"/>
      <c r="C26" s="202"/>
      <c r="D26" s="203"/>
      <c r="E26" s="204"/>
    </row>
    <row r="27" spans="1:5" ht="15.75" customHeight="1">
      <c r="A27" s="201" t="s">
        <v>31</v>
      </c>
      <c r="B27" s="202"/>
      <c r="C27" s="202"/>
      <c r="D27" s="203"/>
      <c r="E27" s="204"/>
    </row>
    <row r="28" spans="1:5" ht="15.75" customHeight="1">
      <c r="A28" s="201" t="s">
        <v>32</v>
      </c>
      <c r="B28" s="202"/>
      <c r="C28" s="202"/>
      <c r="D28" s="203"/>
      <c r="E28" s="204"/>
    </row>
    <row r="29" spans="1:5" ht="15.75" customHeight="1">
      <c r="A29" s="201" t="s">
        <v>33</v>
      </c>
      <c r="B29" s="202"/>
      <c r="C29" s="202"/>
      <c r="D29" s="203"/>
      <c r="E29" s="204"/>
    </row>
    <row r="30" spans="1:5" ht="15.75" customHeight="1">
      <c r="A30" s="201" t="s">
        <v>34</v>
      </c>
      <c r="B30" s="202"/>
      <c r="C30" s="202"/>
      <c r="D30" s="203"/>
      <c r="E30" s="204"/>
    </row>
    <row r="31" spans="1:5" ht="15.75" customHeight="1">
      <c r="A31" s="201" t="s">
        <v>35</v>
      </c>
      <c r="B31" s="202"/>
      <c r="C31" s="202"/>
      <c r="D31" s="203"/>
      <c r="E31" s="204"/>
    </row>
    <row r="32" spans="1:5" ht="15.75" customHeight="1">
      <c r="A32" s="201" t="s">
        <v>87</v>
      </c>
      <c r="B32" s="202"/>
      <c r="C32" s="202"/>
      <c r="D32" s="203"/>
      <c r="E32" s="204"/>
    </row>
    <row r="33" spans="1:5" ht="15.75" customHeight="1">
      <c r="A33" s="201" t="s">
        <v>178</v>
      </c>
      <c r="B33" s="202"/>
      <c r="C33" s="202"/>
      <c r="D33" s="203"/>
      <c r="E33" s="204"/>
    </row>
    <row r="34" spans="1:5" ht="15.75" customHeight="1">
      <c r="A34" s="201" t="s">
        <v>238</v>
      </c>
      <c r="B34" s="202"/>
      <c r="C34" s="202"/>
      <c r="D34" s="203"/>
      <c r="E34" s="204"/>
    </row>
    <row r="35" spans="1:5" ht="15.75" customHeight="1" thickBot="1">
      <c r="A35" s="205" t="s">
        <v>239</v>
      </c>
      <c r="B35" s="206"/>
      <c r="C35" s="206"/>
      <c r="D35" s="207"/>
      <c r="E35" s="208"/>
    </row>
    <row r="36" spans="1:5" ht="15.75" customHeight="1" thickBot="1">
      <c r="A36" s="739" t="s">
        <v>40</v>
      </c>
      <c r="B36" s="740"/>
      <c r="C36" s="209"/>
      <c r="D36" s="210">
        <f>SUM(D3:D35)</f>
        <v>420000</v>
      </c>
      <c r="E36" s="211">
        <f>SUM(E3:E35)</f>
        <v>210000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7/2017. (V.25.)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Normal="130" zoomScaleSheetLayoutView="120" workbookViewId="0" topLeftCell="A1">
      <selection activeCell="A8" sqref="A8"/>
    </sheetView>
  </sheetViews>
  <sheetFormatPr defaultColWidth="12.00390625" defaultRowHeight="12.75"/>
  <cols>
    <col min="1" max="1" width="67.125" style="550" customWidth="1"/>
    <col min="2" max="2" width="6.125" style="551" customWidth="1"/>
    <col min="3" max="4" width="12.125" style="550" customWidth="1"/>
    <col min="5" max="5" width="12.125" style="566" customWidth="1"/>
    <col min="6" max="16384" width="12.00390625" style="550" customWidth="1"/>
  </cols>
  <sheetData>
    <row r="1" spans="1:5" ht="49.5" customHeight="1">
      <c r="A1" s="742" t="s">
        <v>693</v>
      </c>
      <c r="B1" s="743"/>
      <c r="C1" s="743"/>
      <c r="D1" s="743"/>
      <c r="E1" s="743"/>
    </row>
    <row r="2" spans="3:5" ht="16.5" thickBot="1">
      <c r="C2" s="744" t="str">
        <f>'6. tájékoztató tábla'!E1</f>
        <v>Forintban!</v>
      </c>
      <c r="D2" s="744"/>
      <c r="E2" s="744"/>
    </row>
    <row r="3" spans="1:5" ht="15.75" customHeight="1">
      <c r="A3" s="745" t="s">
        <v>240</v>
      </c>
      <c r="B3" s="748" t="s">
        <v>241</v>
      </c>
      <c r="C3" s="751" t="s">
        <v>242</v>
      </c>
      <c r="D3" s="751" t="s">
        <v>243</v>
      </c>
      <c r="E3" s="753" t="s">
        <v>244</v>
      </c>
    </row>
    <row r="4" spans="1:5" ht="11.25" customHeight="1">
      <c r="A4" s="746"/>
      <c r="B4" s="749"/>
      <c r="C4" s="752"/>
      <c r="D4" s="752"/>
      <c r="E4" s="754"/>
    </row>
    <row r="5" spans="1:5" ht="15.75">
      <c r="A5" s="747"/>
      <c r="B5" s="750"/>
      <c r="C5" s="755" t="s">
        <v>245</v>
      </c>
      <c r="D5" s="755"/>
      <c r="E5" s="756"/>
    </row>
    <row r="6" spans="1:5" s="555" customFormat="1" ht="16.5" thickBot="1">
      <c r="A6" s="552" t="s">
        <v>602</v>
      </c>
      <c r="B6" s="553" t="s">
        <v>403</v>
      </c>
      <c r="C6" s="553" t="s">
        <v>404</v>
      </c>
      <c r="D6" s="553" t="s">
        <v>405</v>
      </c>
      <c r="E6" s="554" t="s">
        <v>406</v>
      </c>
    </row>
    <row r="7" spans="1:5" s="558" customFormat="1" ht="15.75">
      <c r="A7" s="556" t="s">
        <v>540</v>
      </c>
      <c r="B7" s="557" t="s">
        <v>246</v>
      </c>
      <c r="C7" s="624"/>
      <c r="D7" s="624"/>
      <c r="E7" s="625"/>
    </row>
    <row r="8" spans="1:5" s="558" customFormat="1" ht="15.75">
      <c r="A8" s="559" t="s">
        <v>541</v>
      </c>
      <c r="B8" s="224" t="s">
        <v>247</v>
      </c>
      <c r="C8" s="626">
        <f>+C9+C14+C19+C24+C29</f>
        <v>380272177</v>
      </c>
      <c r="D8" s="626">
        <f>+D9+D14+D19+D24+D29</f>
        <v>380272177</v>
      </c>
      <c r="E8" s="627">
        <f>+E9+E14+E19+E24+E29</f>
        <v>0</v>
      </c>
    </row>
    <row r="9" spans="1:5" s="558" customFormat="1" ht="15.75">
      <c r="A9" s="559" t="s">
        <v>542</v>
      </c>
      <c r="B9" s="224" t="s">
        <v>248</v>
      </c>
      <c r="C9" s="626">
        <f>+C10+C11+C12+C13</f>
        <v>347351416</v>
      </c>
      <c r="D9" s="626">
        <f>+D10+D11+D12+D13</f>
        <v>347351416</v>
      </c>
      <c r="E9" s="627">
        <f>+E10+E11+E12+E13</f>
        <v>0</v>
      </c>
    </row>
    <row r="10" spans="1:5" s="558" customFormat="1" ht="15.75">
      <c r="A10" s="560" t="s">
        <v>543</v>
      </c>
      <c r="B10" s="224" t="s">
        <v>249</v>
      </c>
      <c r="C10" s="628">
        <v>347351416</v>
      </c>
      <c r="D10" s="628">
        <v>347351416</v>
      </c>
      <c r="E10" s="629"/>
    </row>
    <row r="11" spans="1:5" s="558" customFormat="1" ht="26.25" customHeight="1">
      <c r="A11" s="560" t="s">
        <v>544</v>
      </c>
      <c r="B11" s="224" t="s">
        <v>250</v>
      </c>
      <c r="C11" s="630"/>
      <c r="D11" s="630"/>
      <c r="E11" s="631"/>
    </row>
    <row r="12" spans="1:5" s="558" customFormat="1" ht="22.5">
      <c r="A12" s="560" t="s">
        <v>545</v>
      </c>
      <c r="B12" s="224" t="s">
        <v>251</v>
      </c>
      <c r="C12" s="630"/>
      <c r="D12" s="630"/>
      <c r="E12" s="631"/>
    </row>
    <row r="13" spans="1:5" s="558" customFormat="1" ht="15.75">
      <c r="A13" s="560" t="s">
        <v>546</v>
      </c>
      <c r="B13" s="224" t="s">
        <v>252</v>
      </c>
      <c r="C13" s="630"/>
      <c r="D13" s="630"/>
      <c r="E13" s="631"/>
    </row>
    <row r="14" spans="1:5" s="558" customFormat="1" ht="15.75">
      <c r="A14" s="559" t="s">
        <v>547</v>
      </c>
      <c r="B14" s="224" t="s">
        <v>253</v>
      </c>
      <c r="C14" s="632">
        <f>+C15+C16+C17+C18</f>
        <v>32808246</v>
      </c>
      <c r="D14" s="632">
        <f>+D15+D16+D17+D18</f>
        <v>32808246</v>
      </c>
      <c r="E14" s="633">
        <f>+E15+E16+E17+E18</f>
        <v>0</v>
      </c>
    </row>
    <row r="15" spans="1:5" s="558" customFormat="1" ht="15.75">
      <c r="A15" s="560" t="s">
        <v>548</v>
      </c>
      <c r="B15" s="224" t="s">
        <v>254</v>
      </c>
      <c r="C15" s="630">
        <v>32808246</v>
      </c>
      <c r="D15" s="630">
        <v>32808246</v>
      </c>
      <c r="E15" s="631"/>
    </row>
    <row r="16" spans="1:5" s="558" customFormat="1" ht="22.5">
      <c r="A16" s="560" t="s">
        <v>549</v>
      </c>
      <c r="B16" s="224" t="s">
        <v>16</v>
      </c>
      <c r="C16" s="630"/>
      <c r="D16" s="630"/>
      <c r="E16" s="631"/>
    </row>
    <row r="17" spans="1:5" s="558" customFormat="1" ht="15.75">
      <c r="A17" s="560" t="s">
        <v>550</v>
      </c>
      <c r="B17" s="224" t="s">
        <v>17</v>
      </c>
      <c r="C17" s="630"/>
      <c r="D17" s="630"/>
      <c r="E17" s="631"/>
    </row>
    <row r="18" spans="1:5" s="558" customFormat="1" ht="15.75">
      <c r="A18" s="560" t="s">
        <v>551</v>
      </c>
      <c r="B18" s="224" t="s">
        <v>18</v>
      </c>
      <c r="C18" s="630"/>
      <c r="D18" s="630"/>
      <c r="E18" s="631"/>
    </row>
    <row r="19" spans="1:5" s="558" customFormat="1" ht="15.75">
      <c r="A19" s="559" t="s">
        <v>552</v>
      </c>
      <c r="B19" s="224" t="s">
        <v>19</v>
      </c>
      <c r="C19" s="632">
        <f>+C20+C21+C22+C23</f>
        <v>0</v>
      </c>
      <c r="D19" s="632">
        <f>+D20+D21+D22+D23</f>
        <v>0</v>
      </c>
      <c r="E19" s="633">
        <f>+E20+E21+E22+E23</f>
        <v>0</v>
      </c>
    </row>
    <row r="20" spans="1:5" s="558" customFormat="1" ht="15.75">
      <c r="A20" s="560" t="s">
        <v>553</v>
      </c>
      <c r="B20" s="224" t="s">
        <v>20</v>
      </c>
      <c r="C20" s="630"/>
      <c r="D20" s="630"/>
      <c r="E20" s="631"/>
    </row>
    <row r="21" spans="1:5" s="558" customFormat="1" ht="15.75">
      <c r="A21" s="560" t="s">
        <v>554</v>
      </c>
      <c r="B21" s="224" t="s">
        <v>21</v>
      </c>
      <c r="C21" s="630"/>
      <c r="D21" s="630"/>
      <c r="E21" s="631"/>
    </row>
    <row r="22" spans="1:5" s="558" customFormat="1" ht="15.75">
      <c r="A22" s="560" t="s">
        <v>555</v>
      </c>
      <c r="B22" s="224" t="s">
        <v>22</v>
      </c>
      <c r="C22" s="630"/>
      <c r="D22" s="630"/>
      <c r="E22" s="631"/>
    </row>
    <row r="23" spans="1:5" s="558" customFormat="1" ht="15.75">
      <c r="A23" s="560" t="s">
        <v>556</v>
      </c>
      <c r="B23" s="224" t="s">
        <v>23</v>
      </c>
      <c r="C23" s="630"/>
      <c r="D23" s="630"/>
      <c r="E23" s="631"/>
    </row>
    <row r="24" spans="1:5" s="558" customFormat="1" ht="15.75">
      <c r="A24" s="559" t="s">
        <v>557</v>
      </c>
      <c r="B24" s="224" t="s">
        <v>24</v>
      </c>
      <c r="C24" s="632">
        <f>+C25+C26+C27+C28</f>
        <v>112515</v>
      </c>
      <c r="D24" s="632">
        <f>+D25+D26+D27+D28</f>
        <v>112515</v>
      </c>
      <c r="E24" s="633">
        <f>+E25+E26+E27+E28</f>
        <v>0</v>
      </c>
    </row>
    <row r="25" spans="1:5" s="558" customFormat="1" ht="15.75">
      <c r="A25" s="560" t="s">
        <v>558</v>
      </c>
      <c r="B25" s="224" t="s">
        <v>25</v>
      </c>
      <c r="C25" s="630">
        <v>112515</v>
      </c>
      <c r="D25" s="630">
        <v>112515</v>
      </c>
      <c r="E25" s="631"/>
    </row>
    <row r="26" spans="1:5" s="558" customFormat="1" ht="15.75">
      <c r="A26" s="560" t="s">
        <v>559</v>
      </c>
      <c r="B26" s="224" t="s">
        <v>26</v>
      </c>
      <c r="C26" s="630"/>
      <c r="D26" s="630"/>
      <c r="E26" s="631"/>
    </row>
    <row r="27" spans="1:5" s="558" customFormat="1" ht="15.75">
      <c r="A27" s="560" t="s">
        <v>560</v>
      </c>
      <c r="B27" s="224" t="s">
        <v>27</v>
      </c>
      <c r="C27" s="630"/>
      <c r="D27" s="630"/>
      <c r="E27" s="631"/>
    </row>
    <row r="28" spans="1:5" s="558" customFormat="1" ht="15.75">
      <c r="A28" s="560" t="s">
        <v>561</v>
      </c>
      <c r="B28" s="224" t="s">
        <v>28</v>
      </c>
      <c r="C28" s="630"/>
      <c r="D28" s="630"/>
      <c r="E28" s="631"/>
    </row>
    <row r="29" spans="1:5" s="558" customFormat="1" ht="15.75">
      <c r="A29" s="559" t="s">
        <v>562</v>
      </c>
      <c r="B29" s="224" t="s">
        <v>29</v>
      </c>
      <c r="C29" s="632">
        <f>+C30+C31+C32+C33</f>
        <v>0</v>
      </c>
      <c r="D29" s="632">
        <f>+D30+D31+D32+D33</f>
        <v>0</v>
      </c>
      <c r="E29" s="633">
        <f>+E30+E31+E32+E33</f>
        <v>0</v>
      </c>
    </row>
    <row r="30" spans="1:5" s="558" customFormat="1" ht="15.75">
      <c r="A30" s="560" t="s">
        <v>563</v>
      </c>
      <c r="B30" s="224" t="s">
        <v>30</v>
      </c>
      <c r="C30" s="630"/>
      <c r="D30" s="630"/>
      <c r="E30" s="631"/>
    </row>
    <row r="31" spans="1:5" s="558" customFormat="1" ht="22.5">
      <c r="A31" s="560" t="s">
        <v>564</v>
      </c>
      <c r="B31" s="224" t="s">
        <v>31</v>
      </c>
      <c r="C31" s="630"/>
      <c r="D31" s="630"/>
      <c r="E31" s="631"/>
    </row>
    <row r="32" spans="1:5" s="558" customFormat="1" ht="15.75">
      <c r="A32" s="560" t="s">
        <v>565</v>
      </c>
      <c r="B32" s="224" t="s">
        <v>32</v>
      </c>
      <c r="C32" s="630"/>
      <c r="D32" s="630"/>
      <c r="E32" s="631"/>
    </row>
    <row r="33" spans="1:5" s="558" customFormat="1" ht="15.75">
      <c r="A33" s="560" t="s">
        <v>566</v>
      </c>
      <c r="B33" s="224" t="s">
        <v>33</v>
      </c>
      <c r="C33" s="630"/>
      <c r="D33" s="630"/>
      <c r="E33" s="631"/>
    </row>
    <row r="34" spans="1:5" s="558" customFormat="1" ht="15.75">
      <c r="A34" s="559" t="s">
        <v>567</v>
      </c>
      <c r="B34" s="224" t="s">
        <v>34</v>
      </c>
      <c r="C34" s="632">
        <f>+C35+C40+C45</f>
        <v>6332688</v>
      </c>
      <c r="D34" s="632">
        <f>+D35+D40+D45</f>
        <v>6332688</v>
      </c>
      <c r="E34" s="633">
        <f>+E35+E40+E45</f>
        <v>0</v>
      </c>
    </row>
    <row r="35" spans="1:5" s="558" customFormat="1" ht="15.75">
      <c r="A35" s="559" t="s">
        <v>568</v>
      </c>
      <c r="B35" s="224" t="s">
        <v>35</v>
      </c>
      <c r="C35" s="632">
        <f>+C36+C37+C38+C39</f>
        <v>6332688</v>
      </c>
      <c r="D35" s="632">
        <f>+D36+D37+D38+D39</f>
        <v>6332688</v>
      </c>
      <c r="E35" s="633">
        <f>+E36+E37+E38+E39</f>
        <v>0</v>
      </c>
    </row>
    <row r="36" spans="1:5" s="558" customFormat="1" ht="15.75">
      <c r="A36" s="560" t="s">
        <v>569</v>
      </c>
      <c r="B36" s="224" t="s">
        <v>87</v>
      </c>
      <c r="C36" s="630">
        <v>6332688</v>
      </c>
      <c r="D36" s="630">
        <v>6332688</v>
      </c>
      <c r="E36" s="631"/>
    </row>
    <row r="37" spans="1:5" s="558" customFormat="1" ht="15.75">
      <c r="A37" s="560" t="s">
        <v>570</v>
      </c>
      <c r="B37" s="224" t="s">
        <v>178</v>
      </c>
      <c r="C37" s="630"/>
      <c r="D37" s="630"/>
      <c r="E37" s="631"/>
    </row>
    <row r="38" spans="1:5" s="558" customFormat="1" ht="15.75">
      <c r="A38" s="560" t="s">
        <v>571</v>
      </c>
      <c r="B38" s="224" t="s">
        <v>238</v>
      </c>
      <c r="C38" s="630"/>
      <c r="D38" s="630"/>
      <c r="E38" s="631"/>
    </row>
    <row r="39" spans="1:5" s="558" customFormat="1" ht="15.75">
      <c r="A39" s="560" t="s">
        <v>572</v>
      </c>
      <c r="B39" s="224" t="s">
        <v>239</v>
      </c>
      <c r="C39" s="630"/>
      <c r="D39" s="630"/>
      <c r="E39" s="631"/>
    </row>
    <row r="40" spans="1:5" s="558" customFormat="1" ht="15.75">
      <c r="A40" s="559" t="s">
        <v>573</v>
      </c>
      <c r="B40" s="224" t="s">
        <v>255</v>
      </c>
      <c r="C40" s="632">
        <f>+C41+C42+C43+C44</f>
        <v>0</v>
      </c>
      <c r="D40" s="632">
        <f>+D41+D42+D43+D44</f>
        <v>0</v>
      </c>
      <c r="E40" s="633">
        <f>+E41+E42+E43+E44</f>
        <v>0</v>
      </c>
    </row>
    <row r="41" spans="1:5" s="558" customFormat="1" ht="15.75">
      <c r="A41" s="560" t="s">
        <v>574</v>
      </c>
      <c r="B41" s="224" t="s">
        <v>256</v>
      </c>
      <c r="C41" s="630"/>
      <c r="D41" s="630"/>
      <c r="E41" s="631"/>
    </row>
    <row r="42" spans="1:5" s="558" customFormat="1" ht="22.5">
      <c r="A42" s="560" t="s">
        <v>575</v>
      </c>
      <c r="B42" s="224" t="s">
        <v>257</v>
      </c>
      <c r="C42" s="630"/>
      <c r="D42" s="630"/>
      <c r="E42" s="631"/>
    </row>
    <row r="43" spans="1:5" s="558" customFormat="1" ht="15.75">
      <c r="A43" s="560" t="s">
        <v>576</v>
      </c>
      <c r="B43" s="224" t="s">
        <v>258</v>
      </c>
      <c r="C43" s="630"/>
      <c r="D43" s="630"/>
      <c r="E43" s="631"/>
    </row>
    <row r="44" spans="1:5" s="558" customFormat="1" ht="15.75">
      <c r="A44" s="560" t="s">
        <v>577</v>
      </c>
      <c r="B44" s="224" t="s">
        <v>259</v>
      </c>
      <c r="C44" s="630"/>
      <c r="D44" s="630"/>
      <c r="E44" s="631"/>
    </row>
    <row r="45" spans="1:5" s="558" customFormat="1" ht="15.75">
      <c r="A45" s="559" t="s">
        <v>578</v>
      </c>
      <c r="B45" s="224" t="s">
        <v>260</v>
      </c>
      <c r="C45" s="632">
        <f>+C46+C47+C48+C49</f>
        <v>0</v>
      </c>
      <c r="D45" s="632">
        <f>+D46+D47+D48+D49</f>
        <v>0</v>
      </c>
      <c r="E45" s="633">
        <f>+E46+E47+E48+E49</f>
        <v>0</v>
      </c>
    </row>
    <row r="46" spans="1:5" s="558" customFormat="1" ht="15.75">
      <c r="A46" s="560" t="s">
        <v>579</v>
      </c>
      <c r="B46" s="224" t="s">
        <v>261</v>
      </c>
      <c r="C46" s="630"/>
      <c r="D46" s="630"/>
      <c r="E46" s="631"/>
    </row>
    <row r="47" spans="1:5" s="558" customFormat="1" ht="22.5">
      <c r="A47" s="560" t="s">
        <v>580</v>
      </c>
      <c r="B47" s="224" t="s">
        <v>262</v>
      </c>
      <c r="C47" s="630"/>
      <c r="D47" s="630"/>
      <c r="E47" s="631"/>
    </row>
    <row r="48" spans="1:5" s="558" customFormat="1" ht="15.75">
      <c r="A48" s="560" t="s">
        <v>581</v>
      </c>
      <c r="B48" s="224" t="s">
        <v>263</v>
      </c>
      <c r="C48" s="630"/>
      <c r="D48" s="630"/>
      <c r="E48" s="631"/>
    </row>
    <row r="49" spans="1:5" s="558" customFormat="1" ht="15.75">
      <c r="A49" s="560" t="s">
        <v>582</v>
      </c>
      <c r="B49" s="224" t="s">
        <v>264</v>
      </c>
      <c r="C49" s="630"/>
      <c r="D49" s="630"/>
      <c r="E49" s="631"/>
    </row>
    <row r="50" spans="1:5" s="558" customFormat="1" ht="15.75">
      <c r="A50" s="559" t="s">
        <v>583</v>
      </c>
      <c r="B50" s="224" t="s">
        <v>265</v>
      </c>
      <c r="C50" s="630">
        <v>183586651</v>
      </c>
      <c r="D50" s="630">
        <v>183586651</v>
      </c>
      <c r="E50" s="631"/>
    </row>
    <row r="51" spans="1:5" s="558" customFormat="1" ht="21">
      <c r="A51" s="559" t="s">
        <v>584</v>
      </c>
      <c r="B51" s="224" t="s">
        <v>266</v>
      </c>
      <c r="C51" s="632">
        <f>+C7+C8+C34+C50</f>
        <v>570191516</v>
      </c>
      <c r="D51" s="632">
        <f>+D7+D8+D34+D50</f>
        <v>570191516</v>
      </c>
      <c r="E51" s="633">
        <f>+E7+E8+E34+E50</f>
        <v>0</v>
      </c>
    </row>
    <row r="52" spans="1:5" s="558" customFormat="1" ht="15.75">
      <c r="A52" s="559" t="s">
        <v>585</v>
      </c>
      <c r="B52" s="224" t="s">
        <v>267</v>
      </c>
      <c r="C52" s="630">
        <v>494819</v>
      </c>
      <c r="D52" s="630">
        <v>494819</v>
      </c>
      <c r="E52" s="631"/>
    </row>
    <row r="53" spans="1:5" s="558" customFormat="1" ht="15.75">
      <c r="A53" s="559" t="s">
        <v>586</v>
      </c>
      <c r="B53" s="224" t="s">
        <v>268</v>
      </c>
      <c r="C53" s="630"/>
      <c r="D53" s="630"/>
      <c r="E53" s="631"/>
    </row>
    <row r="54" spans="1:5" s="558" customFormat="1" ht="15.75">
      <c r="A54" s="559" t="s">
        <v>587</v>
      </c>
      <c r="B54" s="224" t="s">
        <v>269</v>
      </c>
      <c r="C54" s="632">
        <f>+C52+C53</f>
        <v>494819</v>
      </c>
      <c r="D54" s="632">
        <f>+D52+D53</f>
        <v>494819</v>
      </c>
      <c r="E54" s="633">
        <f>+E52+E53</f>
        <v>0</v>
      </c>
    </row>
    <row r="55" spans="1:5" s="558" customFormat="1" ht="15.75">
      <c r="A55" s="559" t="s">
        <v>588</v>
      </c>
      <c r="B55" s="224" t="s">
        <v>270</v>
      </c>
      <c r="C55" s="630"/>
      <c r="D55" s="630"/>
      <c r="E55" s="631"/>
    </row>
    <row r="56" spans="1:5" s="558" customFormat="1" ht="15.75">
      <c r="A56" s="559" t="s">
        <v>589</v>
      </c>
      <c r="B56" s="224" t="s">
        <v>271</v>
      </c>
      <c r="C56" s="630">
        <v>108910</v>
      </c>
      <c r="D56" s="630">
        <v>108910</v>
      </c>
      <c r="E56" s="631"/>
    </row>
    <row r="57" spans="1:5" s="558" customFormat="1" ht="15.75">
      <c r="A57" s="559" t="s">
        <v>590</v>
      </c>
      <c r="B57" s="224" t="s">
        <v>272</v>
      </c>
      <c r="C57" s="630">
        <v>28598894</v>
      </c>
      <c r="D57" s="630">
        <v>28598894</v>
      </c>
      <c r="E57" s="631"/>
    </row>
    <row r="58" spans="1:5" s="558" customFormat="1" ht="15.75">
      <c r="A58" s="559" t="s">
        <v>591</v>
      </c>
      <c r="B58" s="224" t="s">
        <v>273</v>
      </c>
      <c r="C58" s="630"/>
      <c r="D58" s="630"/>
      <c r="E58" s="631"/>
    </row>
    <row r="59" spans="1:5" s="558" customFormat="1" ht="15.75">
      <c r="A59" s="559" t="s">
        <v>592</v>
      </c>
      <c r="B59" s="224" t="s">
        <v>274</v>
      </c>
      <c r="C59" s="632">
        <f>+C55+C56+C57+C58</f>
        <v>28707804</v>
      </c>
      <c r="D59" s="632">
        <f>+D55+D56+D57+D58</f>
        <v>28707804</v>
      </c>
      <c r="E59" s="633">
        <f>+E55+E56+E57+E58</f>
        <v>0</v>
      </c>
    </row>
    <row r="60" spans="1:5" s="558" customFormat="1" ht="15.75">
      <c r="A60" s="559" t="s">
        <v>593</v>
      </c>
      <c r="B60" s="224" t="s">
        <v>275</v>
      </c>
      <c r="C60" s="630">
        <v>2328206</v>
      </c>
      <c r="D60" s="630">
        <v>2328206</v>
      </c>
      <c r="E60" s="631"/>
    </row>
    <row r="61" spans="1:5" s="558" customFormat="1" ht="15.75">
      <c r="A61" s="559" t="s">
        <v>594</v>
      </c>
      <c r="B61" s="224" t="s">
        <v>276</v>
      </c>
      <c r="C61" s="630"/>
      <c r="D61" s="630"/>
      <c r="E61" s="631"/>
    </row>
    <row r="62" spans="1:5" s="558" customFormat="1" ht="15.75">
      <c r="A62" s="559" t="s">
        <v>595</v>
      </c>
      <c r="B62" s="224" t="s">
        <v>277</v>
      </c>
      <c r="C62" s="630">
        <v>75301</v>
      </c>
      <c r="D62" s="630">
        <v>75301</v>
      </c>
      <c r="E62" s="631"/>
    </row>
    <row r="63" spans="1:5" s="558" customFormat="1" ht="15.75">
      <c r="A63" s="559" t="s">
        <v>596</v>
      </c>
      <c r="B63" s="224" t="s">
        <v>278</v>
      </c>
      <c r="C63" s="632">
        <f>+C60+C61+C62</f>
        <v>2403507</v>
      </c>
      <c r="D63" s="632">
        <f>+D60+D61+D62</f>
        <v>2403507</v>
      </c>
      <c r="E63" s="633">
        <f>+E60+E61+E62</f>
        <v>0</v>
      </c>
    </row>
    <row r="64" spans="1:5" s="558" customFormat="1" ht="15.75">
      <c r="A64" s="559" t="s">
        <v>597</v>
      </c>
      <c r="B64" s="224" t="s">
        <v>279</v>
      </c>
      <c r="C64" s="630"/>
      <c r="D64" s="630"/>
      <c r="E64" s="631"/>
    </row>
    <row r="65" spans="1:5" s="558" customFormat="1" ht="21">
      <c r="A65" s="559" t="s">
        <v>598</v>
      </c>
      <c r="B65" s="224" t="s">
        <v>280</v>
      </c>
      <c r="C65" s="630">
        <v>1498000</v>
      </c>
      <c r="D65" s="630">
        <v>1498000</v>
      </c>
      <c r="E65" s="631"/>
    </row>
    <row r="66" spans="1:5" s="558" customFormat="1" ht="15.75">
      <c r="A66" s="559" t="s">
        <v>599</v>
      </c>
      <c r="B66" s="224" t="s">
        <v>281</v>
      </c>
      <c r="C66" s="632">
        <f>+C64+C65</f>
        <v>1498000</v>
      </c>
      <c r="D66" s="632">
        <f>+D64+D65</f>
        <v>1498000</v>
      </c>
      <c r="E66" s="633">
        <f>+E64+E65</f>
        <v>0</v>
      </c>
    </row>
    <row r="67" spans="1:5" s="558" customFormat="1" ht="15.75">
      <c r="A67" s="559" t="s">
        <v>600</v>
      </c>
      <c r="B67" s="224" t="s">
        <v>282</v>
      </c>
      <c r="C67" s="630"/>
      <c r="D67" s="630"/>
      <c r="E67" s="631"/>
    </row>
    <row r="68" spans="1:5" s="558" customFormat="1" ht="16.5" thickBot="1">
      <c r="A68" s="561" t="s">
        <v>601</v>
      </c>
      <c r="B68" s="228" t="s">
        <v>283</v>
      </c>
      <c r="C68" s="634">
        <f>+C51+C54+C59+C63+C66+C67</f>
        <v>603295646</v>
      </c>
      <c r="D68" s="634">
        <f>+D51+D54+D59+D63+D66+D67</f>
        <v>603295646</v>
      </c>
      <c r="E68" s="635">
        <f>+E51+E54+E59+E63+E66+E67</f>
        <v>0</v>
      </c>
    </row>
    <row r="69" spans="1:5" ht="15.75">
      <c r="A69" s="562"/>
      <c r="C69" s="563"/>
      <c r="D69" s="563"/>
      <c r="E69" s="564"/>
    </row>
    <row r="70" spans="1:5" ht="15.75">
      <c r="A70" s="562"/>
      <c r="C70" s="563"/>
      <c r="D70" s="563"/>
      <c r="E70" s="564"/>
    </row>
    <row r="71" spans="1:5" ht="15.75">
      <c r="A71" s="565"/>
      <c r="C71" s="563"/>
      <c r="D71" s="563"/>
      <c r="E71" s="564"/>
    </row>
    <row r="72" spans="1:5" ht="15.75">
      <c r="A72" s="741"/>
      <c r="B72" s="741"/>
      <c r="C72" s="741"/>
      <c r="D72" s="741"/>
      <c r="E72" s="741"/>
    </row>
    <row r="73" spans="1:5" ht="15.75">
      <c r="A73" s="741"/>
      <c r="B73" s="741"/>
      <c r="C73" s="741"/>
      <c r="D73" s="741"/>
      <c r="E73" s="741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dőlt"VÁmosújfalu Község Önkormányzata&amp;R&amp;"Times New Roman,Félkövér dőlt"7.1. tájékoztató tábla a 7/2017. (V.25.) önkormányzati rendelethez</oddHeader>
    <oddFooter>&amp;C&amp;P</oddFooter>
  </headerFooter>
  <rowBreaks count="1" manualBreakCount="1">
    <brk id="4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A5" sqref="A5:A6"/>
    </sheetView>
  </sheetViews>
  <sheetFormatPr defaultColWidth="9.00390625" defaultRowHeight="12.75"/>
  <cols>
    <col min="1" max="1" width="71.125" style="216" customWidth="1"/>
    <col min="2" max="2" width="6.125" style="231" customWidth="1"/>
    <col min="3" max="3" width="18.00390625" style="567" customWidth="1"/>
    <col min="4" max="16384" width="9.375" style="567" customWidth="1"/>
  </cols>
  <sheetData>
    <row r="1" spans="1:3" ht="32.25" customHeight="1">
      <c r="A1" s="758" t="s">
        <v>284</v>
      </c>
      <c r="B1" s="758"/>
      <c r="C1" s="758"/>
    </row>
    <row r="2" spans="1:3" ht="15.75">
      <c r="A2" s="759" t="s">
        <v>690</v>
      </c>
      <c r="B2" s="759"/>
      <c r="C2" s="759"/>
    </row>
    <row r="4" spans="2:3" ht="13.5" thickBot="1">
      <c r="B4" s="760" t="str">
        <f>'6. tájékoztató tábla'!E1</f>
        <v>Forintban!</v>
      </c>
      <c r="C4" s="760"/>
    </row>
    <row r="5" spans="1:3" s="217" customFormat="1" ht="31.5" customHeight="1">
      <c r="A5" s="761" t="s">
        <v>285</v>
      </c>
      <c r="B5" s="763" t="s">
        <v>241</v>
      </c>
      <c r="C5" s="765" t="s">
        <v>286</v>
      </c>
    </row>
    <row r="6" spans="1:3" s="217" customFormat="1" ht="12.75">
      <c r="A6" s="762"/>
      <c r="B6" s="764"/>
      <c r="C6" s="766"/>
    </row>
    <row r="7" spans="1:3" s="221" customFormat="1" ht="13.5" thickBot="1">
      <c r="A7" s="218" t="s">
        <v>402</v>
      </c>
      <c r="B7" s="219" t="s">
        <v>403</v>
      </c>
      <c r="C7" s="220" t="s">
        <v>404</v>
      </c>
    </row>
    <row r="8" spans="1:3" ht="15.75" customHeight="1">
      <c r="A8" s="559" t="s">
        <v>603</v>
      </c>
      <c r="B8" s="222" t="s">
        <v>246</v>
      </c>
      <c r="C8" s="223">
        <v>528199225</v>
      </c>
    </row>
    <row r="9" spans="1:3" ht="15.75" customHeight="1">
      <c r="A9" s="559" t="s">
        <v>604</v>
      </c>
      <c r="B9" s="224" t="s">
        <v>247</v>
      </c>
      <c r="C9" s="223">
        <v>-10976731</v>
      </c>
    </row>
    <row r="10" spans="1:3" ht="15.75" customHeight="1">
      <c r="A10" s="559" t="s">
        <v>605</v>
      </c>
      <c r="B10" s="224" t="s">
        <v>248</v>
      </c>
      <c r="C10" s="223">
        <v>6771192</v>
      </c>
    </row>
    <row r="11" spans="1:3" ht="15.75" customHeight="1">
      <c r="A11" s="559" t="s">
        <v>606</v>
      </c>
      <c r="B11" s="224" t="s">
        <v>249</v>
      </c>
      <c r="C11" s="225">
        <v>-26776828</v>
      </c>
    </row>
    <row r="12" spans="1:3" ht="15.75" customHeight="1">
      <c r="A12" s="559" t="s">
        <v>607</v>
      </c>
      <c r="B12" s="224" t="s">
        <v>250</v>
      </c>
      <c r="C12" s="225"/>
    </row>
    <row r="13" spans="1:3" ht="15.75" customHeight="1">
      <c r="A13" s="559" t="s">
        <v>608</v>
      </c>
      <c r="B13" s="224" t="s">
        <v>251</v>
      </c>
      <c r="C13" s="225">
        <v>-2448326</v>
      </c>
    </row>
    <row r="14" spans="1:3" ht="15.75" customHeight="1">
      <c r="A14" s="559" t="s">
        <v>609</v>
      </c>
      <c r="B14" s="224" t="s">
        <v>252</v>
      </c>
      <c r="C14" s="226">
        <f>+C8+C9+C10+C11+C12+C13</f>
        <v>494768532</v>
      </c>
    </row>
    <row r="15" spans="1:3" ht="15.75" customHeight="1">
      <c r="A15" s="559" t="s">
        <v>653</v>
      </c>
      <c r="B15" s="224" t="s">
        <v>253</v>
      </c>
      <c r="C15" s="568">
        <v>5611539</v>
      </c>
    </row>
    <row r="16" spans="1:3" ht="15.75" customHeight="1">
      <c r="A16" s="559" t="s">
        <v>610</v>
      </c>
      <c r="B16" s="224" t="s">
        <v>254</v>
      </c>
      <c r="C16" s="225">
        <v>2325236</v>
      </c>
    </row>
    <row r="17" spans="1:3" ht="15.75" customHeight="1">
      <c r="A17" s="559" t="s">
        <v>611</v>
      </c>
      <c r="B17" s="224" t="s">
        <v>16</v>
      </c>
      <c r="C17" s="225">
        <v>1279424</v>
      </c>
    </row>
    <row r="18" spans="1:3" ht="15.75" customHeight="1">
      <c r="A18" s="559" t="s">
        <v>612</v>
      </c>
      <c r="B18" s="224" t="s">
        <v>17</v>
      </c>
      <c r="C18" s="226">
        <f>+C15+C16+C17</f>
        <v>9216199</v>
      </c>
    </row>
    <row r="19" spans="1:3" s="569" customFormat="1" ht="15.75" customHeight="1">
      <c r="A19" s="559" t="s">
        <v>613</v>
      </c>
      <c r="B19" s="224" t="s">
        <v>18</v>
      </c>
      <c r="C19" s="225"/>
    </row>
    <row r="20" spans="1:3" ht="15.75" customHeight="1">
      <c r="A20" s="559" t="s">
        <v>614</v>
      </c>
      <c r="B20" s="224" t="s">
        <v>19</v>
      </c>
      <c r="C20" s="225">
        <v>99310915</v>
      </c>
    </row>
    <row r="21" spans="1:3" ht="15.75" customHeight="1" thickBot="1">
      <c r="A21" s="227" t="s">
        <v>615</v>
      </c>
      <c r="B21" s="228" t="s">
        <v>20</v>
      </c>
      <c r="C21" s="229">
        <f>+C14+C18+C19+C20</f>
        <v>603295646</v>
      </c>
    </row>
    <row r="22" spans="1:5" ht="15.75">
      <c r="A22" s="562"/>
      <c r="B22" s="565"/>
      <c r="C22" s="563"/>
      <c r="D22" s="563"/>
      <c r="E22" s="563"/>
    </row>
    <row r="23" spans="1:5" ht="15.75">
      <c r="A23" s="562"/>
      <c r="B23" s="565"/>
      <c r="C23" s="563"/>
      <c r="D23" s="563"/>
      <c r="E23" s="563"/>
    </row>
    <row r="24" spans="1:5" ht="15.75">
      <c r="A24" s="565"/>
      <c r="B24" s="565"/>
      <c r="C24" s="563"/>
      <c r="D24" s="563"/>
      <c r="E24" s="563"/>
    </row>
    <row r="25" spans="1:5" ht="15.75">
      <c r="A25" s="757"/>
      <c r="B25" s="757"/>
      <c r="C25" s="757"/>
      <c r="D25" s="570"/>
      <c r="E25" s="570"/>
    </row>
    <row r="26" spans="1:5" ht="15.75">
      <c r="A26" s="757"/>
      <c r="B26" s="757"/>
      <c r="C26" s="757"/>
      <c r="D26" s="570"/>
      <c r="E26" s="570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dőlt"Vámosújfalu Község Önkormányzata&amp;R&amp;"Times New Roman CE,Félkövér dőlt"7.2. tájékoztató tábla a 7/2017. (V.25.)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tabSelected="1" view="pageLayout" workbookViewId="0" topLeftCell="A1">
      <selection activeCell="A12" sqref="A12"/>
    </sheetView>
  </sheetViews>
  <sheetFormatPr defaultColWidth="12.00390625" defaultRowHeight="12.75"/>
  <cols>
    <col min="1" max="1" width="58.87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48" customHeight="1">
      <c r="A1" s="767" t="s">
        <v>694</v>
      </c>
      <c r="B1" s="768"/>
      <c r="C1" s="768"/>
      <c r="D1" s="768"/>
    </row>
    <row r="2" ht="16.5" thickBot="1"/>
    <row r="3" spans="1:4" ht="43.5" customHeight="1" thickBot="1">
      <c r="A3" s="573" t="s">
        <v>48</v>
      </c>
      <c r="B3" s="289" t="s">
        <v>241</v>
      </c>
      <c r="C3" s="574" t="s">
        <v>287</v>
      </c>
      <c r="D3" s="575" t="s">
        <v>669</v>
      </c>
    </row>
    <row r="4" spans="1:4" ht="16.5" thickBot="1">
      <c r="A4" s="232" t="s">
        <v>402</v>
      </c>
      <c r="B4" s="233" t="s">
        <v>403</v>
      </c>
      <c r="C4" s="233" t="s">
        <v>404</v>
      </c>
      <c r="D4" s="234" t="s">
        <v>405</v>
      </c>
    </row>
    <row r="5" spans="1:4" ht="15.75" customHeight="1">
      <c r="A5" s="241" t="s">
        <v>633</v>
      </c>
      <c r="B5" s="235" t="s">
        <v>7</v>
      </c>
      <c r="C5" s="236"/>
      <c r="D5" s="237"/>
    </row>
    <row r="6" spans="1:4" ht="15.75" customHeight="1">
      <c r="A6" s="241" t="s">
        <v>634</v>
      </c>
      <c r="B6" s="238" t="s">
        <v>8</v>
      </c>
      <c r="C6" s="239"/>
      <c r="D6" s="240"/>
    </row>
    <row r="7" spans="1:4" ht="15.75" customHeight="1">
      <c r="A7" s="241" t="s">
        <v>635</v>
      </c>
      <c r="B7" s="238" t="s">
        <v>9</v>
      </c>
      <c r="C7" s="239">
        <v>32</v>
      </c>
      <c r="D7" s="240">
        <v>3041324</v>
      </c>
    </row>
    <row r="8" spans="1:4" ht="15.75" customHeight="1" thickBot="1">
      <c r="A8" s="242" t="s">
        <v>636</v>
      </c>
      <c r="B8" s="243" t="s">
        <v>10</v>
      </c>
      <c r="C8" s="244"/>
      <c r="D8" s="245"/>
    </row>
    <row r="9" spans="1:4" ht="15.75" customHeight="1" thickBot="1">
      <c r="A9" s="577" t="s">
        <v>637</v>
      </c>
      <c r="B9" s="578" t="s">
        <v>11</v>
      </c>
      <c r="C9" s="579"/>
      <c r="D9" s="580">
        <f>+D10+D11+D12+D13</f>
        <v>0</v>
      </c>
    </row>
    <row r="10" spans="1:4" ht="15.75" customHeight="1">
      <c r="A10" s="576" t="s">
        <v>638</v>
      </c>
      <c r="B10" s="235" t="s">
        <v>12</v>
      </c>
      <c r="C10" s="236"/>
      <c r="D10" s="237"/>
    </row>
    <row r="11" spans="1:4" ht="15.75" customHeight="1">
      <c r="A11" s="241" t="s">
        <v>639</v>
      </c>
      <c r="B11" s="238" t="s">
        <v>13</v>
      </c>
      <c r="C11" s="239"/>
      <c r="D11" s="240"/>
    </row>
    <row r="12" spans="1:4" ht="15.75" customHeight="1">
      <c r="A12" s="241" t="s">
        <v>640</v>
      </c>
      <c r="B12" s="238" t="s">
        <v>14</v>
      </c>
      <c r="C12" s="239"/>
      <c r="D12" s="240"/>
    </row>
    <row r="13" spans="1:4" ht="15.75" customHeight="1" thickBot="1">
      <c r="A13" s="242" t="s">
        <v>641</v>
      </c>
      <c r="B13" s="243" t="s">
        <v>15</v>
      </c>
      <c r="C13" s="244"/>
      <c r="D13" s="245"/>
    </row>
    <row r="14" spans="1:4" ht="15.75" customHeight="1" thickBot="1">
      <c r="A14" s="577" t="s">
        <v>642</v>
      </c>
      <c r="B14" s="578" t="s">
        <v>16</v>
      </c>
      <c r="C14" s="579"/>
      <c r="D14" s="580">
        <f>+D15+D16+D17</f>
        <v>0</v>
      </c>
    </row>
    <row r="15" spans="1:4" ht="15.75" customHeight="1">
      <c r="A15" s="576" t="s">
        <v>643</v>
      </c>
      <c r="B15" s="235" t="s">
        <v>17</v>
      </c>
      <c r="C15" s="236"/>
      <c r="D15" s="237"/>
    </row>
    <row r="16" spans="1:4" ht="15.75" customHeight="1">
      <c r="A16" s="241" t="s">
        <v>644</v>
      </c>
      <c r="B16" s="238" t="s">
        <v>18</v>
      </c>
      <c r="C16" s="239"/>
      <c r="D16" s="240"/>
    </row>
    <row r="17" spans="1:4" ht="15.75" customHeight="1" thickBot="1">
      <c r="A17" s="242" t="s">
        <v>645</v>
      </c>
      <c r="B17" s="243" t="s">
        <v>19</v>
      </c>
      <c r="C17" s="244"/>
      <c r="D17" s="245"/>
    </row>
    <row r="18" spans="1:4" ht="15.75" customHeight="1" thickBot="1">
      <c r="A18" s="577" t="s">
        <v>651</v>
      </c>
      <c r="B18" s="578" t="s">
        <v>20</v>
      </c>
      <c r="C18" s="579"/>
      <c r="D18" s="580">
        <f>+D19+D20+D21</f>
        <v>0</v>
      </c>
    </row>
    <row r="19" spans="1:4" ht="15.75" customHeight="1">
      <c r="A19" s="576" t="s">
        <v>646</v>
      </c>
      <c r="B19" s="235" t="s">
        <v>21</v>
      </c>
      <c r="C19" s="236"/>
      <c r="D19" s="237"/>
    </row>
    <row r="20" spans="1:4" ht="15.75" customHeight="1">
      <c r="A20" s="241" t="s">
        <v>647</v>
      </c>
      <c r="B20" s="238" t="s">
        <v>22</v>
      </c>
      <c r="C20" s="239"/>
      <c r="D20" s="240"/>
    </row>
    <row r="21" spans="1:4" ht="15.75" customHeight="1">
      <c r="A21" s="241" t="s">
        <v>648</v>
      </c>
      <c r="B21" s="238" t="s">
        <v>23</v>
      </c>
      <c r="C21" s="239"/>
      <c r="D21" s="240"/>
    </row>
    <row r="22" spans="1:4" ht="15.75" customHeight="1">
      <c r="A22" s="241" t="s">
        <v>649</v>
      </c>
      <c r="B22" s="238" t="s">
        <v>24</v>
      </c>
      <c r="C22" s="239"/>
      <c r="D22" s="240"/>
    </row>
    <row r="23" spans="1:4" ht="15.75" customHeight="1">
      <c r="A23" s="241"/>
      <c r="B23" s="238" t="s">
        <v>25</v>
      </c>
      <c r="C23" s="239"/>
      <c r="D23" s="240"/>
    </row>
    <row r="24" spans="1:4" ht="15.75" customHeight="1">
      <c r="A24" s="241"/>
      <c r="B24" s="238" t="s">
        <v>26</v>
      </c>
      <c r="C24" s="239"/>
      <c r="D24" s="240"/>
    </row>
    <row r="25" spans="1:4" ht="15.75" customHeight="1">
      <c r="A25" s="241"/>
      <c r="B25" s="238" t="s">
        <v>27</v>
      </c>
      <c r="C25" s="239"/>
      <c r="D25" s="240"/>
    </row>
    <row r="26" spans="1:4" ht="15.75" customHeight="1">
      <c r="A26" s="241"/>
      <c r="B26" s="238" t="s">
        <v>28</v>
      </c>
      <c r="C26" s="239"/>
      <c r="D26" s="240"/>
    </row>
    <row r="27" spans="1:4" ht="15.75" customHeight="1">
      <c r="A27" s="241"/>
      <c r="B27" s="238" t="s">
        <v>29</v>
      </c>
      <c r="C27" s="239"/>
      <c r="D27" s="240"/>
    </row>
    <row r="28" spans="1:4" ht="15.75" customHeight="1">
      <c r="A28" s="241"/>
      <c r="B28" s="238" t="s">
        <v>30</v>
      </c>
      <c r="C28" s="239"/>
      <c r="D28" s="240"/>
    </row>
    <row r="29" spans="1:4" ht="15.75" customHeight="1">
      <c r="A29" s="241"/>
      <c r="B29" s="238" t="s">
        <v>31</v>
      </c>
      <c r="C29" s="239"/>
      <c r="D29" s="240"/>
    </row>
    <row r="30" spans="1:4" ht="15.75" customHeight="1">
      <c r="A30" s="241"/>
      <c r="B30" s="238" t="s">
        <v>32</v>
      </c>
      <c r="C30" s="239"/>
      <c r="D30" s="240"/>
    </row>
    <row r="31" spans="1:4" ht="15.75" customHeight="1">
      <c r="A31" s="241"/>
      <c r="B31" s="238" t="s">
        <v>33</v>
      </c>
      <c r="C31" s="239"/>
      <c r="D31" s="240"/>
    </row>
    <row r="32" spans="1:4" ht="15.75" customHeight="1">
      <c r="A32" s="241"/>
      <c r="B32" s="238" t="s">
        <v>34</v>
      </c>
      <c r="C32" s="239"/>
      <c r="D32" s="240"/>
    </row>
    <row r="33" spans="1:4" ht="15.75" customHeight="1">
      <c r="A33" s="241"/>
      <c r="B33" s="238" t="s">
        <v>35</v>
      </c>
      <c r="C33" s="239"/>
      <c r="D33" s="240"/>
    </row>
    <row r="34" spans="1:4" ht="15.75" customHeight="1">
      <c r="A34" s="241"/>
      <c r="B34" s="238" t="s">
        <v>87</v>
      </c>
      <c r="C34" s="239"/>
      <c r="D34" s="240"/>
    </row>
    <row r="35" spans="1:4" ht="15.75" customHeight="1">
      <c r="A35" s="241"/>
      <c r="B35" s="238" t="s">
        <v>178</v>
      </c>
      <c r="C35" s="239"/>
      <c r="D35" s="240"/>
    </row>
    <row r="36" spans="1:4" ht="15.75" customHeight="1">
      <c r="A36" s="241"/>
      <c r="B36" s="238" t="s">
        <v>238</v>
      </c>
      <c r="C36" s="239"/>
      <c r="D36" s="240"/>
    </row>
    <row r="37" spans="1:4" ht="15.75" customHeight="1" thickBot="1">
      <c r="A37" s="242"/>
      <c r="B37" s="243" t="s">
        <v>239</v>
      </c>
      <c r="C37" s="244"/>
      <c r="D37" s="245"/>
    </row>
    <row r="38" spans="1:6" ht="15.75" customHeight="1" thickBot="1">
      <c r="A38" s="769" t="s">
        <v>650</v>
      </c>
      <c r="B38" s="770"/>
      <c r="C38" s="246"/>
      <c r="D38" s="580">
        <f>+D5+D6+D7+D8+D9+D14+D18+D22+D23+D24+D25+D26+D27+D28+D29+D30+D31+D32+D33+D34+D35+D36+D37</f>
        <v>3041324</v>
      </c>
      <c r="F38" s="247"/>
    </row>
    <row r="39" ht="15.75">
      <c r="A39" s="581" t="s">
        <v>652</v>
      </c>
    </row>
    <row r="40" spans="1:4" ht="15.75">
      <c r="A40" s="213"/>
      <c r="B40" s="214"/>
      <c r="C40" s="771"/>
      <c r="D40" s="771"/>
    </row>
    <row r="41" spans="1:4" ht="15.75">
      <c r="A41" s="213"/>
      <c r="B41" s="214"/>
      <c r="C41" s="215"/>
      <c r="D41" s="215"/>
    </row>
    <row r="42" spans="1:4" ht="15.75">
      <c r="A42" s="214"/>
      <c r="B42" s="214"/>
      <c r="C42" s="771"/>
      <c r="D42" s="771"/>
    </row>
    <row r="43" spans="1:2" ht="15.75">
      <c r="A43" s="230"/>
      <c r="B43" s="230"/>
    </row>
    <row r="44" spans="1:3" ht="15.75">
      <c r="A44" s="230"/>
      <c r="B44" s="230"/>
      <c r="C44" s="230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dőlt"Vámosújfalu Község Önkormányzata&amp;R&amp;"Times New Roman,Félkövér dőlt"7.3. tájékoztató tábla a 7/2017. (V.25.)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2" sqref="E2"/>
    </sheetView>
  </sheetViews>
  <sheetFormatPr defaultColWidth="9.00390625" defaultRowHeight="12.75"/>
  <cols>
    <col min="1" max="1" width="9.50390625" style="343" customWidth="1"/>
    <col min="2" max="2" width="60.875" style="343" customWidth="1"/>
    <col min="3" max="5" width="15.875" style="344" customWidth="1"/>
    <col min="6" max="16384" width="9.375" style="354" customWidth="1"/>
  </cols>
  <sheetData>
    <row r="1" spans="1:5" ht="15.75" customHeight="1">
      <c r="A1" s="638" t="s">
        <v>4</v>
      </c>
      <c r="B1" s="638"/>
      <c r="C1" s="638"/>
      <c r="D1" s="638"/>
      <c r="E1" s="638"/>
    </row>
    <row r="2" spans="1:5" ht="15.75" customHeight="1" thickBot="1">
      <c r="A2" s="46" t="s">
        <v>106</v>
      </c>
      <c r="B2" s="46"/>
      <c r="C2" s="341"/>
      <c r="D2" s="341"/>
      <c r="E2" s="341" t="str">
        <f>'1.1.sz.mell.'!E2</f>
        <v>Forintban!</v>
      </c>
    </row>
    <row r="3" spans="1:5" ht="15.75" customHeight="1">
      <c r="A3" s="639" t="s">
        <v>55</v>
      </c>
      <c r="B3" s="641" t="s">
        <v>6</v>
      </c>
      <c r="C3" s="643" t="str">
        <f>+'1.1.sz.mell.'!C3:E3</f>
        <v>2016. évi</v>
      </c>
      <c r="D3" s="643"/>
      <c r="E3" s="644"/>
    </row>
    <row r="4" spans="1:5" ht="37.5" customHeight="1" thickBot="1">
      <c r="A4" s="640"/>
      <c r="B4" s="642"/>
      <c r="C4" s="48" t="s">
        <v>169</v>
      </c>
      <c r="D4" s="48" t="s">
        <v>174</v>
      </c>
      <c r="E4" s="49" t="s">
        <v>175</v>
      </c>
    </row>
    <row r="5" spans="1:5" s="355" customFormat="1" ht="12" customHeight="1" thickBot="1">
      <c r="A5" s="319" t="s">
        <v>402</v>
      </c>
      <c r="B5" s="320" t="s">
        <v>403</v>
      </c>
      <c r="C5" s="320" t="s">
        <v>404</v>
      </c>
      <c r="D5" s="320" t="s">
        <v>405</v>
      </c>
      <c r="E5" s="366" t="s">
        <v>406</v>
      </c>
    </row>
    <row r="6" spans="1:5" s="356" customFormat="1" ht="12" customHeight="1" thickBot="1">
      <c r="A6" s="314" t="s">
        <v>7</v>
      </c>
      <c r="B6" s="315" t="s">
        <v>294</v>
      </c>
      <c r="C6" s="346">
        <f>SUM(C7:C12)</f>
        <v>63727497</v>
      </c>
      <c r="D6" s="346">
        <f>SUM(D7:D12)</f>
        <v>71701578</v>
      </c>
      <c r="E6" s="329">
        <f>SUM(E7:E12)</f>
        <v>71701578</v>
      </c>
    </row>
    <row r="7" spans="1:5" s="356" customFormat="1" ht="12" customHeight="1">
      <c r="A7" s="309" t="s">
        <v>67</v>
      </c>
      <c r="B7" s="357" t="s">
        <v>295</v>
      </c>
      <c r="C7" s="348">
        <v>10293452</v>
      </c>
      <c r="D7" s="348">
        <v>12152468</v>
      </c>
      <c r="E7" s="331">
        <v>12152468</v>
      </c>
    </row>
    <row r="8" spans="1:5" s="356" customFormat="1" ht="12" customHeight="1">
      <c r="A8" s="308" t="s">
        <v>68</v>
      </c>
      <c r="B8" s="358" t="s">
        <v>296</v>
      </c>
      <c r="C8" s="347">
        <v>24671333</v>
      </c>
      <c r="D8" s="347">
        <v>25219300</v>
      </c>
      <c r="E8" s="330">
        <v>25219300</v>
      </c>
    </row>
    <row r="9" spans="1:5" s="356" customFormat="1" ht="12" customHeight="1">
      <c r="A9" s="308" t="s">
        <v>69</v>
      </c>
      <c r="B9" s="358" t="s">
        <v>297</v>
      </c>
      <c r="C9" s="347">
        <v>23565712</v>
      </c>
      <c r="D9" s="347">
        <v>24494846</v>
      </c>
      <c r="E9" s="330">
        <v>24494846</v>
      </c>
    </row>
    <row r="10" spans="1:5" s="356" customFormat="1" ht="12" customHeight="1">
      <c r="A10" s="308" t="s">
        <v>70</v>
      </c>
      <c r="B10" s="358" t="s">
        <v>298</v>
      </c>
      <c r="C10" s="347">
        <v>1200000</v>
      </c>
      <c r="D10" s="347">
        <v>1200000</v>
      </c>
      <c r="E10" s="330">
        <v>1200000</v>
      </c>
    </row>
    <row r="11" spans="1:5" s="356" customFormat="1" ht="12" customHeight="1">
      <c r="A11" s="308" t="s">
        <v>103</v>
      </c>
      <c r="B11" s="358" t="s">
        <v>299</v>
      </c>
      <c r="C11" s="347"/>
      <c r="D11" s="347"/>
      <c r="E11" s="330"/>
    </row>
    <row r="12" spans="1:5" s="356" customFormat="1" ht="12" customHeight="1" thickBot="1">
      <c r="A12" s="310" t="s">
        <v>71</v>
      </c>
      <c r="B12" s="359" t="s">
        <v>300</v>
      </c>
      <c r="C12" s="347">
        <v>3997000</v>
      </c>
      <c r="D12" s="347">
        <v>8634964</v>
      </c>
      <c r="E12" s="330">
        <v>8634964</v>
      </c>
    </row>
    <row r="13" spans="1:5" s="356" customFormat="1" ht="12" customHeight="1" thickBot="1">
      <c r="A13" s="314" t="s">
        <v>8</v>
      </c>
      <c r="B13" s="336" t="s">
        <v>301</v>
      </c>
      <c r="C13" s="346">
        <f>SUM(C14:C18)</f>
        <v>122242000</v>
      </c>
      <c r="D13" s="346">
        <f>SUM(D14:D18)</f>
        <v>102244000</v>
      </c>
      <c r="E13" s="329">
        <f>SUM(E14:E18)</f>
        <v>103560975</v>
      </c>
    </row>
    <row r="14" spans="1:5" s="356" customFormat="1" ht="12" customHeight="1">
      <c r="A14" s="309" t="s">
        <v>73</v>
      </c>
      <c r="B14" s="357" t="s">
        <v>302</v>
      </c>
      <c r="C14" s="348"/>
      <c r="D14" s="348"/>
      <c r="E14" s="331"/>
    </row>
    <row r="15" spans="1:5" s="356" customFormat="1" ht="12" customHeight="1">
      <c r="A15" s="308" t="s">
        <v>74</v>
      </c>
      <c r="B15" s="358" t="s">
        <v>303</v>
      </c>
      <c r="C15" s="347"/>
      <c r="D15" s="347"/>
      <c r="E15" s="330"/>
    </row>
    <row r="16" spans="1:5" s="356" customFormat="1" ht="12" customHeight="1">
      <c r="A16" s="308" t="s">
        <v>75</v>
      </c>
      <c r="B16" s="358" t="s">
        <v>304</v>
      </c>
      <c r="C16" s="347"/>
      <c r="D16" s="347"/>
      <c r="E16" s="330"/>
    </row>
    <row r="17" spans="1:5" s="356" customFormat="1" ht="12" customHeight="1">
      <c r="A17" s="308" t="s">
        <v>76</v>
      </c>
      <c r="B17" s="358" t="s">
        <v>305</v>
      </c>
      <c r="C17" s="347"/>
      <c r="D17" s="347"/>
      <c r="E17" s="330"/>
    </row>
    <row r="18" spans="1:5" s="356" customFormat="1" ht="12" customHeight="1">
      <c r="A18" s="308" t="s">
        <v>77</v>
      </c>
      <c r="B18" s="358" t="s">
        <v>306</v>
      </c>
      <c r="C18" s="347">
        <v>122242000</v>
      </c>
      <c r="D18" s="347">
        <v>102244000</v>
      </c>
      <c r="E18" s="330">
        <v>103560975</v>
      </c>
    </row>
    <row r="19" spans="1:5" s="356" customFormat="1" ht="12" customHeight="1" thickBot="1">
      <c r="A19" s="310" t="s">
        <v>84</v>
      </c>
      <c r="B19" s="359" t="s">
        <v>307</v>
      </c>
      <c r="C19" s="349"/>
      <c r="D19" s="349"/>
      <c r="E19" s="332"/>
    </row>
    <row r="20" spans="1:5" s="356" customFormat="1" ht="12" customHeight="1" thickBot="1">
      <c r="A20" s="314" t="s">
        <v>9</v>
      </c>
      <c r="B20" s="315" t="s">
        <v>308</v>
      </c>
      <c r="C20" s="346">
        <f>SUM(C21:C25)</f>
        <v>0</v>
      </c>
      <c r="D20" s="346">
        <f>SUM(D21:D25)</f>
        <v>22651935</v>
      </c>
      <c r="E20" s="329">
        <f>SUM(E21:E25)</f>
        <v>22651572</v>
      </c>
    </row>
    <row r="21" spans="1:5" s="356" customFormat="1" ht="12" customHeight="1">
      <c r="A21" s="309" t="s">
        <v>56</v>
      </c>
      <c r="B21" s="357" t="s">
        <v>309</v>
      </c>
      <c r="C21" s="348"/>
      <c r="D21" s="348">
        <v>22388935</v>
      </c>
      <c r="E21" s="331">
        <v>22388935</v>
      </c>
    </row>
    <row r="22" spans="1:5" s="356" customFormat="1" ht="12" customHeight="1">
      <c r="A22" s="308" t="s">
        <v>57</v>
      </c>
      <c r="B22" s="358" t="s">
        <v>310</v>
      </c>
      <c r="C22" s="347"/>
      <c r="D22" s="347"/>
      <c r="E22" s="330"/>
    </row>
    <row r="23" spans="1:5" s="356" customFormat="1" ht="12" customHeight="1">
      <c r="A23" s="308" t="s">
        <v>58</v>
      </c>
      <c r="B23" s="358" t="s">
        <v>311</v>
      </c>
      <c r="C23" s="347"/>
      <c r="D23" s="347"/>
      <c r="E23" s="330"/>
    </row>
    <row r="24" spans="1:5" s="356" customFormat="1" ht="12" customHeight="1">
      <c r="A24" s="308" t="s">
        <v>59</v>
      </c>
      <c r="B24" s="358" t="s">
        <v>312</v>
      </c>
      <c r="C24" s="347"/>
      <c r="D24" s="347"/>
      <c r="E24" s="330"/>
    </row>
    <row r="25" spans="1:5" s="356" customFormat="1" ht="12" customHeight="1">
      <c r="A25" s="308" t="s">
        <v>115</v>
      </c>
      <c r="B25" s="358" t="s">
        <v>313</v>
      </c>
      <c r="C25" s="347"/>
      <c r="D25" s="347">
        <v>263000</v>
      </c>
      <c r="E25" s="330">
        <v>262637</v>
      </c>
    </row>
    <row r="26" spans="1:5" s="356" customFormat="1" ht="12" customHeight="1" thickBot="1">
      <c r="A26" s="310" t="s">
        <v>116</v>
      </c>
      <c r="B26" s="359" t="s">
        <v>314</v>
      </c>
      <c r="C26" s="349"/>
      <c r="D26" s="349"/>
      <c r="E26" s="332"/>
    </row>
    <row r="27" spans="1:5" s="356" customFormat="1" ht="12" customHeight="1" thickBot="1">
      <c r="A27" s="314" t="s">
        <v>117</v>
      </c>
      <c r="B27" s="315" t="s">
        <v>656</v>
      </c>
      <c r="C27" s="352">
        <f>SUM(C28:C33)</f>
        <v>14827000</v>
      </c>
      <c r="D27" s="352">
        <f>SUM(D28:D33)</f>
        <v>13050000</v>
      </c>
      <c r="E27" s="365">
        <f>SUM(E28:E33)</f>
        <v>11954909</v>
      </c>
    </row>
    <row r="28" spans="1:5" s="356" customFormat="1" ht="12" customHeight="1">
      <c r="A28" s="309" t="s">
        <v>315</v>
      </c>
      <c r="B28" s="357" t="s">
        <v>660</v>
      </c>
      <c r="C28" s="348">
        <v>950000</v>
      </c>
      <c r="D28" s="348">
        <v>950000</v>
      </c>
      <c r="E28" s="331">
        <v>962125</v>
      </c>
    </row>
    <row r="29" spans="1:5" s="356" customFormat="1" ht="12" customHeight="1">
      <c r="A29" s="308" t="s">
        <v>316</v>
      </c>
      <c r="B29" s="358" t="s">
        <v>661</v>
      </c>
      <c r="C29" s="347"/>
      <c r="D29" s="347"/>
      <c r="E29" s="330"/>
    </row>
    <row r="30" spans="1:5" s="356" customFormat="1" ht="12" customHeight="1">
      <c r="A30" s="308" t="s">
        <v>317</v>
      </c>
      <c r="B30" s="358" t="s">
        <v>662</v>
      </c>
      <c r="C30" s="347">
        <v>8777000</v>
      </c>
      <c r="D30" s="347">
        <v>7000000</v>
      </c>
      <c r="E30" s="330">
        <v>6409616</v>
      </c>
    </row>
    <row r="31" spans="1:5" s="356" customFormat="1" ht="12" customHeight="1">
      <c r="A31" s="308" t="s">
        <v>657</v>
      </c>
      <c r="B31" s="358" t="s">
        <v>663</v>
      </c>
      <c r="C31" s="347">
        <v>350000</v>
      </c>
      <c r="D31" s="347">
        <v>350000</v>
      </c>
      <c r="E31" s="330"/>
    </row>
    <row r="32" spans="1:5" s="356" customFormat="1" ht="12" customHeight="1">
      <c r="A32" s="308" t="s">
        <v>658</v>
      </c>
      <c r="B32" s="358" t="s">
        <v>318</v>
      </c>
      <c r="C32" s="347">
        <v>1700000</v>
      </c>
      <c r="D32" s="347">
        <v>1700000</v>
      </c>
      <c r="E32" s="330">
        <v>1754784</v>
      </c>
    </row>
    <row r="33" spans="1:5" s="356" customFormat="1" ht="12" customHeight="1" thickBot="1">
      <c r="A33" s="310" t="s">
        <v>659</v>
      </c>
      <c r="B33" s="338" t="s">
        <v>319</v>
      </c>
      <c r="C33" s="349">
        <v>3050000</v>
      </c>
      <c r="D33" s="349">
        <v>3050000</v>
      </c>
      <c r="E33" s="332">
        <v>2828384</v>
      </c>
    </row>
    <row r="34" spans="1:5" s="356" customFormat="1" ht="12" customHeight="1" thickBot="1">
      <c r="A34" s="314" t="s">
        <v>11</v>
      </c>
      <c r="B34" s="315" t="s">
        <v>320</v>
      </c>
      <c r="C34" s="346">
        <f>SUM(C35:C44)</f>
        <v>9826000</v>
      </c>
      <c r="D34" s="346">
        <f>SUM(D35:D44)</f>
        <v>13820972</v>
      </c>
      <c r="E34" s="329">
        <f>SUM(E35:E44)</f>
        <v>15778695</v>
      </c>
    </row>
    <row r="35" spans="1:5" s="356" customFormat="1" ht="12" customHeight="1">
      <c r="A35" s="309" t="s">
        <v>60</v>
      </c>
      <c r="B35" s="357" t="s">
        <v>321</v>
      </c>
      <c r="C35" s="348">
        <v>2789000</v>
      </c>
      <c r="D35" s="348">
        <v>2789000</v>
      </c>
      <c r="E35" s="331">
        <v>2362091</v>
      </c>
    </row>
    <row r="36" spans="1:5" s="356" customFormat="1" ht="12" customHeight="1">
      <c r="A36" s="308" t="s">
        <v>61</v>
      </c>
      <c r="B36" s="358" t="s">
        <v>322</v>
      </c>
      <c r="C36" s="347"/>
      <c r="D36" s="347">
        <v>480000</v>
      </c>
      <c r="E36" s="330">
        <v>1052999</v>
      </c>
    </row>
    <row r="37" spans="1:5" s="356" customFormat="1" ht="12" customHeight="1">
      <c r="A37" s="308" t="s">
        <v>62</v>
      </c>
      <c r="B37" s="358" t="s">
        <v>323</v>
      </c>
      <c r="C37" s="347"/>
      <c r="D37" s="347">
        <v>180000</v>
      </c>
      <c r="E37" s="330">
        <v>776331</v>
      </c>
    </row>
    <row r="38" spans="1:5" s="356" customFormat="1" ht="12" customHeight="1">
      <c r="A38" s="308" t="s">
        <v>119</v>
      </c>
      <c r="B38" s="358" t="s">
        <v>324</v>
      </c>
      <c r="C38" s="347"/>
      <c r="D38" s="347"/>
      <c r="E38" s="330"/>
    </row>
    <row r="39" spans="1:5" s="356" customFormat="1" ht="12" customHeight="1">
      <c r="A39" s="308" t="s">
        <v>120</v>
      </c>
      <c r="B39" s="358" t="s">
        <v>325</v>
      </c>
      <c r="C39" s="347">
        <v>5901000</v>
      </c>
      <c r="D39" s="347">
        <v>6869000</v>
      </c>
      <c r="E39" s="330">
        <v>7068956</v>
      </c>
    </row>
    <row r="40" spans="1:5" s="356" customFormat="1" ht="12" customHeight="1">
      <c r="A40" s="308" t="s">
        <v>121</v>
      </c>
      <c r="B40" s="358" t="s">
        <v>326</v>
      </c>
      <c r="C40" s="347">
        <v>1136000</v>
      </c>
      <c r="D40" s="347">
        <v>2228972</v>
      </c>
      <c r="E40" s="330">
        <v>2665225</v>
      </c>
    </row>
    <row r="41" spans="1:5" s="356" customFormat="1" ht="12" customHeight="1">
      <c r="A41" s="308" t="s">
        <v>122</v>
      </c>
      <c r="B41" s="358" t="s">
        <v>327</v>
      </c>
      <c r="C41" s="347"/>
      <c r="D41" s="347">
        <v>1274000</v>
      </c>
      <c r="E41" s="330">
        <v>1852000</v>
      </c>
    </row>
    <row r="42" spans="1:5" s="356" customFormat="1" ht="12" customHeight="1">
      <c r="A42" s="308" t="s">
        <v>123</v>
      </c>
      <c r="B42" s="358" t="s">
        <v>328</v>
      </c>
      <c r="C42" s="347"/>
      <c r="D42" s="347"/>
      <c r="E42" s="330">
        <v>1076</v>
      </c>
    </row>
    <row r="43" spans="1:5" s="356" customFormat="1" ht="12" customHeight="1">
      <c r="A43" s="308" t="s">
        <v>329</v>
      </c>
      <c r="B43" s="358" t="s">
        <v>330</v>
      </c>
      <c r="C43" s="350"/>
      <c r="D43" s="350"/>
      <c r="E43" s="333"/>
    </row>
    <row r="44" spans="1:5" s="356" customFormat="1" ht="12" customHeight="1" thickBot="1">
      <c r="A44" s="310" t="s">
        <v>331</v>
      </c>
      <c r="B44" s="359" t="s">
        <v>332</v>
      </c>
      <c r="C44" s="351"/>
      <c r="D44" s="351"/>
      <c r="E44" s="334">
        <v>17</v>
      </c>
    </row>
    <row r="45" spans="1:5" s="356" customFormat="1" ht="12" customHeight="1" thickBot="1">
      <c r="A45" s="314" t="s">
        <v>12</v>
      </c>
      <c r="B45" s="315" t="s">
        <v>333</v>
      </c>
      <c r="C45" s="346">
        <f>SUM(C46:C50)</f>
        <v>0</v>
      </c>
      <c r="D45" s="346">
        <f>SUM(D46:D50)</f>
        <v>1031065</v>
      </c>
      <c r="E45" s="329">
        <f>SUM(E46:E50)</f>
        <v>67134</v>
      </c>
    </row>
    <row r="46" spans="1:5" s="356" customFormat="1" ht="12" customHeight="1">
      <c r="A46" s="309" t="s">
        <v>63</v>
      </c>
      <c r="B46" s="357" t="s">
        <v>334</v>
      </c>
      <c r="C46" s="367"/>
      <c r="D46" s="367"/>
      <c r="E46" s="335"/>
    </row>
    <row r="47" spans="1:5" s="356" customFormat="1" ht="12" customHeight="1">
      <c r="A47" s="308" t="s">
        <v>64</v>
      </c>
      <c r="B47" s="358" t="s">
        <v>335</v>
      </c>
      <c r="C47" s="350"/>
      <c r="D47" s="350">
        <v>1031065</v>
      </c>
      <c r="E47" s="333"/>
    </row>
    <row r="48" spans="1:5" s="356" customFormat="1" ht="12" customHeight="1">
      <c r="A48" s="308" t="s">
        <v>336</v>
      </c>
      <c r="B48" s="358" t="s">
        <v>337</v>
      </c>
      <c r="C48" s="350"/>
      <c r="D48" s="350"/>
      <c r="E48" s="333">
        <v>67134</v>
      </c>
    </row>
    <row r="49" spans="1:5" s="356" customFormat="1" ht="12" customHeight="1">
      <c r="A49" s="308" t="s">
        <v>338</v>
      </c>
      <c r="B49" s="358" t="s">
        <v>339</v>
      </c>
      <c r="C49" s="350"/>
      <c r="D49" s="350"/>
      <c r="E49" s="333"/>
    </row>
    <row r="50" spans="1:5" s="356" customFormat="1" ht="12" customHeight="1" thickBot="1">
      <c r="A50" s="310" t="s">
        <v>340</v>
      </c>
      <c r="B50" s="359" t="s">
        <v>341</v>
      </c>
      <c r="C50" s="351"/>
      <c r="D50" s="351"/>
      <c r="E50" s="334"/>
    </row>
    <row r="51" spans="1:5" s="356" customFormat="1" ht="17.25" customHeight="1" thickBot="1">
      <c r="A51" s="314" t="s">
        <v>124</v>
      </c>
      <c r="B51" s="315" t="s">
        <v>342</v>
      </c>
      <c r="C51" s="346">
        <f>SUM(C52:C54)</f>
        <v>4499503</v>
      </c>
      <c r="D51" s="346">
        <f>SUM(D52:D54)</f>
        <v>4499505</v>
      </c>
      <c r="E51" s="329">
        <f>SUM(E52:E54)</f>
        <v>200000</v>
      </c>
    </row>
    <row r="52" spans="1:5" s="356" customFormat="1" ht="12" customHeight="1">
      <c r="A52" s="309" t="s">
        <v>65</v>
      </c>
      <c r="B52" s="357" t="s">
        <v>343</v>
      </c>
      <c r="C52" s="348"/>
      <c r="D52" s="348"/>
      <c r="E52" s="331"/>
    </row>
    <row r="53" spans="1:5" s="356" customFormat="1" ht="12" customHeight="1">
      <c r="A53" s="308" t="s">
        <v>66</v>
      </c>
      <c r="B53" s="358" t="s">
        <v>344</v>
      </c>
      <c r="C53" s="347"/>
      <c r="D53" s="347"/>
      <c r="E53" s="330"/>
    </row>
    <row r="54" spans="1:5" s="356" customFormat="1" ht="12" customHeight="1">
      <c r="A54" s="308" t="s">
        <v>345</v>
      </c>
      <c r="B54" s="358" t="s">
        <v>346</v>
      </c>
      <c r="C54" s="347">
        <v>4499503</v>
      </c>
      <c r="D54" s="347">
        <v>4499505</v>
      </c>
      <c r="E54" s="330">
        <v>200000</v>
      </c>
    </row>
    <row r="55" spans="1:5" s="356" customFormat="1" ht="12" customHeight="1" thickBot="1">
      <c r="A55" s="310" t="s">
        <v>347</v>
      </c>
      <c r="B55" s="359" t="s">
        <v>348</v>
      </c>
      <c r="C55" s="349"/>
      <c r="D55" s="349"/>
      <c r="E55" s="332"/>
    </row>
    <row r="56" spans="1:5" s="356" customFormat="1" ht="12" customHeight="1" thickBot="1">
      <c r="A56" s="314" t="s">
        <v>14</v>
      </c>
      <c r="B56" s="336" t="s">
        <v>349</v>
      </c>
      <c r="C56" s="346">
        <f>SUM(C57:C59)</f>
        <v>0</v>
      </c>
      <c r="D56" s="346">
        <f>SUM(D57:D59)</f>
        <v>0</v>
      </c>
      <c r="E56" s="329">
        <f>SUM(E57:E59)</f>
        <v>0</v>
      </c>
    </row>
    <row r="57" spans="1:5" s="356" customFormat="1" ht="12" customHeight="1">
      <c r="A57" s="309" t="s">
        <v>125</v>
      </c>
      <c r="B57" s="357" t="s">
        <v>350</v>
      </c>
      <c r="C57" s="350"/>
      <c r="D57" s="350"/>
      <c r="E57" s="333"/>
    </row>
    <row r="58" spans="1:5" s="356" customFormat="1" ht="12" customHeight="1">
      <c r="A58" s="308" t="s">
        <v>126</v>
      </c>
      <c r="B58" s="358" t="s">
        <v>351</v>
      </c>
      <c r="C58" s="350"/>
      <c r="D58" s="350"/>
      <c r="E58" s="333"/>
    </row>
    <row r="59" spans="1:5" s="356" customFormat="1" ht="12" customHeight="1">
      <c r="A59" s="308" t="s">
        <v>150</v>
      </c>
      <c r="B59" s="358" t="s">
        <v>352</v>
      </c>
      <c r="C59" s="350"/>
      <c r="D59" s="350"/>
      <c r="E59" s="333"/>
    </row>
    <row r="60" spans="1:5" s="356" customFormat="1" ht="12" customHeight="1" thickBot="1">
      <c r="A60" s="310" t="s">
        <v>353</v>
      </c>
      <c r="B60" s="359" t="s">
        <v>354</v>
      </c>
      <c r="C60" s="350"/>
      <c r="D60" s="350"/>
      <c r="E60" s="333"/>
    </row>
    <row r="61" spans="1:5" s="356" customFormat="1" ht="12" customHeight="1" thickBot="1">
      <c r="A61" s="314" t="s">
        <v>15</v>
      </c>
      <c r="B61" s="315" t="s">
        <v>355</v>
      </c>
      <c r="C61" s="352">
        <f>+C6+C13+C20+C27+C34+C45+C51+C56</f>
        <v>215122000</v>
      </c>
      <c r="D61" s="352">
        <f>+D6+D13+D20+D27+D34+D45+D51+D56</f>
        <v>228999055</v>
      </c>
      <c r="E61" s="365">
        <f>+E6+E13+E20+E27+E34+E45+E51+E56</f>
        <v>225914863</v>
      </c>
    </row>
    <row r="62" spans="1:5" s="356" customFormat="1" ht="12" customHeight="1" thickBot="1">
      <c r="A62" s="368" t="s">
        <v>356</v>
      </c>
      <c r="B62" s="336" t="s">
        <v>357</v>
      </c>
      <c r="C62" s="346">
        <f>+C63+C64+C65</f>
        <v>0</v>
      </c>
      <c r="D62" s="346">
        <f>+D63+D64+D65</f>
        <v>0</v>
      </c>
      <c r="E62" s="329">
        <f>+E63+E64+E65</f>
        <v>0</v>
      </c>
    </row>
    <row r="63" spans="1:5" s="356" customFormat="1" ht="12" customHeight="1">
      <c r="A63" s="309" t="s">
        <v>358</v>
      </c>
      <c r="B63" s="357" t="s">
        <v>359</v>
      </c>
      <c r="C63" s="350"/>
      <c r="D63" s="350"/>
      <c r="E63" s="333"/>
    </row>
    <row r="64" spans="1:5" s="356" customFormat="1" ht="12" customHeight="1">
      <c r="A64" s="308" t="s">
        <v>360</v>
      </c>
      <c r="B64" s="358" t="s">
        <v>361</v>
      </c>
      <c r="C64" s="350"/>
      <c r="D64" s="350"/>
      <c r="E64" s="333"/>
    </row>
    <row r="65" spans="1:5" s="356" customFormat="1" ht="12" customHeight="1" thickBot="1">
      <c r="A65" s="310" t="s">
        <v>362</v>
      </c>
      <c r="B65" s="294" t="s">
        <v>407</v>
      </c>
      <c r="C65" s="350"/>
      <c r="D65" s="350"/>
      <c r="E65" s="333"/>
    </row>
    <row r="66" spans="1:5" s="356" customFormat="1" ht="12" customHeight="1" thickBot="1">
      <c r="A66" s="368" t="s">
        <v>364</v>
      </c>
      <c r="B66" s="336" t="s">
        <v>365</v>
      </c>
      <c r="C66" s="346">
        <f>+C67+C68+C69+C70</f>
        <v>0</v>
      </c>
      <c r="D66" s="346">
        <f>+D67+D68+D69+D70</f>
        <v>0</v>
      </c>
      <c r="E66" s="329">
        <f>+E67+E68+E69+E70</f>
        <v>0</v>
      </c>
    </row>
    <row r="67" spans="1:5" s="356" customFormat="1" ht="13.5" customHeight="1">
      <c r="A67" s="309" t="s">
        <v>104</v>
      </c>
      <c r="B67" s="357" t="s">
        <v>366</v>
      </c>
      <c r="C67" s="350"/>
      <c r="D67" s="350"/>
      <c r="E67" s="333"/>
    </row>
    <row r="68" spans="1:5" s="356" customFormat="1" ht="12" customHeight="1">
      <c r="A68" s="308" t="s">
        <v>105</v>
      </c>
      <c r="B68" s="358" t="s">
        <v>367</v>
      </c>
      <c r="C68" s="350"/>
      <c r="D68" s="350"/>
      <c r="E68" s="333"/>
    </row>
    <row r="69" spans="1:5" s="356" customFormat="1" ht="12" customHeight="1">
      <c r="A69" s="308" t="s">
        <v>368</v>
      </c>
      <c r="B69" s="358" t="s">
        <v>369</v>
      </c>
      <c r="C69" s="350"/>
      <c r="D69" s="350"/>
      <c r="E69" s="333"/>
    </row>
    <row r="70" spans="1:5" s="356" customFormat="1" ht="12" customHeight="1" thickBot="1">
      <c r="A70" s="310" t="s">
        <v>370</v>
      </c>
      <c r="B70" s="359" t="s">
        <v>371</v>
      </c>
      <c r="C70" s="350"/>
      <c r="D70" s="350"/>
      <c r="E70" s="333"/>
    </row>
    <row r="71" spans="1:5" s="356" customFormat="1" ht="12" customHeight="1" thickBot="1">
      <c r="A71" s="368" t="s">
        <v>372</v>
      </c>
      <c r="B71" s="336" t="s">
        <v>373</v>
      </c>
      <c r="C71" s="346">
        <f>+C72+C73</f>
        <v>6250000</v>
      </c>
      <c r="D71" s="346">
        <f>+D72+D73</f>
        <v>9516000</v>
      </c>
      <c r="E71" s="329">
        <f>+E72+E73</f>
        <v>9516000</v>
      </c>
    </row>
    <row r="72" spans="1:5" s="356" customFormat="1" ht="12" customHeight="1">
      <c r="A72" s="309" t="s">
        <v>374</v>
      </c>
      <c r="B72" s="357" t="s">
        <v>375</v>
      </c>
      <c r="C72" s="350">
        <v>6250000</v>
      </c>
      <c r="D72" s="350">
        <v>9516000</v>
      </c>
      <c r="E72" s="333">
        <v>9516000</v>
      </c>
    </row>
    <row r="73" spans="1:5" s="356" customFormat="1" ht="12" customHeight="1" thickBot="1">
      <c r="A73" s="310" t="s">
        <v>376</v>
      </c>
      <c r="B73" s="359" t="s">
        <v>377</v>
      </c>
      <c r="C73" s="350"/>
      <c r="D73" s="350"/>
      <c r="E73" s="333"/>
    </row>
    <row r="74" spans="1:5" s="356" customFormat="1" ht="12" customHeight="1" thickBot="1">
      <c r="A74" s="368" t="s">
        <v>378</v>
      </c>
      <c r="B74" s="336" t="s">
        <v>379</v>
      </c>
      <c r="C74" s="346">
        <f>+C75+C76+C77</f>
        <v>0</v>
      </c>
      <c r="D74" s="346">
        <f>+D75+D76+D77</f>
        <v>0</v>
      </c>
      <c r="E74" s="329">
        <f>+E75+E76+E77</f>
        <v>2325236</v>
      </c>
    </row>
    <row r="75" spans="1:5" s="356" customFormat="1" ht="12" customHeight="1">
      <c r="A75" s="309" t="s">
        <v>380</v>
      </c>
      <c r="B75" s="357" t="s">
        <v>381</v>
      </c>
      <c r="C75" s="350"/>
      <c r="D75" s="350"/>
      <c r="E75" s="333">
        <v>2325236</v>
      </c>
    </row>
    <row r="76" spans="1:5" s="356" customFormat="1" ht="12" customHeight="1">
      <c r="A76" s="308" t="s">
        <v>382</v>
      </c>
      <c r="B76" s="358" t="s">
        <v>383</v>
      </c>
      <c r="C76" s="350"/>
      <c r="D76" s="350"/>
      <c r="E76" s="333"/>
    </row>
    <row r="77" spans="1:5" s="356" customFormat="1" ht="12" customHeight="1" thickBot="1">
      <c r="A77" s="310" t="s">
        <v>384</v>
      </c>
      <c r="B77" s="338" t="s">
        <v>385</v>
      </c>
      <c r="C77" s="350"/>
      <c r="D77" s="350"/>
      <c r="E77" s="333"/>
    </row>
    <row r="78" spans="1:5" s="356" customFormat="1" ht="12" customHeight="1" thickBot="1">
      <c r="A78" s="368" t="s">
        <v>386</v>
      </c>
      <c r="B78" s="336" t="s">
        <v>387</v>
      </c>
      <c r="C78" s="346">
        <f>+C79+C80+C81+C82</f>
        <v>0</v>
      </c>
      <c r="D78" s="346">
        <f>+D79+D80+D81+D82</f>
        <v>0</v>
      </c>
      <c r="E78" s="329">
        <f>+E79+E80+E81+E82</f>
        <v>0</v>
      </c>
    </row>
    <row r="79" spans="1:5" s="356" customFormat="1" ht="12" customHeight="1">
      <c r="A79" s="360" t="s">
        <v>388</v>
      </c>
      <c r="B79" s="357" t="s">
        <v>389</v>
      </c>
      <c r="C79" s="350"/>
      <c r="D79" s="350"/>
      <c r="E79" s="333"/>
    </row>
    <row r="80" spans="1:5" s="356" customFormat="1" ht="12" customHeight="1">
      <c r="A80" s="361" t="s">
        <v>390</v>
      </c>
      <c r="B80" s="358" t="s">
        <v>391</v>
      </c>
      <c r="C80" s="350"/>
      <c r="D80" s="350"/>
      <c r="E80" s="333"/>
    </row>
    <row r="81" spans="1:5" s="356" customFormat="1" ht="12" customHeight="1">
      <c r="A81" s="361" t="s">
        <v>392</v>
      </c>
      <c r="B81" s="358" t="s">
        <v>393</v>
      </c>
      <c r="C81" s="350"/>
      <c r="D81" s="350"/>
      <c r="E81" s="333"/>
    </row>
    <row r="82" spans="1:5" s="356" customFormat="1" ht="12" customHeight="1" thickBot="1">
      <c r="A82" s="369" t="s">
        <v>394</v>
      </c>
      <c r="B82" s="338" t="s">
        <v>395</v>
      </c>
      <c r="C82" s="350"/>
      <c r="D82" s="350"/>
      <c r="E82" s="333"/>
    </row>
    <row r="83" spans="1:5" s="356" customFormat="1" ht="12" customHeight="1" thickBot="1">
      <c r="A83" s="368" t="s">
        <v>396</v>
      </c>
      <c r="B83" s="336" t="s">
        <v>397</v>
      </c>
      <c r="C83" s="371"/>
      <c r="D83" s="371"/>
      <c r="E83" s="372"/>
    </row>
    <row r="84" spans="1:5" s="356" customFormat="1" ht="12" customHeight="1" thickBot="1">
      <c r="A84" s="368" t="s">
        <v>398</v>
      </c>
      <c r="B84" s="292" t="s">
        <v>399</v>
      </c>
      <c r="C84" s="352">
        <f>+C62+C66+C71+C74+C78+C83</f>
        <v>6250000</v>
      </c>
      <c r="D84" s="352">
        <f>+D62+D66+D71+D74+D78+D83</f>
        <v>9516000</v>
      </c>
      <c r="E84" s="365">
        <f>+E62+E66+E71+E74+E78+E83</f>
        <v>11841236</v>
      </c>
    </row>
    <row r="85" spans="1:5" s="356" customFormat="1" ht="12" customHeight="1" thickBot="1">
      <c r="A85" s="370" t="s">
        <v>400</v>
      </c>
      <c r="B85" s="295" t="s">
        <v>401</v>
      </c>
      <c r="C85" s="352">
        <f>+C61+C84</f>
        <v>221372000</v>
      </c>
      <c r="D85" s="352">
        <f>+D61+D84</f>
        <v>238515055</v>
      </c>
      <c r="E85" s="365">
        <f>+E61+E84</f>
        <v>237756099</v>
      </c>
    </row>
    <row r="86" spans="1:5" s="356" customFormat="1" ht="12" customHeight="1">
      <c r="A86" s="290"/>
      <c r="B86" s="290"/>
      <c r="C86" s="291"/>
      <c r="D86" s="291"/>
      <c r="E86" s="291"/>
    </row>
    <row r="87" spans="1:5" ht="16.5" customHeight="1">
      <c r="A87" s="638" t="s">
        <v>36</v>
      </c>
      <c r="B87" s="638"/>
      <c r="C87" s="638"/>
      <c r="D87" s="638"/>
      <c r="E87" s="638"/>
    </row>
    <row r="88" spans="1:5" s="362" customFormat="1" ht="16.5" customHeight="1" thickBot="1">
      <c r="A88" s="47" t="s">
        <v>107</v>
      </c>
      <c r="B88" s="47"/>
      <c r="C88" s="323"/>
      <c r="D88" s="323"/>
      <c r="E88" s="323" t="str">
        <f>E2</f>
        <v>Forintban!</v>
      </c>
    </row>
    <row r="89" spans="1:5" s="362" customFormat="1" ht="16.5" customHeight="1">
      <c r="A89" s="639" t="s">
        <v>55</v>
      </c>
      <c r="B89" s="641" t="s">
        <v>168</v>
      </c>
      <c r="C89" s="643" t="str">
        <f>+C3</f>
        <v>2016. évi</v>
      </c>
      <c r="D89" s="643"/>
      <c r="E89" s="644"/>
    </row>
    <row r="90" spans="1:5" ht="37.5" customHeight="1" thickBot="1">
      <c r="A90" s="640"/>
      <c r="B90" s="642"/>
      <c r="C90" s="48" t="s">
        <v>169</v>
      </c>
      <c r="D90" s="48" t="s">
        <v>174</v>
      </c>
      <c r="E90" s="49" t="s">
        <v>175</v>
      </c>
    </row>
    <row r="91" spans="1:5" s="355" customFormat="1" ht="12" customHeight="1" thickBot="1">
      <c r="A91" s="319" t="s">
        <v>402</v>
      </c>
      <c r="B91" s="320" t="s">
        <v>403</v>
      </c>
      <c r="C91" s="320" t="s">
        <v>404</v>
      </c>
      <c r="D91" s="320" t="s">
        <v>405</v>
      </c>
      <c r="E91" s="321" t="s">
        <v>406</v>
      </c>
    </row>
    <row r="92" spans="1:5" ht="12" customHeight="1" thickBot="1">
      <c r="A92" s="316" t="s">
        <v>7</v>
      </c>
      <c r="B92" s="318" t="s">
        <v>408</v>
      </c>
      <c r="C92" s="345">
        <f>SUM(C93:C97)</f>
        <v>172808000</v>
      </c>
      <c r="D92" s="345">
        <f>SUM(D93:D97)</f>
        <v>180915511</v>
      </c>
      <c r="E92" s="300">
        <f>SUM(E93:E97)</f>
        <v>152555972</v>
      </c>
    </row>
    <row r="93" spans="1:5" ht="12" customHeight="1">
      <c r="A93" s="311" t="s">
        <v>67</v>
      </c>
      <c r="B93" s="304" t="s">
        <v>37</v>
      </c>
      <c r="C93" s="78">
        <v>89103000</v>
      </c>
      <c r="D93" s="78">
        <v>88075626</v>
      </c>
      <c r="E93" s="299">
        <v>69593215</v>
      </c>
    </row>
    <row r="94" spans="1:5" ht="12" customHeight="1">
      <c r="A94" s="308" t="s">
        <v>68</v>
      </c>
      <c r="B94" s="302" t="s">
        <v>127</v>
      </c>
      <c r="C94" s="347">
        <v>16071000</v>
      </c>
      <c r="D94" s="347">
        <v>17311018</v>
      </c>
      <c r="E94" s="330">
        <v>17252621</v>
      </c>
    </row>
    <row r="95" spans="1:5" ht="12" customHeight="1">
      <c r="A95" s="308" t="s">
        <v>69</v>
      </c>
      <c r="B95" s="302" t="s">
        <v>96</v>
      </c>
      <c r="C95" s="349">
        <v>57631000</v>
      </c>
      <c r="D95" s="349">
        <v>60940227</v>
      </c>
      <c r="E95" s="332">
        <v>56353949</v>
      </c>
    </row>
    <row r="96" spans="1:5" ht="12" customHeight="1">
      <c r="A96" s="308" t="s">
        <v>70</v>
      </c>
      <c r="B96" s="305" t="s">
        <v>128</v>
      </c>
      <c r="C96" s="349">
        <v>4590000</v>
      </c>
      <c r="D96" s="349">
        <v>8675640</v>
      </c>
      <c r="E96" s="332">
        <v>5410375</v>
      </c>
    </row>
    <row r="97" spans="1:5" ht="12" customHeight="1">
      <c r="A97" s="308" t="s">
        <v>79</v>
      </c>
      <c r="B97" s="313" t="s">
        <v>129</v>
      </c>
      <c r="C97" s="349">
        <v>5413000</v>
      </c>
      <c r="D97" s="349">
        <v>5913000</v>
      </c>
      <c r="E97" s="332">
        <v>3945812</v>
      </c>
    </row>
    <row r="98" spans="1:5" ht="12" customHeight="1">
      <c r="A98" s="308" t="s">
        <v>71</v>
      </c>
      <c r="B98" s="302" t="s">
        <v>409</v>
      </c>
      <c r="C98" s="349">
        <v>4037000</v>
      </c>
      <c r="D98" s="349">
        <v>2578401</v>
      </c>
      <c r="E98" s="332">
        <v>2578401</v>
      </c>
    </row>
    <row r="99" spans="1:5" ht="12" customHeight="1">
      <c r="A99" s="308" t="s">
        <v>72</v>
      </c>
      <c r="B99" s="325" t="s">
        <v>410</v>
      </c>
      <c r="C99" s="349"/>
      <c r="D99" s="349"/>
      <c r="E99" s="332"/>
    </row>
    <row r="100" spans="1:5" ht="12" customHeight="1">
      <c r="A100" s="308" t="s">
        <v>80</v>
      </c>
      <c r="B100" s="326" t="s">
        <v>411</v>
      </c>
      <c r="C100" s="349"/>
      <c r="D100" s="349"/>
      <c r="E100" s="332"/>
    </row>
    <row r="101" spans="1:5" ht="12" customHeight="1">
      <c r="A101" s="308" t="s">
        <v>81</v>
      </c>
      <c r="B101" s="326" t="s">
        <v>412</v>
      </c>
      <c r="C101" s="349"/>
      <c r="D101" s="349"/>
      <c r="E101" s="332"/>
    </row>
    <row r="102" spans="1:5" ht="12" customHeight="1">
      <c r="A102" s="308" t="s">
        <v>82</v>
      </c>
      <c r="B102" s="325" t="s">
        <v>413</v>
      </c>
      <c r="C102" s="349"/>
      <c r="D102" s="349">
        <v>2203599</v>
      </c>
      <c r="E102" s="332">
        <v>662731</v>
      </c>
    </row>
    <row r="103" spans="1:5" ht="12" customHeight="1">
      <c r="A103" s="308" t="s">
        <v>83</v>
      </c>
      <c r="B103" s="325" t="s">
        <v>414</v>
      </c>
      <c r="C103" s="349"/>
      <c r="D103" s="349"/>
      <c r="E103" s="332"/>
    </row>
    <row r="104" spans="1:5" ht="12" customHeight="1">
      <c r="A104" s="308" t="s">
        <v>85</v>
      </c>
      <c r="B104" s="326" t="s">
        <v>415</v>
      </c>
      <c r="C104" s="349"/>
      <c r="D104" s="349"/>
      <c r="E104" s="332"/>
    </row>
    <row r="105" spans="1:5" ht="12" customHeight="1">
      <c r="A105" s="307" t="s">
        <v>130</v>
      </c>
      <c r="B105" s="327" t="s">
        <v>416</v>
      </c>
      <c r="C105" s="349"/>
      <c r="D105" s="349"/>
      <c r="E105" s="332"/>
    </row>
    <row r="106" spans="1:5" ht="12" customHeight="1">
      <c r="A106" s="308" t="s">
        <v>417</v>
      </c>
      <c r="B106" s="327" t="s">
        <v>418</v>
      </c>
      <c r="C106" s="349"/>
      <c r="D106" s="349"/>
      <c r="E106" s="332"/>
    </row>
    <row r="107" spans="1:5" ht="12" customHeight="1" thickBot="1">
      <c r="A107" s="312" t="s">
        <v>419</v>
      </c>
      <c r="B107" s="328" t="s">
        <v>420</v>
      </c>
      <c r="C107" s="79">
        <v>1376000</v>
      </c>
      <c r="D107" s="79">
        <v>1131000</v>
      </c>
      <c r="E107" s="293">
        <v>704680</v>
      </c>
    </row>
    <row r="108" spans="1:5" ht="12" customHeight="1" thickBot="1">
      <c r="A108" s="314" t="s">
        <v>8</v>
      </c>
      <c r="B108" s="317" t="s">
        <v>421</v>
      </c>
      <c r="C108" s="346">
        <f>+C109+C111+C113</f>
        <v>22929000</v>
      </c>
      <c r="D108" s="346">
        <f>+D109+D111+D113</f>
        <v>29910800</v>
      </c>
      <c r="E108" s="329">
        <f>+E109+E111+E113</f>
        <v>29908374</v>
      </c>
    </row>
    <row r="109" spans="1:5" ht="12" customHeight="1">
      <c r="A109" s="309" t="s">
        <v>73</v>
      </c>
      <c r="B109" s="302" t="s">
        <v>149</v>
      </c>
      <c r="C109" s="348">
        <v>22929000</v>
      </c>
      <c r="D109" s="348">
        <v>29910800</v>
      </c>
      <c r="E109" s="331">
        <v>29908374</v>
      </c>
    </row>
    <row r="110" spans="1:5" ht="12" customHeight="1">
      <c r="A110" s="309" t="s">
        <v>74</v>
      </c>
      <c r="B110" s="306" t="s">
        <v>422</v>
      </c>
      <c r="C110" s="348"/>
      <c r="D110" s="348"/>
      <c r="E110" s="331"/>
    </row>
    <row r="111" spans="1:5" ht="15.75">
      <c r="A111" s="309" t="s">
        <v>75</v>
      </c>
      <c r="B111" s="306" t="s">
        <v>131</v>
      </c>
      <c r="C111" s="347"/>
      <c r="D111" s="347"/>
      <c r="E111" s="330"/>
    </row>
    <row r="112" spans="1:5" ht="12" customHeight="1">
      <c r="A112" s="309" t="s">
        <v>76</v>
      </c>
      <c r="B112" s="306" t="s">
        <v>423</v>
      </c>
      <c r="C112" s="347"/>
      <c r="D112" s="347"/>
      <c r="E112" s="330"/>
    </row>
    <row r="113" spans="1:5" ht="12" customHeight="1">
      <c r="A113" s="309" t="s">
        <v>77</v>
      </c>
      <c r="B113" s="338" t="s">
        <v>151</v>
      </c>
      <c r="C113" s="347"/>
      <c r="D113" s="347"/>
      <c r="E113" s="330"/>
    </row>
    <row r="114" spans="1:5" ht="21.75" customHeight="1">
      <c r="A114" s="309" t="s">
        <v>84</v>
      </c>
      <c r="B114" s="337" t="s">
        <v>424</v>
      </c>
      <c r="C114" s="347"/>
      <c r="D114" s="347"/>
      <c r="E114" s="330"/>
    </row>
    <row r="115" spans="1:5" ht="24" customHeight="1">
      <c r="A115" s="309" t="s">
        <v>86</v>
      </c>
      <c r="B115" s="353" t="s">
        <v>425</v>
      </c>
      <c r="C115" s="347"/>
      <c r="D115" s="347"/>
      <c r="E115" s="330"/>
    </row>
    <row r="116" spans="1:5" ht="12" customHeight="1">
      <c r="A116" s="309" t="s">
        <v>132</v>
      </c>
      <c r="B116" s="326" t="s">
        <v>412</v>
      </c>
      <c r="C116" s="347"/>
      <c r="D116" s="347"/>
      <c r="E116" s="330"/>
    </row>
    <row r="117" spans="1:5" ht="12" customHeight="1">
      <c r="A117" s="309" t="s">
        <v>133</v>
      </c>
      <c r="B117" s="326" t="s">
        <v>426</v>
      </c>
      <c r="C117" s="347"/>
      <c r="D117" s="347"/>
      <c r="E117" s="330"/>
    </row>
    <row r="118" spans="1:5" ht="12" customHeight="1">
      <c r="A118" s="309" t="s">
        <v>134</v>
      </c>
      <c r="B118" s="326" t="s">
        <v>427</v>
      </c>
      <c r="C118" s="347"/>
      <c r="D118" s="347"/>
      <c r="E118" s="330"/>
    </row>
    <row r="119" spans="1:5" s="373" customFormat="1" ht="12" customHeight="1">
      <c r="A119" s="309" t="s">
        <v>428</v>
      </c>
      <c r="B119" s="326" t="s">
        <v>415</v>
      </c>
      <c r="C119" s="347"/>
      <c r="D119" s="347"/>
      <c r="E119" s="330"/>
    </row>
    <row r="120" spans="1:5" ht="12" customHeight="1">
      <c r="A120" s="309" t="s">
        <v>429</v>
      </c>
      <c r="B120" s="326" t="s">
        <v>430</v>
      </c>
      <c r="C120" s="347"/>
      <c r="D120" s="347"/>
      <c r="E120" s="330"/>
    </row>
    <row r="121" spans="1:5" ht="12" customHeight="1" thickBot="1">
      <c r="A121" s="307" t="s">
        <v>431</v>
      </c>
      <c r="B121" s="326" t="s">
        <v>432</v>
      </c>
      <c r="C121" s="349"/>
      <c r="D121" s="349"/>
      <c r="E121" s="332"/>
    </row>
    <row r="122" spans="1:5" ht="12" customHeight="1" thickBot="1">
      <c r="A122" s="314" t="s">
        <v>9</v>
      </c>
      <c r="B122" s="322" t="s">
        <v>433</v>
      </c>
      <c r="C122" s="346">
        <f>+C123+C124</f>
        <v>0</v>
      </c>
      <c r="D122" s="346">
        <f>+D123+D124</f>
        <v>0</v>
      </c>
      <c r="E122" s="329">
        <f>+E123+E124</f>
        <v>0</v>
      </c>
    </row>
    <row r="123" spans="1:5" ht="12" customHeight="1">
      <c r="A123" s="309" t="s">
        <v>56</v>
      </c>
      <c r="B123" s="303" t="s">
        <v>45</v>
      </c>
      <c r="C123" s="348"/>
      <c r="D123" s="348"/>
      <c r="E123" s="331"/>
    </row>
    <row r="124" spans="1:5" ht="12" customHeight="1" thickBot="1">
      <c r="A124" s="310" t="s">
        <v>57</v>
      </c>
      <c r="B124" s="306" t="s">
        <v>46</v>
      </c>
      <c r="C124" s="349"/>
      <c r="D124" s="349"/>
      <c r="E124" s="332"/>
    </row>
    <row r="125" spans="1:5" ht="12" customHeight="1" thickBot="1">
      <c r="A125" s="314" t="s">
        <v>10</v>
      </c>
      <c r="B125" s="322" t="s">
        <v>434</v>
      </c>
      <c r="C125" s="346">
        <f>+C92+C108+C122</f>
        <v>195737000</v>
      </c>
      <c r="D125" s="346">
        <f>+D92+D108+D122</f>
        <v>210826311</v>
      </c>
      <c r="E125" s="329">
        <f>+E92+E108+E122</f>
        <v>182464346</v>
      </c>
    </row>
    <row r="126" spans="1:5" ht="12" customHeight="1" thickBot="1">
      <c r="A126" s="314" t="s">
        <v>11</v>
      </c>
      <c r="B126" s="322" t="s">
        <v>435</v>
      </c>
      <c r="C126" s="346">
        <f>+C127+C128+C129</f>
        <v>0</v>
      </c>
      <c r="D126" s="346">
        <f>+D127+D128+D129</f>
        <v>0</v>
      </c>
      <c r="E126" s="329">
        <f>+E127+E128+E129</f>
        <v>0</v>
      </c>
    </row>
    <row r="127" spans="1:5" ht="12" customHeight="1">
      <c r="A127" s="309" t="s">
        <v>60</v>
      </c>
      <c r="B127" s="303" t="s">
        <v>436</v>
      </c>
      <c r="C127" s="347"/>
      <c r="D127" s="347"/>
      <c r="E127" s="330"/>
    </row>
    <row r="128" spans="1:5" ht="12" customHeight="1">
      <c r="A128" s="309" t="s">
        <v>61</v>
      </c>
      <c r="B128" s="303" t="s">
        <v>437</v>
      </c>
      <c r="C128" s="347"/>
      <c r="D128" s="347"/>
      <c r="E128" s="330"/>
    </row>
    <row r="129" spans="1:5" ht="12" customHeight="1" thickBot="1">
      <c r="A129" s="307" t="s">
        <v>62</v>
      </c>
      <c r="B129" s="301" t="s">
        <v>438</v>
      </c>
      <c r="C129" s="347"/>
      <c r="D129" s="347"/>
      <c r="E129" s="330"/>
    </row>
    <row r="130" spans="1:5" ht="12" customHeight="1" thickBot="1">
      <c r="A130" s="314" t="s">
        <v>12</v>
      </c>
      <c r="B130" s="322" t="s">
        <v>439</v>
      </c>
      <c r="C130" s="346">
        <f>+C131+C132+C134+C133</f>
        <v>0</v>
      </c>
      <c r="D130" s="346">
        <f>+D131+D132+D134+D133</f>
        <v>0</v>
      </c>
      <c r="E130" s="329">
        <f>+E131+E132+E134+E133</f>
        <v>0</v>
      </c>
    </row>
    <row r="131" spans="1:5" ht="12" customHeight="1">
      <c r="A131" s="309" t="s">
        <v>63</v>
      </c>
      <c r="B131" s="303" t="s">
        <v>440</v>
      </c>
      <c r="C131" s="347"/>
      <c r="D131" s="347"/>
      <c r="E131" s="330"/>
    </row>
    <row r="132" spans="1:5" ht="12" customHeight="1">
      <c r="A132" s="309" t="s">
        <v>64</v>
      </c>
      <c r="B132" s="303" t="s">
        <v>441</v>
      </c>
      <c r="C132" s="347"/>
      <c r="D132" s="347"/>
      <c r="E132" s="330"/>
    </row>
    <row r="133" spans="1:5" ht="12" customHeight="1">
      <c r="A133" s="309" t="s">
        <v>336</v>
      </c>
      <c r="B133" s="303" t="s">
        <v>442</v>
      </c>
      <c r="C133" s="347"/>
      <c r="D133" s="347"/>
      <c r="E133" s="330"/>
    </row>
    <row r="134" spans="1:5" ht="12" customHeight="1" thickBot="1">
      <c r="A134" s="307" t="s">
        <v>338</v>
      </c>
      <c r="B134" s="301" t="s">
        <v>443</v>
      </c>
      <c r="C134" s="347"/>
      <c r="D134" s="347"/>
      <c r="E134" s="330"/>
    </row>
    <row r="135" spans="1:5" ht="12" customHeight="1" thickBot="1">
      <c r="A135" s="314" t="s">
        <v>13</v>
      </c>
      <c r="B135" s="322" t="s">
        <v>444</v>
      </c>
      <c r="C135" s="352">
        <f>+C136+C137+C138+C139</f>
        <v>25635000</v>
      </c>
      <c r="D135" s="352">
        <f>+D136+D137+D138+D139</f>
        <v>27688744</v>
      </c>
      <c r="E135" s="365">
        <f>+E136+E137+E138+E139</f>
        <v>27563641</v>
      </c>
    </row>
    <row r="136" spans="1:5" ht="12" customHeight="1">
      <c r="A136" s="309" t="s">
        <v>65</v>
      </c>
      <c r="B136" s="303" t="s">
        <v>674</v>
      </c>
      <c r="C136" s="347">
        <v>25635000</v>
      </c>
      <c r="D136" s="347">
        <v>25635000</v>
      </c>
      <c r="E136" s="330">
        <v>25509897</v>
      </c>
    </row>
    <row r="137" spans="1:5" ht="12" customHeight="1">
      <c r="A137" s="309" t="s">
        <v>66</v>
      </c>
      <c r="B137" s="303" t="s">
        <v>446</v>
      </c>
      <c r="C137" s="347"/>
      <c r="D137" s="347">
        <v>2053744</v>
      </c>
      <c r="E137" s="330">
        <v>2053744</v>
      </c>
    </row>
    <row r="138" spans="1:5" ht="12" customHeight="1">
      <c r="A138" s="309" t="s">
        <v>345</v>
      </c>
      <c r="B138" s="303" t="s">
        <v>447</v>
      </c>
      <c r="C138" s="347"/>
      <c r="D138" s="347"/>
      <c r="E138" s="330"/>
    </row>
    <row r="139" spans="1:5" ht="12" customHeight="1" thickBot="1">
      <c r="A139" s="307" t="s">
        <v>347</v>
      </c>
      <c r="B139" s="301" t="s">
        <v>448</v>
      </c>
      <c r="C139" s="347"/>
      <c r="D139" s="347"/>
      <c r="E139" s="330"/>
    </row>
    <row r="140" spans="1:9" ht="15" customHeight="1" thickBot="1">
      <c r="A140" s="314" t="s">
        <v>14</v>
      </c>
      <c r="B140" s="322" t="s">
        <v>449</v>
      </c>
      <c r="C140" s="80">
        <f>+C141+C142+C143+C144</f>
        <v>0</v>
      </c>
      <c r="D140" s="80">
        <f>+D141+D142+D143+D144</f>
        <v>0</v>
      </c>
      <c r="E140" s="298">
        <f>+E141+E142+E143+E144</f>
        <v>0</v>
      </c>
      <c r="F140" s="363"/>
      <c r="G140" s="364"/>
      <c r="H140" s="364"/>
      <c r="I140" s="364"/>
    </row>
    <row r="141" spans="1:5" s="356" customFormat="1" ht="12.75" customHeight="1">
      <c r="A141" s="309" t="s">
        <v>125</v>
      </c>
      <c r="B141" s="303" t="s">
        <v>450</v>
      </c>
      <c r="C141" s="347"/>
      <c r="D141" s="347"/>
      <c r="E141" s="330"/>
    </row>
    <row r="142" spans="1:5" ht="12.75" customHeight="1">
      <c r="A142" s="309" t="s">
        <v>126</v>
      </c>
      <c r="B142" s="303" t="s">
        <v>451</v>
      </c>
      <c r="C142" s="347"/>
      <c r="D142" s="347"/>
      <c r="E142" s="330"/>
    </row>
    <row r="143" spans="1:5" ht="12.75" customHeight="1">
      <c r="A143" s="309" t="s">
        <v>150</v>
      </c>
      <c r="B143" s="303" t="s">
        <v>452</v>
      </c>
      <c r="C143" s="347"/>
      <c r="D143" s="347"/>
      <c r="E143" s="330"/>
    </row>
    <row r="144" spans="1:5" ht="12.75" customHeight="1" thickBot="1">
      <c r="A144" s="309" t="s">
        <v>353</v>
      </c>
      <c r="B144" s="303" t="s">
        <v>453</v>
      </c>
      <c r="C144" s="347"/>
      <c r="D144" s="347"/>
      <c r="E144" s="330"/>
    </row>
    <row r="145" spans="1:5" ht="16.5" thickBot="1">
      <c r="A145" s="314" t="s">
        <v>15</v>
      </c>
      <c r="B145" s="322" t="s">
        <v>454</v>
      </c>
      <c r="C145" s="296">
        <f>+C126+C130+C135+C140</f>
        <v>25635000</v>
      </c>
      <c r="D145" s="296">
        <f>+D126+D130+D135+D140</f>
        <v>27688744</v>
      </c>
      <c r="E145" s="297">
        <f>+E126+E130+E135+E140</f>
        <v>27563641</v>
      </c>
    </row>
    <row r="146" spans="1:5" ht="16.5" thickBot="1">
      <c r="A146" s="339" t="s">
        <v>16</v>
      </c>
      <c r="B146" s="342" t="s">
        <v>455</v>
      </c>
      <c r="C146" s="296">
        <f>+C125+C145</f>
        <v>221372000</v>
      </c>
      <c r="D146" s="296">
        <f>+D125+D145</f>
        <v>238515055</v>
      </c>
      <c r="E146" s="297">
        <f>+E125+E145</f>
        <v>210027987</v>
      </c>
    </row>
    <row r="148" spans="1:5" ht="18.75" customHeight="1">
      <c r="A148" s="637" t="s">
        <v>456</v>
      </c>
      <c r="B148" s="637"/>
      <c r="C148" s="637"/>
      <c r="D148" s="637"/>
      <c r="E148" s="637"/>
    </row>
    <row r="149" spans="1:5" ht="13.5" customHeight="1" thickBot="1">
      <c r="A149" s="324" t="s">
        <v>108</v>
      </c>
      <c r="B149" s="324"/>
      <c r="C149" s="354"/>
      <c r="E149" s="341" t="str">
        <f>E88</f>
        <v>Forintban!</v>
      </c>
    </row>
    <row r="150" spans="1:5" ht="21.75" thickBot="1">
      <c r="A150" s="314">
        <v>1</v>
      </c>
      <c r="B150" s="317" t="s">
        <v>457</v>
      </c>
      <c r="C150" s="340">
        <f>+C61-C125</f>
        <v>19385000</v>
      </c>
      <c r="D150" s="340">
        <f>+D61-D125</f>
        <v>18172744</v>
      </c>
      <c r="E150" s="340">
        <f>+E61-E125</f>
        <v>43450517</v>
      </c>
    </row>
    <row r="151" spans="1:5" ht="21.75" thickBot="1">
      <c r="A151" s="314" t="s">
        <v>8</v>
      </c>
      <c r="B151" s="317" t="s">
        <v>458</v>
      </c>
      <c r="C151" s="340">
        <f>+C84-C145</f>
        <v>-19385000</v>
      </c>
      <c r="D151" s="340">
        <f>+D84-D145</f>
        <v>-18172744</v>
      </c>
      <c r="E151" s="340">
        <f>+E84-E145</f>
        <v>-15722405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43" customFormat="1" ht="12.75" customHeight="1">
      <c r="C161" s="344"/>
      <c r="D161" s="344"/>
      <c r="E161" s="344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Vámosújfalu Község Önkormányzata
2016. ÉVI ZÁRSZÁMADÁS
KÖTELEZŐ FELADATAINAK MÉRLEGE 
&amp;R&amp;"Times New Roman CE,Félkövér dőlt"&amp;11 1.2. melléklet a 7/2017. (V.25.)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G18" sqref="G18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48" t="s">
        <v>706</v>
      </c>
    </row>
    <row r="2" spans="1:3" ht="14.25">
      <c r="A2" s="249"/>
      <c r="B2" s="249"/>
      <c r="C2" s="249"/>
    </row>
    <row r="3" spans="1:3" ht="33.75" customHeight="1">
      <c r="A3" s="772" t="s">
        <v>288</v>
      </c>
      <c r="B3" s="772"/>
      <c r="C3" s="772"/>
    </row>
    <row r="4" ht="13.5" thickBot="1">
      <c r="C4" s="250"/>
    </row>
    <row r="5" spans="1:3" s="254" customFormat="1" ht="43.5" customHeight="1" thickBot="1">
      <c r="A5" s="251" t="s">
        <v>5</v>
      </c>
      <c r="B5" s="252" t="s">
        <v>48</v>
      </c>
      <c r="C5" s="253" t="s">
        <v>670</v>
      </c>
    </row>
    <row r="6" spans="1:3" ht="28.5" customHeight="1">
      <c r="A6" s="255" t="s">
        <v>7</v>
      </c>
      <c r="B6" s="256" t="e">
        <f>+CONCATENATE("Pénzkészlet ",LEFT(#REF!,4),". január 1-jén",CHAR(10),"ebből:")</f>
        <v>#REF!</v>
      </c>
      <c r="C6" s="257">
        <f>C7+C8</f>
        <v>8182622</v>
      </c>
    </row>
    <row r="7" spans="1:3" ht="18" customHeight="1">
      <c r="A7" s="258" t="s">
        <v>8</v>
      </c>
      <c r="B7" s="259" t="s">
        <v>289</v>
      </c>
      <c r="C7" s="260">
        <v>7697442</v>
      </c>
    </row>
    <row r="8" spans="1:3" ht="18" customHeight="1">
      <c r="A8" s="258" t="s">
        <v>9</v>
      </c>
      <c r="B8" s="259" t="s">
        <v>290</v>
      </c>
      <c r="C8" s="260">
        <v>485180</v>
      </c>
    </row>
    <row r="9" spans="1:3" ht="18" customHeight="1">
      <c r="A9" s="258" t="s">
        <v>10</v>
      </c>
      <c r="B9" s="261" t="s">
        <v>291</v>
      </c>
      <c r="C9" s="260">
        <v>229573477</v>
      </c>
    </row>
    <row r="10" spans="1:3" ht="18" customHeight="1">
      <c r="A10" s="262" t="s">
        <v>11</v>
      </c>
      <c r="B10" s="263" t="s">
        <v>292</v>
      </c>
      <c r="C10" s="264">
        <v>210027987</v>
      </c>
    </row>
    <row r="11" spans="1:3" ht="18" customHeight="1" thickBot="1">
      <c r="A11" s="268" t="s">
        <v>12</v>
      </c>
      <c r="B11" s="583" t="s">
        <v>664</v>
      </c>
      <c r="C11" s="270"/>
    </row>
    <row r="12" spans="1:3" ht="25.5" customHeight="1">
      <c r="A12" s="265" t="s">
        <v>13</v>
      </c>
      <c r="B12" s="266" t="e">
        <f>+CONCATENATE("Záró pénzkészlet ",LEFT(#REF!,4),". december 31-én",CHAR(10),"ebből:")</f>
        <v>#REF!</v>
      </c>
      <c r="C12" s="267">
        <f>C6+C9-C10+C11</f>
        <v>27728112</v>
      </c>
    </row>
    <row r="13" spans="1:3" ht="18" customHeight="1">
      <c r="A13" s="258" t="s">
        <v>14</v>
      </c>
      <c r="B13" s="259" t="s">
        <v>289</v>
      </c>
      <c r="C13" s="260">
        <v>28598894</v>
      </c>
    </row>
    <row r="14" spans="1:3" ht="18" customHeight="1" thickBot="1">
      <c r="A14" s="268" t="s">
        <v>15</v>
      </c>
      <c r="B14" s="269" t="s">
        <v>290</v>
      </c>
      <c r="C14" s="270">
        <v>108910</v>
      </c>
    </row>
  </sheetData>
  <sheetProtection/>
  <mergeCells count="1">
    <mergeCell ref="A3:C3"/>
  </mergeCells>
  <conditionalFormatting sqref="C12">
    <cfRule type="cellIs" priority="1" dxfId="1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C1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86" t="s">
        <v>111</v>
      </c>
      <c r="C1" s="387"/>
      <c r="D1" s="387"/>
      <c r="E1" s="387"/>
      <c r="F1" s="387"/>
      <c r="G1" s="387"/>
      <c r="H1" s="387"/>
      <c r="I1" s="387"/>
      <c r="J1" s="647" t="s">
        <v>697</v>
      </c>
    </row>
    <row r="2" spans="7:10" ht="14.25" thickBot="1">
      <c r="G2" s="40"/>
      <c r="H2" s="40"/>
      <c r="I2" s="341" t="s">
        <v>668</v>
      </c>
      <c r="J2" s="647"/>
    </row>
    <row r="3" spans="1:10" ht="18" customHeight="1" thickBot="1">
      <c r="A3" s="645" t="s">
        <v>55</v>
      </c>
      <c r="B3" s="411" t="s">
        <v>42</v>
      </c>
      <c r="C3" s="412"/>
      <c r="D3" s="412"/>
      <c r="E3" s="412"/>
      <c r="F3" s="411" t="s">
        <v>43</v>
      </c>
      <c r="G3" s="413"/>
      <c r="H3" s="413"/>
      <c r="I3" s="413"/>
      <c r="J3" s="647"/>
    </row>
    <row r="4" spans="1:10" s="388" customFormat="1" ht="35.25" customHeight="1" thickBot="1">
      <c r="A4" s="646"/>
      <c r="B4" s="28" t="s">
        <v>48</v>
      </c>
      <c r="C4" s="29" t="str">
        <f>+CONCATENATE(LEFT('1.1.sz.mell.'!C3,4),". évi eredeti előirányzat")</f>
        <v>2016. évi eredeti előirányzat</v>
      </c>
      <c r="D4" s="374" t="str">
        <f>+CONCATENATE(LEFT('1.1.sz.mell.'!C3,4),". évi módosított előirányzat")</f>
        <v>2016. évi módosított előirányzat</v>
      </c>
      <c r="E4" s="29" t="str">
        <f>+CONCATENATE(LEFT('1.1.sz.mell.'!C3,4),". évi teljesítés")</f>
        <v>2016. évi teljesítés</v>
      </c>
      <c r="F4" s="28" t="s">
        <v>48</v>
      </c>
      <c r="G4" s="29" t="str">
        <f>+C4</f>
        <v>2016. évi eredeti előirányzat</v>
      </c>
      <c r="H4" s="374" t="str">
        <f>+D4</f>
        <v>2016. évi módosított előirányzat</v>
      </c>
      <c r="I4" s="403" t="str">
        <f>+E4</f>
        <v>2016. évi teljesítés</v>
      </c>
      <c r="J4" s="647"/>
    </row>
    <row r="5" spans="1:10" s="389" customFormat="1" ht="12" customHeight="1" thickBot="1">
      <c r="A5" s="414" t="s">
        <v>402</v>
      </c>
      <c r="B5" s="415" t="s">
        <v>403</v>
      </c>
      <c r="C5" s="416" t="s">
        <v>404</v>
      </c>
      <c r="D5" s="416" t="s">
        <v>405</v>
      </c>
      <c r="E5" s="416" t="s">
        <v>406</v>
      </c>
      <c r="F5" s="415" t="s">
        <v>483</v>
      </c>
      <c r="G5" s="416" t="s">
        <v>484</v>
      </c>
      <c r="H5" s="416" t="s">
        <v>485</v>
      </c>
      <c r="I5" s="417" t="s">
        <v>486</v>
      </c>
      <c r="J5" s="647"/>
    </row>
    <row r="6" spans="1:10" ht="15" customHeight="1">
      <c r="A6" s="390" t="s">
        <v>7</v>
      </c>
      <c r="B6" s="391" t="s">
        <v>459</v>
      </c>
      <c r="C6" s="377">
        <v>63727497</v>
      </c>
      <c r="D6" s="377">
        <v>71701578</v>
      </c>
      <c r="E6" s="377">
        <v>71701578</v>
      </c>
      <c r="F6" s="391" t="s">
        <v>49</v>
      </c>
      <c r="G6" s="377">
        <v>89103000</v>
      </c>
      <c r="H6" s="377">
        <v>88075626</v>
      </c>
      <c r="I6" s="383">
        <v>69593215</v>
      </c>
      <c r="J6" s="647"/>
    </row>
    <row r="7" spans="1:10" ht="15" customHeight="1">
      <c r="A7" s="392" t="s">
        <v>8</v>
      </c>
      <c r="B7" s="393" t="s">
        <v>460</v>
      </c>
      <c r="C7" s="378">
        <v>122242000</v>
      </c>
      <c r="D7" s="378">
        <v>102244000</v>
      </c>
      <c r="E7" s="378">
        <v>103560975</v>
      </c>
      <c r="F7" s="393" t="s">
        <v>127</v>
      </c>
      <c r="G7" s="378">
        <v>16071000</v>
      </c>
      <c r="H7" s="378">
        <v>17311018</v>
      </c>
      <c r="I7" s="384">
        <v>17252621</v>
      </c>
      <c r="J7" s="647"/>
    </row>
    <row r="8" spans="1:10" ht="15" customHeight="1">
      <c r="A8" s="392" t="s">
        <v>9</v>
      </c>
      <c r="B8" s="393" t="s">
        <v>461</v>
      </c>
      <c r="C8" s="378"/>
      <c r="D8" s="378"/>
      <c r="E8" s="378"/>
      <c r="F8" s="393" t="s">
        <v>154</v>
      </c>
      <c r="G8" s="378">
        <v>57631000</v>
      </c>
      <c r="H8" s="378">
        <v>60940227</v>
      </c>
      <c r="I8" s="384">
        <v>56353949</v>
      </c>
      <c r="J8" s="647"/>
    </row>
    <row r="9" spans="1:10" ht="15" customHeight="1">
      <c r="A9" s="392" t="s">
        <v>10</v>
      </c>
      <c r="B9" s="393" t="s">
        <v>118</v>
      </c>
      <c r="C9" s="378">
        <v>14827000</v>
      </c>
      <c r="D9" s="378">
        <v>13050000</v>
      </c>
      <c r="E9" s="378">
        <v>11954909</v>
      </c>
      <c r="F9" s="393" t="s">
        <v>128</v>
      </c>
      <c r="G9" s="378">
        <v>4590000</v>
      </c>
      <c r="H9" s="378">
        <v>8675640</v>
      </c>
      <c r="I9" s="384">
        <v>5410375</v>
      </c>
      <c r="J9" s="647"/>
    </row>
    <row r="10" spans="1:10" ht="15" customHeight="1">
      <c r="A10" s="392" t="s">
        <v>11</v>
      </c>
      <c r="B10" s="394" t="s">
        <v>462</v>
      </c>
      <c r="C10" s="378">
        <v>4499503</v>
      </c>
      <c r="D10" s="378">
        <v>4499505</v>
      </c>
      <c r="E10" s="378">
        <v>200000</v>
      </c>
      <c r="F10" s="393" t="s">
        <v>129</v>
      </c>
      <c r="G10" s="378">
        <v>5413000</v>
      </c>
      <c r="H10" s="378">
        <v>5913000</v>
      </c>
      <c r="I10" s="384">
        <v>3945812</v>
      </c>
      <c r="J10" s="647"/>
    </row>
    <row r="11" spans="1:10" ht="15" customHeight="1">
      <c r="A11" s="392" t="s">
        <v>12</v>
      </c>
      <c r="B11" s="393" t="s">
        <v>616</v>
      </c>
      <c r="C11" s="379"/>
      <c r="D11" s="379"/>
      <c r="E11" s="379"/>
      <c r="F11" s="393" t="s">
        <v>38</v>
      </c>
      <c r="G11" s="378"/>
      <c r="H11" s="378"/>
      <c r="I11" s="384"/>
      <c r="J11" s="647"/>
    </row>
    <row r="12" spans="1:10" ht="15" customHeight="1">
      <c r="A12" s="392" t="s">
        <v>13</v>
      </c>
      <c r="B12" s="393" t="s">
        <v>332</v>
      </c>
      <c r="C12" s="378">
        <v>9826000</v>
      </c>
      <c r="D12" s="378">
        <v>13820972</v>
      </c>
      <c r="E12" s="378">
        <v>15778695</v>
      </c>
      <c r="F12" s="7"/>
      <c r="G12" s="378"/>
      <c r="H12" s="378"/>
      <c r="I12" s="384"/>
      <c r="J12" s="647"/>
    </row>
    <row r="13" spans="1:10" ht="15" customHeight="1">
      <c r="A13" s="392" t="s">
        <v>14</v>
      </c>
      <c r="B13" s="7"/>
      <c r="C13" s="378"/>
      <c r="D13" s="378"/>
      <c r="E13" s="378"/>
      <c r="F13" s="7"/>
      <c r="G13" s="378"/>
      <c r="H13" s="378"/>
      <c r="I13" s="384"/>
      <c r="J13" s="647"/>
    </row>
    <row r="14" spans="1:10" ht="15" customHeight="1">
      <c r="A14" s="392" t="s">
        <v>15</v>
      </c>
      <c r="B14" s="402"/>
      <c r="C14" s="379"/>
      <c r="D14" s="379"/>
      <c r="E14" s="379"/>
      <c r="F14" s="7"/>
      <c r="G14" s="378"/>
      <c r="H14" s="378"/>
      <c r="I14" s="384"/>
      <c r="J14" s="647"/>
    </row>
    <row r="15" spans="1:10" ht="15" customHeight="1">
      <c r="A15" s="392" t="s">
        <v>16</v>
      </c>
      <c r="B15" s="7"/>
      <c r="C15" s="378"/>
      <c r="D15" s="378"/>
      <c r="E15" s="378"/>
      <c r="F15" s="7"/>
      <c r="G15" s="378"/>
      <c r="H15" s="378"/>
      <c r="I15" s="384"/>
      <c r="J15" s="647"/>
    </row>
    <row r="16" spans="1:10" ht="15" customHeight="1">
      <c r="A16" s="392" t="s">
        <v>17</v>
      </c>
      <c r="B16" s="7"/>
      <c r="C16" s="378"/>
      <c r="D16" s="378"/>
      <c r="E16" s="378"/>
      <c r="F16" s="7"/>
      <c r="G16" s="378"/>
      <c r="H16" s="378"/>
      <c r="I16" s="384"/>
      <c r="J16" s="647"/>
    </row>
    <row r="17" spans="1:10" ht="15" customHeight="1" thickBot="1">
      <c r="A17" s="392" t="s">
        <v>18</v>
      </c>
      <c r="B17" s="13"/>
      <c r="C17" s="380"/>
      <c r="D17" s="380"/>
      <c r="E17" s="380"/>
      <c r="F17" s="7"/>
      <c r="G17" s="380"/>
      <c r="H17" s="380"/>
      <c r="I17" s="385"/>
      <c r="J17" s="647"/>
    </row>
    <row r="18" spans="1:10" ht="17.25" customHeight="1" thickBot="1">
      <c r="A18" s="395" t="s">
        <v>19</v>
      </c>
      <c r="B18" s="376" t="s">
        <v>463</v>
      </c>
      <c r="C18" s="381">
        <f>+C6+C7+C9+C10+C12+C13+C14+C15+C16+C17</f>
        <v>215122000</v>
      </c>
      <c r="D18" s="381">
        <f>+D6+D7+D9+D10+D12+D13+D14+D15+D16+D17</f>
        <v>205316055</v>
      </c>
      <c r="E18" s="381">
        <f>+E6+E7+E9+E10+E12+E13+E14+E15+E16+E17</f>
        <v>203196157</v>
      </c>
      <c r="F18" s="376" t="s">
        <v>470</v>
      </c>
      <c r="G18" s="381">
        <f>SUM(G6:G17)</f>
        <v>172808000</v>
      </c>
      <c r="H18" s="381">
        <f>SUM(H6:H17)</f>
        <v>180915511</v>
      </c>
      <c r="I18" s="381">
        <f>SUM(I6:I17)</f>
        <v>152555972</v>
      </c>
      <c r="J18" s="647"/>
    </row>
    <row r="19" spans="1:10" ht="15" customHeight="1">
      <c r="A19" s="396" t="s">
        <v>20</v>
      </c>
      <c r="B19" s="397" t="s">
        <v>464</v>
      </c>
      <c r="C19" s="41">
        <f>+C20+C21+C22+C23</f>
        <v>6250000</v>
      </c>
      <c r="D19" s="41">
        <f>+D20+D21+D22+D23</f>
        <v>3288200</v>
      </c>
      <c r="E19" s="41">
        <f>+E20+E21+E22+E23</f>
        <v>4651748</v>
      </c>
      <c r="F19" s="398" t="s">
        <v>135</v>
      </c>
      <c r="G19" s="382"/>
      <c r="H19" s="382"/>
      <c r="I19" s="382"/>
      <c r="J19" s="647"/>
    </row>
    <row r="20" spans="1:10" ht="15" customHeight="1">
      <c r="A20" s="399" t="s">
        <v>21</v>
      </c>
      <c r="B20" s="398" t="s">
        <v>147</v>
      </c>
      <c r="C20" s="375">
        <v>6250000</v>
      </c>
      <c r="D20" s="375">
        <v>3288200</v>
      </c>
      <c r="E20" s="375">
        <v>2326512</v>
      </c>
      <c r="F20" s="398" t="s">
        <v>471</v>
      </c>
      <c r="G20" s="375"/>
      <c r="H20" s="375"/>
      <c r="I20" s="375"/>
      <c r="J20" s="647"/>
    </row>
    <row r="21" spans="1:10" ht="15" customHeight="1">
      <c r="A21" s="399" t="s">
        <v>22</v>
      </c>
      <c r="B21" s="398" t="s">
        <v>148</v>
      </c>
      <c r="C21" s="375"/>
      <c r="D21" s="375"/>
      <c r="E21" s="375"/>
      <c r="F21" s="398" t="s">
        <v>109</v>
      </c>
      <c r="G21" s="375"/>
      <c r="H21" s="375">
        <v>2053744</v>
      </c>
      <c r="I21" s="375">
        <v>2053744</v>
      </c>
      <c r="J21" s="647"/>
    </row>
    <row r="22" spans="1:10" ht="15" customHeight="1">
      <c r="A22" s="399" t="s">
        <v>23</v>
      </c>
      <c r="B22" s="398" t="s">
        <v>152</v>
      </c>
      <c r="C22" s="375"/>
      <c r="D22" s="375"/>
      <c r="E22" s="375"/>
      <c r="F22" s="398" t="s">
        <v>110</v>
      </c>
      <c r="G22" s="375"/>
      <c r="H22" s="375"/>
      <c r="I22" s="375"/>
      <c r="J22" s="647"/>
    </row>
    <row r="23" spans="1:10" ht="15" customHeight="1">
      <c r="A23" s="399" t="s">
        <v>24</v>
      </c>
      <c r="B23" s="398" t="s">
        <v>153</v>
      </c>
      <c r="C23" s="375"/>
      <c r="D23" s="375"/>
      <c r="E23" s="375">
        <v>2325236</v>
      </c>
      <c r="F23" s="397" t="s">
        <v>155</v>
      </c>
      <c r="G23" s="375"/>
      <c r="H23" s="375"/>
      <c r="I23" s="375"/>
      <c r="J23" s="647"/>
    </row>
    <row r="24" spans="1:10" ht="15" customHeight="1">
      <c r="A24" s="399" t="s">
        <v>25</v>
      </c>
      <c r="B24" s="398" t="s">
        <v>465</v>
      </c>
      <c r="C24" s="400">
        <f>+C25+C26</f>
        <v>0</v>
      </c>
      <c r="D24" s="400">
        <f>+D25+D26</f>
        <v>0</v>
      </c>
      <c r="E24" s="400">
        <f>+E25+E26</f>
        <v>0</v>
      </c>
      <c r="F24" s="398" t="s">
        <v>136</v>
      </c>
      <c r="G24" s="375"/>
      <c r="H24" s="375"/>
      <c r="I24" s="375"/>
      <c r="J24" s="647"/>
    </row>
    <row r="25" spans="1:10" ht="15" customHeight="1">
      <c r="A25" s="396" t="s">
        <v>26</v>
      </c>
      <c r="B25" s="397" t="s">
        <v>466</v>
      </c>
      <c r="C25" s="382"/>
      <c r="D25" s="382"/>
      <c r="E25" s="382"/>
      <c r="F25" s="391" t="s">
        <v>137</v>
      </c>
      <c r="G25" s="382"/>
      <c r="H25" s="382"/>
      <c r="I25" s="382"/>
      <c r="J25" s="647"/>
    </row>
    <row r="26" spans="1:10" ht="15" customHeight="1" thickBot="1">
      <c r="A26" s="399" t="s">
        <v>27</v>
      </c>
      <c r="B26" s="398" t="s">
        <v>467</v>
      </c>
      <c r="C26" s="375"/>
      <c r="D26" s="375"/>
      <c r="E26" s="375"/>
      <c r="F26" s="7" t="s">
        <v>673</v>
      </c>
      <c r="G26" s="375">
        <v>25635000</v>
      </c>
      <c r="H26" s="375">
        <v>25635000</v>
      </c>
      <c r="I26" s="375">
        <v>25509897</v>
      </c>
      <c r="J26" s="647"/>
    </row>
    <row r="27" spans="1:10" ht="17.25" customHeight="1" thickBot="1">
      <c r="A27" s="395" t="s">
        <v>28</v>
      </c>
      <c r="B27" s="376" t="s">
        <v>468</v>
      </c>
      <c r="C27" s="381">
        <f>+C19+C24</f>
        <v>6250000</v>
      </c>
      <c r="D27" s="381">
        <f>+D19+D24</f>
        <v>3288200</v>
      </c>
      <c r="E27" s="381">
        <f>+E19+E24</f>
        <v>4651748</v>
      </c>
      <c r="F27" s="376" t="s">
        <v>472</v>
      </c>
      <c r="G27" s="381">
        <f>SUM(G19:G26)</f>
        <v>25635000</v>
      </c>
      <c r="H27" s="381">
        <f>SUM(H19:H26)</f>
        <v>27688744</v>
      </c>
      <c r="I27" s="381">
        <f>SUM(I19:I26)</f>
        <v>27563641</v>
      </c>
      <c r="J27" s="647"/>
    </row>
    <row r="28" spans="1:10" ht="17.25" customHeight="1" thickBot="1">
      <c r="A28" s="395" t="s">
        <v>29</v>
      </c>
      <c r="B28" s="401" t="s">
        <v>469</v>
      </c>
      <c r="C28" s="592">
        <f>+C18+C27</f>
        <v>221372000</v>
      </c>
      <c r="D28" s="592">
        <f>+D18+D27</f>
        <v>208604255</v>
      </c>
      <c r="E28" s="593">
        <f>+E18+E27</f>
        <v>207847905</v>
      </c>
      <c r="F28" s="401" t="s">
        <v>473</v>
      </c>
      <c r="G28" s="592">
        <f>+G18+G27</f>
        <v>198443000</v>
      </c>
      <c r="H28" s="592">
        <f>+H18+H27</f>
        <v>208604255</v>
      </c>
      <c r="I28" s="592">
        <f>+I18+I27</f>
        <v>180119613</v>
      </c>
      <c r="J28" s="647"/>
    </row>
    <row r="29" spans="1:10" ht="17.25" customHeight="1" thickBot="1">
      <c r="A29" s="395" t="s">
        <v>30</v>
      </c>
      <c r="B29" s="401" t="s">
        <v>113</v>
      </c>
      <c r="C29" s="592" t="str">
        <f>IF(C18-G18&lt;0,G18-C18,"-")</f>
        <v>-</v>
      </c>
      <c r="D29" s="592" t="str">
        <f>IF(D18-H18&lt;0,H18-D18,"-")</f>
        <v>-</v>
      </c>
      <c r="E29" s="593" t="str">
        <f>IF(E18-I18&lt;0,I18-E18,"-")</f>
        <v>-</v>
      </c>
      <c r="F29" s="401" t="s">
        <v>114</v>
      </c>
      <c r="G29" s="592">
        <f>IF(C18-G18&gt;0,C18-G18,"-")</f>
        <v>42314000</v>
      </c>
      <c r="H29" s="592">
        <f>IF(D18-H18&gt;0,D18-H18,"-")</f>
        <v>24400544</v>
      </c>
      <c r="I29" s="592">
        <f>IF(E18-I18&gt;0,E18-I18,"-")</f>
        <v>50640185</v>
      </c>
      <c r="J29" s="647"/>
    </row>
    <row r="30" spans="1:10" ht="17.25" customHeight="1" thickBot="1">
      <c r="A30" s="395" t="s">
        <v>31</v>
      </c>
      <c r="B30" s="401" t="s">
        <v>671</v>
      </c>
      <c r="C30" s="592" t="str">
        <f>IF(C28-G28&lt;0,G28-C28,"-")</f>
        <v>-</v>
      </c>
      <c r="D30" s="592" t="str">
        <f>IF(D28-H28&lt;0,H28-D28,"-")</f>
        <v>-</v>
      </c>
      <c r="E30" s="593" t="str">
        <f>IF(E28-I28&lt;0,I28-E28,"-")</f>
        <v>-</v>
      </c>
      <c r="F30" s="401" t="s">
        <v>672</v>
      </c>
      <c r="G30" s="592">
        <f>IF(C28-G28&gt;0,C28-G28,"-")</f>
        <v>22929000</v>
      </c>
      <c r="H30" s="592" t="str">
        <f>IF(D28-H28&gt;0,D28-H28,"-")</f>
        <v>-</v>
      </c>
      <c r="I30" s="592">
        <f>IF(E28-I28&gt;0,E28-I28,"-")</f>
        <v>27728292</v>
      </c>
      <c r="J30" s="647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86" t="s">
        <v>112</v>
      </c>
      <c r="C1" s="387"/>
      <c r="D1" s="387"/>
      <c r="E1" s="387"/>
      <c r="F1" s="387"/>
      <c r="G1" s="387"/>
      <c r="H1" s="387"/>
      <c r="I1" s="387"/>
      <c r="J1" s="650" t="s">
        <v>696</v>
      </c>
    </row>
    <row r="2" spans="7:10" ht="14.25" thickBot="1">
      <c r="G2" s="40"/>
      <c r="H2" s="40"/>
      <c r="I2" s="40" t="str">
        <f>'2.1.sz.mell  '!I2</f>
        <v>Forintban!</v>
      </c>
      <c r="J2" s="650"/>
    </row>
    <row r="3" spans="1:10" ht="24" customHeight="1" thickBot="1">
      <c r="A3" s="648" t="s">
        <v>55</v>
      </c>
      <c r="B3" s="411" t="s">
        <v>42</v>
      </c>
      <c r="C3" s="412"/>
      <c r="D3" s="412"/>
      <c r="E3" s="412"/>
      <c r="F3" s="411" t="s">
        <v>43</v>
      </c>
      <c r="G3" s="413"/>
      <c r="H3" s="413"/>
      <c r="I3" s="413"/>
      <c r="J3" s="650"/>
    </row>
    <row r="4" spans="1:10" s="388" customFormat="1" ht="35.25" customHeight="1" thickBot="1">
      <c r="A4" s="649"/>
      <c r="B4" s="28" t="s">
        <v>48</v>
      </c>
      <c r="C4" s="29" t="str">
        <f>+'2.1.sz.mell  '!C4</f>
        <v>2016. évi eredeti előirányzat</v>
      </c>
      <c r="D4" s="374" t="str">
        <f>+'2.1.sz.mell  '!D4</f>
        <v>2016. évi módosított előirányzat</v>
      </c>
      <c r="E4" s="29" t="str">
        <f>+'2.1.sz.mell  '!E4</f>
        <v>2016. évi teljesítés</v>
      </c>
      <c r="F4" s="28" t="s">
        <v>48</v>
      </c>
      <c r="G4" s="29" t="str">
        <f>+'2.1.sz.mell  '!C4</f>
        <v>2016. évi eredeti előirányzat</v>
      </c>
      <c r="H4" s="374" t="str">
        <f>+'2.1.sz.mell  '!D4</f>
        <v>2016. évi módosított előirányzat</v>
      </c>
      <c r="I4" s="403" t="str">
        <f>+'2.1.sz.mell  '!E4</f>
        <v>2016. évi teljesítés</v>
      </c>
      <c r="J4" s="650"/>
    </row>
    <row r="5" spans="1:10" s="388" customFormat="1" ht="13.5" thickBot="1">
      <c r="A5" s="414" t="s">
        <v>402</v>
      </c>
      <c r="B5" s="415" t="s">
        <v>403</v>
      </c>
      <c r="C5" s="416" t="s">
        <v>404</v>
      </c>
      <c r="D5" s="416" t="s">
        <v>405</v>
      </c>
      <c r="E5" s="416" t="s">
        <v>406</v>
      </c>
      <c r="F5" s="415" t="s">
        <v>483</v>
      </c>
      <c r="G5" s="416" t="s">
        <v>484</v>
      </c>
      <c r="H5" s="416" t="s">
        <v>485</v>
      </c>
      <c r="I5" s="417" t="s">
        <v>486</v>
      </c>
      <c r="J5" s="650"/>
    </row>
    <row r="6" spans="1:10" ht="12.75" customHeight="1">
      <c r="A6" s="390" t="s">
        <v>7</v>
      </c>
      <c r="B6" s="391" t="s">
        <v>474</v>
      </c>
      <c r="C6" s="377"/>
      <c r="D6" s="377">
        <v>22651935</v>
      </c>
      <c r="E6" s="377">
        <v>22651572</v>
      </c>
      <c r="F6" s="391" t="s">
        <v>149</v>
      </c>
      <c r="G6" s="377">
        <v>22929000</v>
      </c>
      <c r="H6" s="377">
        <v>29910800</v>
      </c>
      <c r="I6" s="383">
        <v>29908374</v>
      </c>
      <c r="J6" s="650"/>
    </row>
    <row r="7" spans="1:10" ht="12.75">
      <c r="A7" s="392" t="s">
        <v>8</v>
      </c>
      <c r="B7" s="393" t="s">
        <v>475</v>
      </c>
      <c r="C7" s="378"/>
      <c r="D7" s="378"/>
      <c r="E7" s="378"/>
      <c r="F7" s="393" t="s">
        <v>487</v>
      </c>
      <c r="G7" s="378"/>
      <c r="H7" s="378"/>
      <c r="I7" s="384"/>
      <c r="J7" s="650"/>
    </row>
    <row r="8" spans="1:10" ht="12.75" customHeight="1">
      <c r="A8" s="392" t="s">
        <v>9</v>
      </c>
      <c r="B8" s="393" t="s">
        <v>476</v>
      </c>
      <c r="C8" s="378"/>
      <c r="D8" s="378"/>
      <c r="E8" s="378"/>
      <c r="F8" s="393" t="s">
        <v>131</v>
      </c>
      <c r="G8" s="378"/>
      <c r="H8" s="378"/>
      <c r="I8" s="384"/>
      <c r="J8" s="650"/>
    </row>
    <row r="9" spans="1:10" ht="12.75" customHeight="1">
      <c r="A9" s="392" t="s">
        <v>10</v>
      </c>
      <c r="B9" s="393" t="s">
        <v>477</v>
      </c>
      <c r="C9" s="378"/>
      <c r="D9" s="378"/>
      <c r="E9" s="378"/>
      <c r="F9" s="393" t="s">
        <v>488</v>
      </c>
      <c r="G9" s="378"/>
      <c r="H9" s="378"/>
      <c r="I9" s="384"/>
      <c r="J9" s="650"/>
    </row>
    <row r="10" spans="1:10" ht="12.75" customHeight="1">
      <c r="A10" s="392" t="s">
        <v>11</v>
      </c>
      <c r="B10" s="393" t="s">
        <v>478</v>
      </c>
      <c r="C10" s="378"/>
      <c r="D10" s="378"/>
      <c r="E10" s="378"/>
      <c r="F10" s="393" t="s">
        <v>151</v>
      </c>
      <c r="G10" s="378"/>
      <c r="H10" s="378"/>
      <c r="I10" s="384"/>
      <c r="J10" s="650"/>
    </row>
    <row r="11" spans="1:10" ht="12.75" customHeight="1">
      <c r="A11" s="392" t="s">
        <v>12</v>
      </c>
      <c r="B11" s="393" t="s">
        <v>479</v>
      </c>
      <c r="C11" s="379"/>
      <c r="D11" s="379">
        <v>1031065</v>
      </c>
      <c r="E11" s="379">
        <v>67134</v>
      </c>
      <c r="F11" s="432"/>
      <c r="G11" s="378"/>
      <c r="H11" s="378"/>
      <c r="I11" s="384"/>
      <c r="J11" s="650"/>
    </row>
    <row r="12" spans="1:10" ht="12.75" customHeight="1">
      <c r="A12" s="392" t="s">
        <v>13</v>
      </c>
      <c r="B12" s="7"/>
      <c r="C12" s="378"/>
      <c r="D12" s="378"/>
      <c r="E12" s="378"/>
      <c r="F12" s="432"/>
      <c r="G12" s="378"/>
      <c r="H12" s="378"/>
      <c r="I12" s="384"/>
      <c r="J12" s="650"/>
    </row>
    <row r="13" spans="1:10" ht="12.75" customHeight="1">
      <c r="A13" s="392" t="s">
        <v>14</v>
      </c>
      <c r="B13" s="7"/>
      <c r="C13" s="378"/>
      <c r="D13" s="378"/>
      <c r="E13" s="378"/>
      <c r="F13" s="433"/>
      <c r="G13" s="378"/>
      <c r="H13" s="378"/>
      <c r="I13" s="384"/>
      <c r="J13" s="650"/>
    </row>
    <row r="14" spans="1:10" ht="12.75" customHeight="1">
      <c r="A14" s="392" t="s">
        <v>15</v>
      </c>
      <c r="B14" s="430"/>
      <c r="C14" s="379"/>
      <c r="D14" s="379"/>
      <c r="E14" s="379"/>
      <c r="F14" s="432"/>
      <c r="G14" s="378"/>
      <c r="H14" s="378"/>
      <c r="I14" s="384"/>
      <c r="J14" s="650"/>
    </row>
    <row r="15" spans="1:10" ht="12.75">
      <c r="A15" s="392" t="s">
        <v>16</v>
      </c>
      <c r="B15" s="7"/>
      <c r="C15" s="379"/>
      <c r="D15" s="379"/>
      <c r="E15" s="379"/>
      <c r="F15" s="432"/>
      <c r="G15" s="378"/>
      <c r="H15" s="378"/>
      <c r="I15" s="384"/>
      <c r="J15" s="650"/>
    </row>
    <row r="16" spans="1:10" ht="12.75" customHeight="1" thickBot="1">
      <c r="A16" s="427" t="s">
        <v>17</v>
      </c>
      <c r="B16" s="431"/>
      <c r="C16" s="429"/>
      <c r="D16" s="86"/>
      <c r="E16" s="93"/>
      <c r="F16" s="428" t="s">
        <v>38</v>
      </c>
      <c r="G16" s="378"/>
      <c r="H16" s="378"/>
      <c r="I16" s="384"/>
      <c r="J16" s="650"/>
    </row>
    <row r="17" spans="1:10" ht="15.75" customHeight="1" thickBot="1">
      <c r="A17" s="395" t="s">
        <v>18</v>
      </c>
      <c r="B17" s="376" t="s">
        <v>480</v>
      </c>
      <c r="C17" s="381">
        <f>+C6+C8+C9+C11+C12+C13+C14+C15+C16</f>
        <v>0</v>
      </c>
      <c r="D17" s="381">
        <f>+D6+D8+D9+D11+D12+D13+D14+D15+D16</f>
        <v>23683000</v>
      </c>
      <c r="E17" s="381">
        <f>+E6+E8+E9+E11+E12+E13+E14+E15+E16</f>
        <v>22718706</v>
      </c>
      <c r="F17" s="376" t="s">
        <v>489</v>
      </c>
      <c r="G17" s="381">
        <f>+G6+G8+G10+G11+G12+G13+G14+G15+G16</f>
        <v>22929000</v>
      </c>
      <c r="H17" s="381">
        <f>+H6+H8+H10+H11+H12+H13+H14+H15+H16</f>
        <v>29910800</v>
      </c>
      <c r="I17" s="410">
        <f>+I6+I8+I10+I11+I12+I13+I14+I15+I16</f>
        <v>29908374</v>
      </c>
      <c r="J17" s="650"/>
    </row>
    <row r="18" spans="1:10" ht="12.75" customHeight="1">
      <c r="A18" s="390" t="s">
        <v>19</v>
      </c>
      <c r="B18" s="419" t="s">
        <v>167</v>
      </c>
      <c r="C18" s="426">
        <f>+C19+C20+C21+C22+C23</f>
        <v>0</v>
      </c>
      <c r="D18" s="426">
        <f>+D19+D20+D21+D22+D23</f>
        <v>6227800</v>
      </c>
      <c r="E18" s="426">
        <f>+E19+E20+E21+E22+E23</f>
        <v>7189488</v>
      </c>
      <c r="F18" s="398" t="s">
        <v>135</v>
      </c>
      <c r="G18" s="81"/>
      <c r="H18" s="81"/>
      <c r="I18" s="407"/>
      <c r="J18" s="650"/>
    </row>
    <row r="19" spans="1:10" ht="12.75" customHeight="1">
      <c r="A19" s="392" t="s">
        <v>20</v>
      </c>
      <c r="B19" s="420" t="s">
        <v>156</v>
      </c>
      <c r="C19" s="375"/>
      <c r="D19" s="375">
        <v>6227800</v>
      </c>
      <c r="E19" s="375">
        <v>7189488</v>
      </c>
      <c r="F19" s="398" t="s">
        <v>138</v>
      </c>
      <c r="G19" s="375"/>
      <c r="H19" s="375"/>
      <c r="I19" s="408"/>
      <c r="J19" s="650"/>
    </row>
    <row r="20" spans="1:10" ht="12.75" customHeight="1">
      <c r="A20" s="390" t="s">
        <v>21</v>
      </c>
      <c r="B20" s="420" t="s">
        <v>157</v>
      </c>
      <c r="C20" s="375"/>
      <c r="D20" s="375"/>
      <c r="E20" s="375"/>
      <c r="F20" s="398" t="s">
        <v>109</v>
      </c>
      <c r="G20" s="375"/>
      <c r="H20" s="375"/>
      <c r="I20" s="408"/>
      <c r="J20" s="650"/>
    </row>
    <row r="21" spans="1:10" ht="12.75" customHeight="1">
      <c r="A21" s="392" t="s">
        <v>22</v>
      </c>
      <c r="B21" s="420" t="s">
        <v>158</v>
      </c>
      <c r="C21" s="375"/>
      <c r="D21" s="375"/>
      <c r="E21" s="375"/>
      <c r="F21" s="398" t="s">
        <v>110</v>
      </c>
      <c r="G21" s="375"/>
      <c r="H21" s="375"/>
      <c r="I21" s="408"/>
      <c r="J21" s="650"/>
    </row>
    <row r="22" spans="1:10" ht="12.75" customHeight="1">
      <c r="A22" s="390" t="s">
        <v>23</v>
      </c>
      <c r="B22" s="420" t="s">
        <v>159</v>
      </c>
      <c r="C22" s="375"/>
      <c r="D22" s="375"/>
      <c r="E22" s="375"/>
      <c r="F22" s="397" t="s">
        <v>155</v>
      </c>
      <c r="G22" s="375"/>
      <c r="H22" s="375"/>
      <c r="I22" s="408"/>
      <c r="J22" s="650"/>
    </row>
    <row r="23" spans="1:10" ht="12.75" customHeight="1">
      <c r="A23" s="392" t="s">
        <v>24</v>
      </c>
      <c r="B23" s="421" t="s">
        <v>160</v>
      </c>
      <c r="C23" s="375"/>
      <c r="D23" s="375"/>
      <c r="E23" s="375"/>
      <c r="F23" s="398" t="s">
        <v>139</v>
      </c>
      <c r="G23" s="375"/>
      <c r="H23" s="375"/>
      <c r="I23" s="408"/>
      <c r="J23" s="650"/>
    </row>
    <row r="24" spans="1:10" ht="12.75" customHeight="1">
      <c r="A24" s="390" t="s">
        <v>25</v>
      </c>
      <c r="B24" s="422" t="s">
        <v>161</v>
      </c>
      <c r="C24" s="400">
        <f>+C25+C26+C27+C28+C29</f>
        <v>0</v>
      </c>
      <c r="D24" s="400">
        <f>+D25+D26+D27+D28+D29</f>
        <v>0</v>
      </c>
      <c r="E24" s="400">
        <f>+E25+E26+E27+E28+E29</f>
        <v>0</v>
      </c>
      <c r="F24" s="423" t="s">
        <v>137</v>
      </c>
      <c r="G24" s="375"/>
      <c r="H24" s="375"/>
      <c r="I24" s="408"/>
      <c r="J24" s="650"/>
    </row>
    <row r="25" spans="1:10" ht="12.75" customHeight="1">
      <c r="A25" s="392" t="s">
        <v>26</v>
      </c>
      <c r="B25" s="421" t="s">
        <v>162</v>
      </c>
      <c r="C25" s="375"/>
      <c r="D25" s="375"/>
      <c r="E25" s="375"/>
      <c r="F25" s="423" t="s">
        <v>490</v>
      </c>
      <c r="G25" s="375"/>
      <c r="H25" s="375"/>
      <c r="I25" s="408"/>
      <c r="J25" s="650"/>
    </row>
    <row r="26" spans="1:10" ht="12.75" customHeight="1">
      <c r="A26" s="390" t="s">
        <v>27</v>
      </c>
      <c r="B26" s="421" t="s">
        <v>163</v>
      </c>
      <c r="C26" s="375"/>
      <c r="D26" s="375"/>
      <c r="E26" s="375"/>
      <c r="F26" s="418"/>
      <c r="G26" s="375"/>
      <c r="H26" s="375"/>
      <c r="I26" s="408"/>
      <c r="J26" s="650"/>
    </row>
    <row r="27" spans="1:10" ht="12.75" customHeight="1">
      <c r="A27" s="392" t="s">
        <v>28</v>
      </c>
      <c r="B27" s="420" t="s">
        <v>164</v>
      </c>
      <c r="C27" s="375"/>
      <c r="D27" s="375"/>
      <c r="E27" s="375"/>
      <c r="F27" s="409"/>
      <c r="G27" s="375"/>
      <c r="H27" s="375"/>
      <c r="I27" s="408"/>
      <c r="J27" s="650"/>
    </row>
    <row r="28" spans="1:10" ht="12.75" customHeight="1">
      <c r="A28" s="390" t="s">
        <v>29</v>
      </c>
      <c r="B28" s="424" t="s">
        <v>165</v>
      </c>
      <c r="C28" s="375"/>
      <c r="D28" s="375"/>
      <c r="E28" s="375"/>
      <c r="F28" s="7"/>
      <c r="G28" s="375"/>
      <c r="H28" s="375"/>
      <c r="I28" s="408"/>
      <c r="J28" s="650"/>
    </row>
    <row r="29" spans="1:10" ht="12.75" customHeight="1" thickBot="1">
      <c r="A29" s="392" t="s">
        <v>30</v>
      </c>
      <c r="B29" s="425" t="s">
        <v>166</v>
      </c>
      <c r="C29" s="375"/>
      <c r="D29" s="375"/>
      <c r="E29" s="375"/>
      <c r="F29" s="409"/>
      <c r="G29" s="375"/>
      <c r="H29" s="375"/>
      <c r="I29" s="408"/>
      <c r="J29" s="650"/>
    </row>
    <row r="30" spans="1:10" ht="24.75" customHeight="1" thickBot="1">
      <c r="A30" s="395" t="s">
        <v>31</v>
      </c>
      <c r="B30" s="376" t="s">
        <v>481</v>
      </c>
      <c r="C30" s="381">
        <f>+C18+C24</f>
        <v>0</v>
      </c>
      <c r="D30" s="381">
        <f>+D18+D24</f>
        <v>6227800</v>
      </c>
      <c r="E30" s="381">
        <f>+E18+E24</f>
        <v>7189488</v>
      </c>
      <c r="F30" s="376" t="s">
        <v>492</v>
      </c>
      <c r="G30" s="381">
        <f>SUM(G18:G29)</f>
        <v>0</v>
      </c>
      <c r="H30" s="381">
        <f>SUM(H18:H29)</f>
        <v>0</v>
      </c>
      <c r="I30" s="410">
        <f>SUM(I18:I29)</f>
        <v>0</v>
      </c>
      <c r="J30" s="650"/>
    </row>
    <row r="31" spans="1:10" ht="16.5" customHeight="1" thickBot="1">
      <c r="A31" s="395" t="s">
        <v>32</v>
      </c>
      <c r="B31" s="401" t="s">
        <v>482</v>
      </c>
      <c r="C31" s="592">
        <f>+C17+C30</f>
        <v>0</v>
      </c>
      <c r="D31" s="592">
        <f>+D17+D30</f>
        <v>29910800</v>
      </c>
      <c r="E31" s="593">
        <f>+E17+E30</f>
        <v>29908194</v>
      </c>
      <c r="F31" s="401" t="s">
        <v>491</v>
      </c>
      <c r="G31" s="592">
        <f>+G17+G30</f>
        <v>22929000</v>
      </c>
      <c r="H31" s="592">
        <f>+H17+H30</f>
        <v>29910800</v>
      </c>
      <c r="I31" s="594">
        <f>+I17+I30</f>
        <v>29908374</v>
      </c>
      <c r="J31" s="650"/>
    </row>
    <row r="32" spans="1:10" ht="16.5" customHeight="1" thickBot="1">
      <c r="A32" s="395" t="s">
        <v>33</v>
      </c>
      <c r="B32" s="401" t="s">
        <v>113</v>
      </c>
      <c r="C32" s="592">
        <f>IF(C17-G17&lt;0,G17-C17,"-")</f>
        <v>22929000</v>
      </c>
      <c r="D32" s="592">
        <f>IF(D17-H17&lt;0,H17-D17,"-")</f>
        <v>6227800</v>
      </c>
      <c r="E32" s="593">
        <f>IF(E17-I17&lt;0,I17-E17,"-")</f>
        <v>7189668</v>
      </c>
      <c r="F32" s="401" t="s">
        <v>114</v>
      </c>
      <c r="G32" s="592" t="str">
        <f>IF(C17-G17&gt;0,C17-G17,"-")</f>
        <v>-</v>
      </c>
      <c r="H32" s="592" t="str">
        <f>IF(D17-H17&gt;0,D17-H17,"-")</f>
        <v>-</v>
      </c>
      <c r="I32" s="594" t="str">
        <f>IF(E17-I17&gt;0,E17-I17,"-")</f>
        <v>-</v>
      </c>
      <c r="J32" s="650"/>
    </row>
    <row r="33" spans="1:10" ht="16.5" customHeight="1" thickBot="1">
      <c r="A33" s="395" t="s">
        <v>34</v>
      </c>
      <c r="B33" s="401" t="s">
        <v>671</v>
      </c>
      <c r="C33" s="592">
        <f>IF(C31-G31&lt;0,G31-C31,"-")</f>
        <v>22929000</v>
      </c>
      <c r="D33" s="592" t="str">
        <f>IF(D31-H31&lt;0,H31-D31,"-")</f>
        <v>-</v>
      </c>
      <c r="E33" s="592">
        <f>IF(E31-I31&lt;0,I31-E31,"-")</f>
        <v>180</v>
      </c>
      <c r="F33" s="401" t="s">
        <v>672</v>
      </c>
      <c r="G33" s="592" t="str">
        <f>IF(C31-G31&gt;0,C31-G31,"-")</f>
        <v>-</v>
      </c>
      <c r="H33" s="592" t="str">
        <f>IF(D31-H31&gt;0,D31-H31,"-")</f>
        <v>-</v>
      </c>
      <c r="I33" s="592" t="str">
        <f>IF(E31-I31&gt;0,E31-I31,"-")</f>
        <v>-</v>
      </c>
      <c r="J33" s="650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H1" sqref="H1:H24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51" t="s">
        <v>1</v>
      </c>
      <c r="B1" s="651"/>
      <c r="C1" s="651"/>
      <c r="D1" s="651"/>
      <c r="E1" s="651"/>
      <c r="F1" s="651"/>
      <c r="G1" s="651"/>
      <c r="H1" s="652" t="s">
        <v>698</v>
      </c>
    </row>
    <row r="2" spans="1:8" ht="22.5" customHeight="1" thickBot="1">
      <c r="A2" s="27"/>
      <c r="B2" s="10"/>
      <c r="C2" s="10"/>
      <c r="D2" s="10"/>
      <c r="E2" s="10"/>
      <c r="F2" s="590"/>
      <c r="G2" s="588" t="str">
        <f>'2.2.sz.mell  '!I2</f>
        <v>Forintban!</v>
      </c>
      <c r="H2" s="652"/>
    </row>
    <row r="3" spans="1:8" s="6" customFormat="1" ht="50.25" customHeight="1" thickBot="1">
      <c r="A3" s="28" t="s">
        <v>51</v>
      </c>
      <c r="B3" s="29" t="s">
        <v>52</v>
      </c>
      <c r="C3" s="29" t="s">
        <v>53</v>
      </c>
      <c r="D3" s="29" t="e">
        <f>+CONCATENATE("Felhasználás ",LEFT(#REF!,4)-1,". XII.31-ig")</f>
        <v>#REF!</v>
      </c>
      <c r="E3" s="29" t="e">
        <f>+CONCATENATE(LEFT(#REF!,4),". évi módosított előirányzat")</f>
        <v>#REF!</v>
      </c>
      <c r="F3" s="83" t="e">
        <f>+CONCATENATE(LEFT(#REF!,4),". évi teljesítés")</f>
        <v>#REF!</v>
      </c>
      <c r="G3" s="82" t="e">
        <f>+CONCATENATE("Összes teljesítés ",LEFT(#REF!,4),". dec. 31-ig")</f>
        <v>#REF!</v>
      </c>
      <c r="H3" s="652"/>
    </row>
    <row r="4" spans="1:8" s="10" customFormat="1" ht="12" customHeight="1" thickBot="1">
      <c r="A4" s="404" t="s">
        <v>402</v>
      </c>
      <c r="B4" s="405" t="s">
        <v>403</v>
      </c>
      <c r="C4" s="405" t="s">
        <v>404</v>
      </c>
      <c r="D4" s="405" t="s">
        <v>405</v>
      </c>
      <c r="E4" s="405" t="s">
        <v>406</v>
      </c>
      <c r="F4" s="50" t="s">
        <v>483</v>
      </c>
      <c r="G4" s="406" t="s">
        <v>493</v>
      </c>
      <c r="H4" s="652"/>
    </row>
    <row r="5" spans="1:8" ht="15.75" customHeight="1">
      <c r="A5" s="7" t="s">
        <v>675</v>
      </c>
      <c r="B5" s="2">
        <v>27907674</v>
      </c>
      <c r="C5" s="11" t="s">
        <v>678</v>
      </c>
      <c r="D5" s="2"/>
      <c r="E5" s="2">
        <v>27910100</v>
      </c>
      <c r="F5" s="51">
        <v>27907674</v>
      </c>
      <c r="G5" s="52">
        <f>+D5+F5</f>
        <v>27907674</v>
      </c>
      <c r="H5" s="652"/>
    </row>
    <row r="6" spans="1:8" ht="15.75" customHeight="1">
      <c r="A6" s="7" t="s">
        <v>676</v>
      </c>
      <c r="B6" s="2">
        <v>1800000</v>
      </c>
      <c r="C6" s="11" t="s">
        <v>678</v>
      </c>
      <c r="D6" s="2"/>
      <c r="E6" s="2">
        <v>1800000</v>
      </c>
      <c r="F6" s="51">
        <v>1800000</v>
      </c>
      <c r="G6" s="52">
        <f aca="true" t="shared" si="0" ref="G6:G23">+D6+F6</f>
        <v>1800000</v>
      </c>
      <c r="H6" s="652"/>
    </row>
    <row r="7" spans="1:8" ht="15.75" customHeight="1">
      <c r="A7" s="7" t="s">
        <v>677</v>
      </c>
      <c r="B7" s="2">
        <v>200700</v>
      </c>
      <c r="C7" s="11" t="s">
        <v>678</v>
      </c>
      <c r="D7" s="2"/>
      <c r="E7" s="2">
        <v>200700</v>
      </c>
      <c r="F7" s="51">
        <v>200700</v>
      </c>
      <c r="G7" s="52">
        <f t="shared" si="0"/>
        <v>200700</v>
      </c>
      <c r="H7" s="652"/>
    </row>
    <row r="8" spans="1:8" ht="15.75" customHeight="1">
      <c r="A8" s="12"/>
      <c r="B8" s="2"/>
      <c r="C8" s="11"/>
      <c r="D8" s="2"/>
      <c r="E8" s="2"/>
      <c r="F8" s="51"/>
      <c r="G8" s="52">
        <f t="shared" si="0"/>
        <v>0</v>
      </c>
      <c r="H8" s="652"/>
    </row>
    <row r="9" spans="1:8" ht="15.75" customHeight="1">
      <c r="A9" s="7"/>
      <c r="B9" s="2"/>
      <c r="C9" s="11"/>
      <c r="D9" s="2"/>
      <c r="E9" s="2"/>
      <c r="F9" s="51"/>
      <c r="G9" s="52">
        <f t="shared" si="0"/>
        <v>0</v>
      </c>
      <c r="H9" s="652"/>
    </row>
    <row r="10" spans="1:8" ht="15.75" customHeight="1">
      <c r="A10" s="12"/>
      <c r="B10" s="2"/>
      <c r="C10" s="11"/>
      <c r="D10" s="2"/>
      <c r="E10" s="2"/>
      <c r="F10" s="51"/>
      <c r="G10" s="52">
        <f t="shared" si="0"/>
        <v>0</v>
      </c>
      <c r="H10" s="652"/>
    </row>
    <row r="11" spans="1:8" ht="15.75" customHeight="1">
      <c r="A11" s="7"/>
      <c r="B11" s="2"/>
      <c r="C11" s="11"/>
      <c r="D11" s="2"/>
      <c r="E11" s="2"/>
      <c r="F11" s="51"/>
      <c r="G11" s="52">
        <f t="shared" si="0"/>
        <v>0</v>
      </c>
      <c r="H11" s="652"/>
    </row>
    <row r="12" spans="1:8" ht="15.75" customHeight="1">
      <c r="A12" s="7"/>
      <c r="B12" s="2"/>
      <c r="C12" s="11"/>
      <c r="D12" s="2"/>
      <c r="E12" s="2"/>
      <c r="F12" s="51"/>
      <c r="G12" s="52">
        <f t="shared" si="0"/>
        <v>0</v>
      </c>
      <c r="H12" s="652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652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652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652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652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652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652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652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652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652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652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652"/>
    </row>
    <row r="24" spans="1:8" s="17" customFormat="1" ht="18" customHeight="1" thickBot="1">
      <c r="A24" s="30" t="s">
        <v>50</v>
      </c>
      <c r="B24" s="15">
        <f>SUM(B5:B23)</f>
        <v>29908374</v>
      </c>
      <c r="C24" s="22"/>
      <c r="D24" s="15">
        <f>SUM(D5:D23)</f>
        <v>0</v>
      </c>
      <c r="E24" s="15">
        <f>SUM(E5:E23)</f>
        <v>29910800</v>
      </c>
      <c r="F24" s="15">
        <f>SUM(F5:F23)</f>
        <v>29908374</v>
      </c>
      <c r="G24" s="16">
        <f>SUM(G5:G23)</f>
        <v>29908374</v>
      </c>
      <c r="H24" s="652"/>
    </row>
    <row r="25" spans="6:8" ht="12.75">
      <c r="F25" s="17"/>
      <c r="G25" s="17"/>
      <c r="H25" s="571"/>
    </row>
    <row r="26" ht="12.75">
      <c r="H26" s="571"/>
    </row>
    <row r="27" ht="12.75">
      <c r="H27" s="571"/>
    </row>
    <row r="28" ht="12.75">
      <c r="H28" s="571"/>
    </row>
    <row r="29" ht="12.75">
      <c r="H29" s="571"/>
    </row>
    <row r="30" ht="12.75">
      <c r="H30" s="571"/>
    </row>
    <row r="31" ht="12.75">
      <c r="H31" s="571"/>
    </row>
    <row r="32" ht="12.75">
      <c r="H32" s="571"/>
    </row>
    <row r="33" ht="12.75">
      <c r="H33" s="571"/>
    </row>
  </sheetData>
  <sheetProtection sheet="1" objects="1" scenarios="1"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Layout"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51" t="s">
        <v>2</v>
      </c>
      <c r="B1" s="651"/>
      <c r="C1" s="651"/>
      <c r="D1" s="651"/>
      <c r="E1" s="651"/>
      <c r="F1" s="651"/>
      <c r="G1" s="651"/>
      <c r="H1" s="653" t="s">
        <v>699</v>
      </c>
    </row>
    <row r="2" spans="1:8" ht="23.25" customHeight="1" thickBot="1">
      <c r="A2" s="27"/>
      <c r="B2" s="10"/>
      <c r="C2" s="10"/>
      <c r="D2" s="10"/>
      <c r="E2" s="10"/>
      <c r="F2" s="590"/>
      <c r="G2" s="588" t="str">
        <f>'3.sz.mell.'!G2</f>
        <v>Forintban!</v>
      </c>
      <c r="H2" s="653"/>
    </row>
    <row r="3" spans="1:8" s="6" customFormat="1" ht="48.75" customHeight="1" thickBot="1">
      <c r="A3" s="28" t="s">
        <v>54</v>
      </c>
      <c r="B3" s="29" t="s">
        <v>52</v>
      </c>
      <c r="C3" s="29" t="s">
        <v>53</v>
      </c>
      <c r="D3" s="29" t="e">
        <f>+'3.sz.mell.'!D3</f>
        <v>#REF!</v>
      </c>
      <c r="E3" s="29" t="e">
        <f>+'3.sz.mell.'!E3</f>
        <v>#REF!</v>
      </c>
      <c r="F3" s="83" t="e">
        <f>+'3.sz.mell.'!F3</f>
        <v>#REF!</v>
      </c>
      <c r="G3" s="82" t="e">
        <f>+'3.sz.mell.'!G3</f>
        <v>#REF!</v>
      </c>
      <c r="H3" s="653"/>
    </row>
    <row r="4" spans="1:8" s="10" customFormat="1" ht="15" customHeight="1" thickBot="1">
      <c r="A4" s="404" t="s">
        <v>402</v>
      </c>
      <c r="B4" s="405" t="s">
        <v>403</v>
      </c>
      <c r="C4" s="405" t="s">
        <v>404</v>
      </c>
      <c r="D4" s="405" t="s">
        <v>405</v>
      </c>
      <c r="E4" s="405" t="s">
        <v>406</v>
      </c>
      <c r="F4" s="50" t="s">
        <v>483</v>
      </c>
      <c r="G4" s="406" t="s">
        <v>493</v>
      </c>
      <c r="H4" s="653"/>
    </row>
    <row r="5" spans="1:8" ht="15.75" customHeight="1">
      <c r="A5" s="18" t="s">
        <v>679</v>
      </c>
      <c r="B5" s="2"/>
      <c r="C5" s="273"/>
      <c r="D5" s="2"/>
      <c r="E5" s="2"/>
      <c r="F5" s="51"/>
      <c r="G5" s="52">
        <f>+D5+F5</f>
        <v>0</v>
      </c>
      <c r="H5" s="653"/>
    </row>
    <row r="6" spans="1:8" ht="15.75" customHeight="1">
      <c r="A6" s="18"/>
      <c r="B6" s="2"/>
      <c r="C6" s="273"/>
      <c r="D6" s="2"/>
      <c r="E6" s="2"/>
      <c r="F6" s="51"/>
      <c r="G6" s="52">
        <f aca="true" t="shared" si="0" ref="G6:G23">+D6+F6</f>
        <v>0</v>
      </c>
      <c r="H6" s="653"/>
    </row>
    <row r="7" spans="1:8" ht="15.75" customHeight="1">
      <c r="A7" s="18"/>
      <c r="B7" s="2"/>
      <c r="C7" s="273"/>
      <c r="D7" s="2"/>
      <c r="E7" s="2"/>
      <c r="F7" s="51"/>
      <c r="G7" s="52">
        <f t="shared" si="0"/>
        <v>0</v>
      </c>
      <c r="H7" s="653"/>
    </row>
    <row r="8" spans="1:8" ht="15.75" customHeight="1">
      <c r="A8" s="18"/>
      <c r="B8" s="2"/>
      <c r="C8" s="273"/>
      <c r="D8" s="2"/>
      <c r="E8" s="2"/>
      <c r="F8" s="51"/>
      <c r="G8" s="52">
        <f t="shared" si="0"/>
        <v>0</v>
      </c>
      <c r="H8" s="653"/>
    </row>
    <row r="9" spans="1:8" ht="15.75" customHeight="1">
      <c r="A9" s="18"/>
      <c r="B9" s="2"/>
      <c r="C9" s="273"/>
      <c r="D9" s="2"/>
      <c r="E9" s="2"/>
      <c r="F9" s="51"/>
      <c r="G9" s="52">
        <f t="shared" si="0"/>
        <v>0</v>
      </c>
      <c r="H9" s="653"/>
    </row>
    <row r="10" spans="1:8" ht="15.75" customHeight="1">
      <c r="A10" s="18"/>
      <c r="B10" s="2"/>
      <c r="C10" s="273"/>
      <c r="D10" s="2"/>
      <c r="E10" s="2"/>
      <c r="F10" s="51"/>
      <c r="G10" s="52">
        <f t="shared" si="0"/>
        <v>0</v>
      </c>
      <c r="H10" s="653"/>
    </row>
    <row r="11" spans="1:8" ht="15.75" customHeight="1">
      <c r="A11" s="18"/>
      <c r="B11" s="2"/>
      <c r="C11" s="273"/>
      <c r="D11" s="2"/>
      <c r="E11" s="2"/>
      <c r="F11" s="51"/>
      <c r="G11" s="52">
        <f t="shared" si="0"/>
        <v>0</v>
      </c>
      <c r="H11" s="653"/>
    </row>
    <row r="12" spans="1:8" ht="15.75" customHeight="1">
      <c r="A12" s="18"/>
      <c r="B12" s="2"/>
      <c r="C12" s="273"/>
      <c r="D12" s="2"/>
      <c r="E12" s="2"/>
      <c r="F12" s="51"/>
      <c r="G12" s="52">
        <f t="shared" si="0"/>
        <v>0</v>
      </c>
      <c r="H12" s="653"/>
    </row>
    <row r="13" spans="1:8" ht="15.75" customHeight="1">
      <c r="A13" s="18"/>
      <c r="B13" s="2"/>
      <c r="C13" s="273"/>
      <c r="D13" s="2"/>
      <c r="E13" s="2"/>
      <c r="F13" s="51"/>
      <c r="G13" s="52">
        <f t="shared" si="0"/>
        <v>0</v>
      </c>
      <c r="H13" s="653"/>
    </row>
    <row r="14" spans="1:8" ht="15.75" customHeight="1">
      <c r="A14" s="18"/>
      <c r="B14" s="2"/>
      <c r="C14" s="273"/>
      <c r="D14" s="2"/>
      <c r="E14" s="2"/>
      <c r="F14" s="51"/>
      <c r="G14" s="52">
        <f t="shared" si="0"/>
        <v>0</v>
      </c>
      <c r="H14" s="653"/>
    </row>
    <row r="15" spans="1:8" ht="15.75" customHeight="1">
      <c r="A15" s="18"/>
      <c r="B15" s="2"/>
      <c r="C15" s="273"/>
      <c r="D15" s="2"/>
      <c r="E15" s="2"/>
      <c r="F15" s="51"/>
      <c r="G15" s="52">
        <f t="shared" si="0"/>
        <v>0</v>
      </c>
      <c r="H15" s="653"/>
    </row>
    <row r="16" spans="1:8" ht="15.75" customHeight="1">
      <c r="A16" s="18"/>
      <c r="B16" s="2"/>
      <c r="C16" s="273"/>
      <c r="D16" s="2"/>
      <c r="E16" s="2"/>
      <c r="F16" s="51"/>
      <c r="G16" s="52">
        <f t="shared" si="0"/>
        <v>0</v>
      </c>
      <c r="H16" s="653"/>
    </row>
    <row r="17" spans="1:8" ht="15.75" customHeight="1">
      <c r="A17" s="18"/>
      <c r="B17" s="2"/>
      <c r="C17" s="273"/>
      <c r="D17" s="2"/>
      <c r="E17" s="2"/>
      <c r="F17" s="51"/>
      <c r="G17" s="52">
        <f t="shared" si="0"/>
        <v>0</v>
      </c>
      <c r="H17" s="653"/>
    </row>
    <row r="18" spans="1:8" ht="15.75" customHeight="1">
      <c r="A18" s="18"/>
      <c r="B18" s="2"/>
      <c r="C18" s="273"/>
      <c r="D18" s="2"/>
      <c r="E18" s="2"/>
      <c r="F18" s="51"/>
      <c r="G18" s="52">
        <f t="shared" si="0"/>
        <v>0</v>
      </c>
      <c r="H18" s="653"/>
    </row>
    <row r="19" spans="1:8" ht="15.75" customHeight="1">
      <c r="A19" s="18"/>
      <c r="B19" s="2"/>
      <c r="C19" s="273"/>
      <c r="D19" s="2"/>
      <c r="E19" s="2"/>
      <c r="F19" s="51"/>
      <c r="G19" s="52">
        <f t="shared" si="0"/>
        <v>0</v>
      </c>
      <c r="H19" s="653"/>
    </row>
    <row r="20" spans="1:8" ht="15.75" customHeight="1">
      <c r="A20" s="18"/>
      <c r="B20" s="2"/>
      <c r="C20" s="273"/>
      <c r="D20" s="2"/>
      <c r="E20" s="2"/>
      <c r="F20" s="51"/>
      <c r="G20" s="52">
        <f t="shared" si="0"/>
        <v>0</v>
      </c>
      <c r="H20" s="653"/>
    </row>
    <row r="21" spans="1:8" ht="15.75" customHeight="1">
      <c r="A21" s="18"/>
      <c r="B21" s="2"/>
      <c r="C21" s="273"/>
      <c r="D21" s="2"/>
      <c r="E21" s="2"/>
      <c r="F21" s="51"/>
      <c r="G21" s="52">
        <f t="shared" si="0"/>
        <v>0</v>
      </c>
      <c r="H21" s="653"/>
    </row>
    <row r="22" spans="1:8" ht="15.75" customHeight="1">
      <c r="A22" s="18"/>
      <c r="B22" s="2"/>
      <c r="C22" s="273"/>
      <c r="D22" s="2"/>
      <c r="E22" s="2"/>
      <c r="F22" s="51"/>
      <c r="G22" s="52">
        <f t="shared" si="0"/>
        <v>0</v>
      </c>
      <c r="H22" s="653"/>
    </row>
    <row r="23" spans="1:8" ht="15.75" customHeight="1" thickBot="1">
      <c r="A23" s="19"/>
      <c r="B23" s="3"/>
      <c r="C23" s="274"/>
      <c r="D23" s="3"/>
      <c r="E23" s="3"/>
      <c r="F23" s="53"/>
      <c r="G23" s="52">
        <f t="shared" si="0"/>
        <v>0</v>
      </c>
      <c r="H23" s="653"/>
    </row>
    <row r="24" spans="1:8" s="17" customFormat="1" ht="18" customHeight="1" thickBot="1">
      <c r="A24" s="30" t="s">
        <v>50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653"/>
    </row>
  </sheetData>
  <sheetProtection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Layout" zoomScaleNormal="130" zoomScaleSheetLayoutView="100" workbookViewId="0" topLeftCell="A1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68" t="s">
        <v>0</v>
      </c>
      <c r="B1" s="668"/>
      <c r="C1" s="668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58" t="s">
        <v>700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91"/>
      <c r="M2" s="589" t="str">
        <f>'4.sz.mell.'!G2</f>
        <v>Forintban!</v>
      </c>
      <c r="N2" s="658"/>
    </row>
    <row r="3" spans="1:14" ht="13.5" thickBot="1">
      <c r="A3" s="674" t="s">
        <v>88</v>
      </c>
      <c r="B3" s="672" t="s">
        <v>173</v>
      </c>
      <c r="C3" s="672"/>
      <c r="D3" s="672"/>
      <c r="E3" s="672"/>
      <c r="F3" s="672"/>
      <c r="G3" s="672"/>
      <c r="H3" s="672"/>
      <c r="I3" s="672"/>
      <c r="J3" s="663" t="s">
        <v>175</v>
      </c>
      <c r="K3" s="663"/>
      <c r="L3" s="663"/>
      <c r="M3" s="663"/>
      <c r="N3" s="658"/>
    </row>
    <row r="4" spans="1:14" ht="15" customHeight="1" thickBot="1">
      <c r="A4" s="675"/>
      <c r="B4" s="654" t="s">
        <v>176</v>
      </c>
      <c r="C4" s="671" t="s">
        <v>177</v>
      </c>
      <c r="D4" s="667" t="s">
        <v>171</v>
      </c>
      <c r="E4" s="667"/>
      <c r="F4" s="667"/>
      <c r="G4" s="667"/>
      <c r="H4" s="667"/>
      <c r="I4" s="667"/>
      <c r="J4" s="664"/>
      <c r="K4" s="664"/>
      <c r="L4" s="664"/>
      <c r="M4" s="664"/>
      <c r="N4" s="658"/>
    </row>
    <row r="5" spans="1:14" ht="21.75" thickBot="1">
      <c r="A5" s="675"/>
      <c r="B5" s="654"/>
      <c r="C5" s="671"/>
      <c r="D5" s="55" t="s">
        <v>176</v>
      </c>
      <c r="E5" s="55" t="s">
        <v>177</v>
      </c>
      <c r="F5" s="55" t="s">
        <v>176</v>
      </c>
      <c r="G5" s="55" t="s">
        <v>177</v>
      </c>
      <c r="H5" s="55" t="s">
        <v>176</v>
      </c>
      <c r="I5" s="55" t="s">
        <v>177</v>
      </c>
      <c r="J5" s="664"/>
      <c r="K5" s="664"/>
      <c r="L5" s="664"/>
      <c r="M5" s="664"/>
      <c r="N5" s="658"/>
    </row>
    <row r="6" spans="1:14" ht="13.5" thickBot="1">
      <c r="A6" s="676"/>
      <c r="B6" s="671" t="s">
        <v>172</v>
      </c>
      <c r="C6" s="671"/>
      <c r="D6" s="671" t="e">
        <f>+CONCATENATE(LEFT(#REF!,4),". előtt")</f>
        <v>#REF!</v>
      </c>
      <c r="E6" s="671"/>
      <c r="F6" s="671" t="e">
        <f>+CONCATENATE(LEFT(#REF!,4),". évi")</f>
        <v>#REF!</v>
      </c>
      <c r="G6" s="671"/>
      <c r="H6" s="654" t="e">
        <f>+CONCATENATE(LEFT(#REF!,4),". után")</f>
        <v>#REF!</v>
      </c>
      <c r="I6" s="654"/>
      <c r="J6" s="54" t="e">
        <f>+D6</f>
        <v>#REF!</v>
      </c>
      <c r="K6" s="55" t="e">
        <f>+F6</f>
        <v>#REF!</v>
      </c>
      <c r="L6" s="54" t="s">
        <v>39</v>
      </c>
      <c r="M6" s="55" t="e">
        <f>+CONCATENATE("Teljesítés %-a ",LEFT(#REF!,4),". XII. 31-ig")</f>
        <v>#REF!</v>
      </c>
      <c r="N6" s="658"/>
    </row>
    <row r="7" spans="1:14" ht="13.5" thickBot="1">
      <c r="A7" s="56" t="s">
        <v>402</v>
      </c>
      <c r="B7" s="54" t="s">
        <v>403</v>
      </c>
      <c r="C7" s="54" t="s">
        <v>404</v>
      </c>
      <c r="D7" s="57" t="s">
        <v>405</v>
      </c>
      <c r="E7" s="55" t="s">
        <v>406</v>
      </c>
      <c r="F7" s="55" t="s">
        <v>483</v>
      </c>
      <c r="G7" s="55" t="s">
        <v>484</v>
      </c>
      <c r="H7" s="54" t="s">
        <v>485</v>
      </c>
      <c r="I7" s="57" t="s">
        <v>486</v>
      </c>
      <c r="J7" s="57" t="s">
        <v>494</v>
      </c>
      <c r="K7" s="57" t="s">
        <v>495</v>
      </c>
      <c r="L7" s="57" t="s">
        <v>496</v>
      </c>
      <c r="M7" s="58" t="s">
        <v>497</v>
      </c>
      <c r="N7" s="658"/>
    </row>
    <row r="8" spans="1:14" ht="12.75">
      <c r="A8" s="59" t="s">
        <v>89</v>
      </c>
      <c r="B8" s="595">
        <v>0</v>
      </c>
      <c r="C8" s="596">
        <v>0</v>
      </c>
      <c r="D8" s="596"/>
      <c r="E8" s="597"/>
      <c r="F8" s="596"/>
      <c r="G8" s="596"/>
      <c r="H8" s="596"/>
      <c r="I8" s="596"/>
      <c r="J8" s="596"/>
      <c r="K8" s="596"/>
      <c r="L8" s="598">
        <f aca="true" t="shared" si="0" ref="L8:L14">+J8+K8</f>
        <v>0</v>
      </c>
      <c r="M8" s="599">
        <f>IF((C8&lt;&gt;0),ROUND((L8/C8)*100,1),"")</f>
      </c>
      <c r="N8" s="658"/>
    </row>
    <row r="9" spans="1:14" ht="12.75">
      <c r="A9" s="60" t="s">
        <v>101</v>
      </c>
      <c r="B9" s="600"/>
      <c r="C9" s="601"/>
      <c r="D9" s="601"/>
      <c r="E9" s="601"/>
      <c r="F9" s="601"/>
      <c r="G9" s="601"/>
      <c r="H9" s="601"/>
      <c r="I9" s="601"/>
      <c r="J9" s="601"/>
      <c r="K9" s="601"/>
      <c r="L9" s="602">
        <f t="shared" si="0"/>
        <v>0</v>
      </c>
      <c r="M9" s="603">
        <f aca="true" t="shared" si="1" ref="M9:M14">IF((C9&lt;&gt;0),ROUND((L9/C9)*100,1),"")</f>
      </c>
      <c r="N9" s="658"/>
    </row>
    <row r="10" spans="1:14" ht="12.75">
      <c r="A10" s="61" t="s">
        <v>90</v>
      </c>
      <c r="B10" s="604"/>
      <c r="C10" s="605"/>
      <c r="D10" s="605"/>
      <c r="E10" s="605"/>
      <c r="F10" s="605"/>
      <c r="G10" s="605"/>
      <c r="H10" s="605"/>
      <c r="I10" s="605"/>
      <c r="J10" s="605"/>
      <c r="K10" s="605"/>
      <c r="L10" s="602">
        <f t="shared" si="0"/>
        <v>0</v>
      </c>
      <c r="M10" s="603">
        <f t="shared" si="1"/>
      </c>
      <c r="N10" s="658"/>
    </row>
    <row r="11" spans="1:14" ht="12.75">
      <c r="A11" s="61" t="s">
        <v>102</v>
      </c>
      <c r="B11" s="604"/>
      <c r="C11" s="605"/>
      <c r="D11" s="605"/>
      <c r="E11" s="605"/>
      <c r="F11" s="605"/>
      <c r="G11" s="605"/>
      <c r="H11" s="605"/>
      <c r="I11" s="605"/>
      <c r="J11" s="605"/>
      <c r="K11" s="605"/>
      <c r="L11" s="602">
        <f t="shared" si="0"/>
        <v>0</v>
      </c>
      <c r="M11" s="603">
        <f t="shared" si="1"/>
      </c>
      <c r="N11" s="658"/>
    </row>
    <row r="12" spans="1:14" ht="12.75">
      <c r="A12" s="61" t="s">
        <v>91</v>
      </c>
      <c r="B12" s="604"/>
      <c r="C12" s="605"/>
      <c r="D12" s="605"/>
      <c r="E12" s="605"/>
      <c r="F12" s="605"/>
      <c r="G12" s="605"/>
      <c r="H12" s="605"/>
      <c r="I12" s="605"/>
      <c r="J12" s="605"/>
      <c r="K12" s="605"/>
      <c r="L12" s="602">
        <f t="shared" si="0"/>
        <v>0</v>
      </c>
      <c r="M12" s="603">
        <f t="shared" si="1"/>
      </c>
      <c r="N12" s="658"/>
    </row>
    <row r="13" spans="1:14" ht="12.75">
      <c r="A13" s="61" t="s">
        <v>92</v>
      </c>
      <c r="B13" s="604"/>
      <c r="C13" s="605"/>
      <c r="D13" s="605"/>
      <c r="E13" s="605"/>
      <c r="F13" s="605"/>
      <c r="G13" s="605"/>
      <c r="H13" s="605"/>
      <c r="I13" s="605"/>
      <c r="J13" s="605"/>
      <c r="K13" s="605"/>
      <c r="L13" s="602">
        <f t="shared" si="0"/>
        <v>0</v>
      </c>
      <c r="M13" s="603">
        <f t="shared" si="1"/>
      </c>
      <c r="N13" s="658"/>
    </row>
    <row r="14" spans="1:14" ht="15" customHeight="1" thickBot="1">
      <c r="A14" s="62"/>
      <c r="B14" s="606"/>
      <c r="C14" s="607"/>
      <c r="D14" s="607"/>
      <c r="E14" s="607"/>
      <c r="F14" s="607"/>
      <c r="G14" s="607"/>
      <c r="H14" s="607"/>
      <c r="I14" s="607"/>
      <c r="J14" s="607"/>
      <c r="K14" s="607"/>
      <c r="L14" s="602">
        <f t="shared" si="0"/>
        <v>0</v>
      </c>
      <c r="M14" s="608">
        <f t="shared" si="1"/>
      </c>
      <c r="N14" s="658"/>
    </row>
    <row r="15" spans="1:14" ht="13.5" thickBot="1">
      <c r="A15" s="63" t="s">
        <v>94</v>
      </c>
      <c r="B15" s="609">
        <f>B8+SUM(B10:B14)</f>
        <v>0</v>
      </c>
      <c r="C15" s="609">
        <f aca="true" t="shared" si="2" ref="C15:L15">C8+SUM(C10:C14)</f>
        <v>0</v>
      </c>
      <c r="D15" s="609">
        <f t="shared" si="2"/>
        <v>0</v>
      </c>
      <c r="E15" s="609">
        <f t="shared" si="2"/>
        <v>0</v>
      </c>
      <c r="F15" s="609">
        <f t="shared" si="2"/>
        <v>0</v>
      </c>
      <c r="G15" s="609">
        <f t="shared" si="2"/>
        <v>0</v>
      </c>
      <c r="H15" s="609">
        <f t="shared" si="2"/>
        <v>0</v>
      </c>
      <c r="I15" s="609">
        <f t="shared" si="2"/>
        <v>0</v>
      </c>
      <c r="J15" s="609">
        <f t="shared" si="2"/>
        <v>0</v>
      </c>
      <c r="K15" s="609">
        <f t="shared" si="2"/>
        <v>0</v>
      </c>
      <c r="L15" s="609">
        <f t="shared" si="2"/>
        <v>0</v>
      </c>
      <c r="M15" s="610">
        <f>IF((C15&lt;&gt;0),ROUND((L15/C15)*100,1),"")</f>
      </c>
      <c r="N15" s="658"/>
    </row>
    <row r="16" spans="1:14" ht="12.75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58"/>
    </row>
    <row r="17" spans="1:14" ht="13.5" thickBot="1">
      <c r="A17" s="67" t="s">
        <v>93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58"/>
    </row>
    <row r="18" spans="1:14" ht="12.75">
      <c r="A18" s="70" t="s">
        <v>97</v>
      </c>
      <c r="B18" s="595">
        <v>0</v>
      </c>
      <c r="C18" s="596">
        <v>0</v>
      </c>
      <c r="D18" s="596"/>
      <c r="E18" s="597"/>
      <c r="F18" s="596"/>
      <c r="G18" s="596"/>
      <c r="H18" s="596"/>
      <c r="I18" s="596"/>
      <c r="J18" s="596"/>
      <c r="K18" s="596"/>
      <c r="L18" s="611">
        <f aca="true" t="shared" si="3" ref="L18:L23">+J18+K18</f>
        <v>0</v>
      </c>
      <c r="M18" s="599">
        <f aca="true" t="shared" si="4" ref="M18:M24">IF((C18&lt;&gt;0),ROUND((L18/C18)*100,1),"")</f>
      </c>
      <c r="N18" s="658"/>
    </row>
    <row r="19" spans="1:14" ht="12.75">
      <c r="A19" s="71" t="s">
        <v>98</v>
      </c>
      <c r="B19" s="600"/>
      <c r="C19" s="605"/>
      <c r="D19" s="605"/>
      <c r="E19" s="605"/>
      <c r="F19" s="605"/>
      <c r="G19" s="605"/>
      <c r="H19" s="605"/>
      <c r="I19" s="605"/>
      <c r="J19" s="605"/>
      <c r="K19" s="605"/>
      <c r="L19" s="612">
        <f t="shared" si="3"/>
        <v>0</v>
      </c>
      <c r="M19" s="603">
        <f t="shared" si="4"/>
      </c>
      <c r="N19" s="658"/>
    </row>
    <row r="20" spans="1:14" ht="12.75">
      <c r="A20" s="71" t="s">
        <v>99</v>
      </c>
      <c r="B20" s="604"/>
      <c r="C20" s="605"/>
      <c r="D20" s="605"/>
      <c r="E20" s="605"/>
      <c r="F20" s="605"/>
      <c r="G20" s="605"/>
      <c r="H20" s="605"/>
      <c r="I20" s="605"/>
      <c r="J20" s="605"/>
      <c r="K20" s="605"/>
      <c r="L20" s="612">
        <f t="shared" si="3"/>
        <v>0</v>
      </c>
      <c r="M20" s="603">
        <f t="shared" si="4"/>
      </c>
      <c r="N20" s="658"/>
    </row>
    <row r="21" spans="1:14" ht="12.75">
      <c r="A21" s="71" t="s">
        <v>100</v>
      </c>
      <c r="B21" s="604"/>
      <c r="C21" s="605"/>
      <c r="D21" s="605"/>
      <c r="E21" s="605"/>
      <c r="F21" s="605"/>
      <c r="G21" s="605"/>
      <c r="H21" s="605"/>
      <c r="I21" s="605"/>
      <c r="J21" s="605"/>
      <c r="K21" s="605"/>
      <c r="L21" s="612">
        <f t="shared" si="3"/>
        <v>0</v>
      </c>
      <c r="M21" s="603">
        <f t="shared" si="4"/>
      </c>
      <c r="N21" s="658"/>
    </row>
    <row r="22" spans="1:14" ht="12.75">
      <c r="A22" s="72"/>
      <c r="B22" s="604"/>
      <c r="C22" s="605"/>
      <c r="D22" s="605"/>
      <c r="E22" s="605"/>
      <c r="F22" s="605"/>
      <c r="G22" s="605"/>
      <c r="H22" s="605"/>
      <c r="I22" s="605"/>
      <c r="J22" s="605"/>
      <c r="K22" s="605"/>
      <c r="L22" s="612">
        <f t="shared" si="3"/>
        <v>0</v>
      </c>
      <c r="M22" s="603">
        <f t="shared" si="4"/>
      </c>
      <c r="N22" s="658"/>
    </row>
    <row r="23" spans="1:14" ht="13.5" thickBot="1">
      <c r="A23" s="73"/>
      <c r="B23" s="606"/>
      <c r="C23" s="607"/>
      <c r="D23" s="607"/>
      <c r="E23" s="607"/>
      <c r="F23" s="607"/>
      <c r="G23" s="607"/>
      <c r="H23" s="607"/>
      <c r="I23" s="607"/>
      <c r="J23" s="607"/>
      <c r="K23" s="607"/>
      <c r="L23" s="612">
        <f t="shared" si="3"/>
        <v>0</v>
      </c>
      <c r="M23" s="608">
        <f t="shared" si="4"/>
      </c>
      <c r="N23" s="658"/>
    </row>
    <row r="24" spans="1:14" ht="13.5" thickBot="1">
      <c r="A24" s="74" t="s">
        <v>78</v>
      </c>
      <c r="B24" s="609">
        <f aca="true" t="shared" si="5" ref="B24:L24">SUM(B18:B23)</f>
        <v>0</v>
      </c>
      <c r="C24" s="609">
        <f t="shared" si="5"/>
        <v>0</v>
      </c>
      <c r="D24" s="609">
        <f t="shared" si="5"/>
        <v>0</v>
      </c>
      <c r="E24" s="609">
        <f t="shared" si="5"/>
        <v>0</v>
      </c>
      <c r="F24" s="609">
        <f t="shared" si="5"/>
        <v>0</v>
      </c>
      <c r="G24" s="609">
        <f t="shared" si="5"/>
        <v>0</v>
      </c>
      <c r="H24" s="609">
        <f t="shared" si="5"/>
        <v>0</v>
      </c>
      <c r="I24" s="609">
        <f t="shared" si="5"/>
        <v>0</v>
      </c>
      <c r="J24" s="609">
        <f t="shared" si="5"/>
        <v>0</v>
      </c>
      <c r="K24" s="609">
        <f t="shared" si="5"/>
        <v>0</v>
      </c>
      <c r="L24" s="609">
        <f t="shared" si="5"/>
        <v>0</v>
      </c>
      <c r="M24" s="610">
        <f t="shared" si="4"/>
      </c>
      <c r="N24" s="658"/>
    </row>
    <row r="25" spans="1:14" ht="12.75">
      <c r="A25" s="670" t="s">
        <v>170</v>
      </c>
      <c r="B25" s="670"/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58"/>
    </row>
    <row r="26" spans="1:14" ht="5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658"/>
    </row>
    <row r="27" spans="1:14" ht="15.75">
      <c r="A27" s="657" t="e">
        <f>+CONCATENATE("Önkormányzaton kívüli EU-s projekthez történő hozzájárulás ",LEFT(#REF!,4),". évi előirányzata és teljesítése")</f>
        <v>#REF!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58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73" t="str">
        <f>M2</f>
        <v>Forintban!</v>
      </c>
      <c r="M28" s="673"/>
      <c r="N28" s="658"/>
    </row>
    <row r="29" spans="1:14" ht="21.75" thickBot="1">
      <c r="A29" s="665" t="s">
        <v>95</v>
      </c>
      <c r="B29" s="666"/>
      <c r="C29" s="666"/>
      <c r="D29" s="666"/>
      <c r="E29" s="666"/>
      <c r="F29" s="666"/>
      <c r="G29" s="666"/>
      <c r="H29" s="666"/>
      <c r="I29" s="666"/>
      <c r="J29" s="666"/>
      <c r="K29" s="76" t="s">
        <v>618</v>
      </c>
      <c r="L29" s="76" t="s">
        <v>617</v>
      </c>
      <c r="M29" s="76" t="s">
        <v>175</v>
      </c>
      <c r="N29" s="658"/>
    </row>
    <row r="30" spans="1:14" ht="12.75">
      <c r="A30" s="659"/>
      <c r="B30" s="660"/>
      <c r="C30" s="660"/>
      <c r="D30" s="660"/>
      <c r="E30" s="660"/>
      <c r="F30" s="660"/>
      <c r="G30" s="660"/>
      <c r="H30" s="660"/>
      <c r="I30" s="660"/>
      <c r="J30" s="660"/>
      <c r="K30" s="597"/>
      <c r="L30" s="613"/>
      <c r="M30" s="613"/>
      <c r="N30" s="658"/>
    </row>
    <row r="31" spans="1:14" ht="13.5" thickBot="1">
      <c r="A31" s="661"/>
      <c r="B31" s="662"/>
      <c r="C31" s="662"/>
      <c r="D31" s="662"/>
      <c r="E31" s="662"/>
      <c r="F31" s="662"/>
      <c r="G31" s="662"/>
      <c r="H31" s="662"/>
      <c r="I31" s="662"/>
      <c r="J31" s="662"/>
      <c r="K31" s="614"/>
      <c r="L31" s="607"/>
      <c r="M31" s="607"/>
      <c r="N31" s="658"/>
    </row>
    <row r="32" spans="1:14" ht="13.5" thickBot="1">
      <c r="A32" s="655" t="s">
        <v>40</v>
      </c>
      <c r="B32" s="656"/>
      <c r="C32" s="656"/>
      <c r="D32" s="656"/>
      <c r="E32" s="656"/>
      <c r="F32" s="656"/>
      <c r="G32" s="656"/>
      <c r="H32" s="656"/>
      <c r="I32" s="656"/>
      <c r="J32" s="656"/>
      <c r="K32" s="615">
        <f>SUM(K30:K31)</f>
        <v>0</v>
      </c>
      <c r="L32" s="615">
        <f>SUM(L30:L31)</f>
        <v>0</v>
      </c>
      <c r="M32" s="615">
        <f>SUM(M30:M31)</f>
        <v>0</v>
      </c>
      <c r="N32" s="658"/>
    </row>
    <row r="33" ht="12.75">
      <c r="N33" s="658"/>
    </row>
    <row r="48" ht="12.75">
      <c r="A48" s="9"/>
    </row>
  </sheetData>
  <sheetProtection/>
  <mergeCells count="20"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4"/>
  <sheetViews>
    <sheetView view="pageLayout" zoomScaleSheetLayoutView="100" workbookViewId="0" topLeftCell="A1">
      <selection activeCell="B2" sqref="B2:D2"/>
    </sheetView>
  </sheetViews>
  <sheetFormatPr defaultColWidth="9.00390625" defaultRowHeight="12.75"/>
  <cols>
    <col min="1" max="1" width="14.875" style="461" customWidth="1"/>
    <col min="2" max="2" width="65.375" style="462" customWidth="1"/>
    <col min="3" max="5" width="17.00390625" style="463" customWidth="1"/>
    <col min="6" max="16384" width="9.375" style="33" customWidth="1"/>
  </cols>
  <sheetData>
    <row r="1" spans="1:5" s="439" customFormat="1" ht="16.5" customHeight="1" thickBot="1">
      <c r="A1" s="438"/>
      <c r="B1" s="440"/>
      <c r="C1" s="483"/>
      <c r="D1" s="450"/>
      <c r="E1" s="341"/>
    </row>
    <row r="2" spans="1:5" s="484" customFormat="1" ht="15.75" customHeight="1">
      <c r="A2" s="464" t="s">
        <v>48</v>
      </c>
      <c r="B2" s="680" t="s">
        <v>692</v>
      </c>
      <c r="C2" s="681"/>
      <c r="D2" s="682"/>
      <c r="E2" s="457" t="s">
        <v>41</v>
      </c>
    </row>
    <row r="3" spans="1:5" s="484" customFormat="1" ht="24.75" thickBot="1">
      <c r="A3" s="482" t="s">
        <v>499</v>
      </c>
      <c r="B3" s="683" t="s">
        <v>498</v>
      </c>
      <c r="C3" s="684"/>
      <c r="D3" s="685"/>
      <c r="E3" s="434" t="s">
        <v>41</v>
      </c>
    </row>
    <row r="4" spans="1:5" s="485" customFormat="1" ht="15.75" customHeight="1" thickBot="1">
      <c r="A4" s="441"/>
      <c r="B4" s="441"/>
      <c r="C4" s="442"/>
      <c r="D4" s="442"/>
      <c r="E4" s="442" t="str">
        <f>'5. sz. mell. '!M2</f>
        <v>Forintban!</v>
      </c>
    </row>
    <row r="5" spans="1:5" ht="24.75" thickBot="1">
      <c r="A5" s="287" t="s">
        <v>142</v>
      </c>
      <c r="B5" s="288" t="s">
        <v>665</v>
      </c>
      <c r="C5" s="77" t="s">
        <v>169</v>
      </c>
      <c r="D5" s="77" t="s">
        <v>174</v>
      </c>
      <c r="E5" s="443" t="s">
        <v>175</v>
      </c>
    </row>
    <row r="6" spans="1:5" s="486" customFormat="1" ht="12.75" customHeight="1" thickBot="1">
      <c r="A6" s="436" t="s">
        <v>402</v>
      </c>
      <c r="B6" s="437" t="s">
        <v>403</v>
      </c>
      <c r="C6" s="437" t="s">
        <v>404</v>
      </c>
      <c r="D6" s="90" t="s">
        <v>405</v>
      </c>
      <c r="E6" s="88" t="s">
        <v>406</v>
      </c>
    </row>
    <row r="7" spans="1:5" s="486" customFormat="1" ht="15.75" customHeight="1" thickBot="1">
      <c r="A7" s="677" t="s">
        <v>42</v>
      </c>
      <c r="B7" s="678"/>
      <c r="C7" s="678"/>
      <c r="D7" s="678"/>
      <c r="E7" s="679"/>
    </row>
    <row r="8" spans="1:5" s="486" customFormat="1" ht="12" customHeight="1" thickBot="1">
      <c r="A8" s="319" t="s">
        <v>7</v>
      </c>
      <c r="B8" s="315" t="s">
        <v>294</v>
      </c>
      <c r="C8" s="346">
        <f>SUM(C9:C14)</f>
        <v>63727497</v>
      </c>
      <c r="D8" s="346">
        <f>SUM(D9:D14)</f>
        <v>71701578</v>
      </c>
      <c r="E8" s="329">
        <f>SUM(E9:E14)</f>
        <v>71701578</v>
      </c>
    </row>
    <row r="9" spans="1:5" s="460" customFormat="1" ht="12" customHeight="1">
      <c r="A9" s="470" t="s">
        <v>67</v>
      </c>
      <c r="B9" s="357" t="s">
        <v>295</v>
      </c>
      <c r="C9" s="348">
        <v>10293452</v>
      </c>
      <c r="D9" s="348">
        <v>12152468</v>
      </c>
      <c r="E9" s="331">
        <v>12152468</v>
      </c>
    </row>
    <row r="10" spans="1:5" s="487" customFormat="1" ht="12" customHeight="1">
      <c r="A10" s="471" t="s">
        <v>68</v>
      </c>
      <c r="B10" s="358" t="s">
        <v>296</v>
      </c>
      <c r="C10" s="347">
        <v>24671333</v>
      </c>
      <c r="D10" s="347">
        <v>25219300</v>
      </c>
      <c r="E10" s="330">
        <v>25219300</v>
      </c>
    </row>
    <row r="11" spans="1:5" s="487" customFormat="1" ht="12" customHeight="1">
      <c r="A11" s="471" t="s">
        <v>69</v>
      </c>
      <c r="B11" s="358" t="s">
        <v>297</v>
      </c>
      <c r="C11" s="347">
        <v>23565712</v>
      </c>
      <c r="D11" s="347">
        <v>24494846</v>
      </c>
      <c r="E11" s="330">
        <v>24494846</v>
      </c>
    </row>
    <row r="12" spans="1:5" s="487" customFormat="1" ht="12" customHeight="1">
      <c r="A12" s="471" t="s">
        <v>70</v>
      </c>
      <c r="B12" s="358" t="s">
        <v>298</v>
      </c>
      <c r="C12" s="347">
        <v>1200000</v>
      </c>
      <c r="D12" s="347">
        <v>1200000</v>
      </c>
      <c r="E12" s="330">
        <v>1200000</v>
      </c>
    </row>
    <row r="13" spans="1:5" s="487" customFormat="1" ht="12" customHeight="1">
      <c r="A13" s="471" t="s">
        <v>103</v>
      </c>
      <c r="B13" s="358" t="s">
        <v>299</v>
      </c>
      <c r="C13" s="347"/>
      <c r="D13" s="347"/>
      <c r="E13" s="330"/>
    </row>
    <row r="14" spans="1:5" s="460" customFormat="1" ht="12" customHeight="1" thickBot="1">
      <c r="A14" s="472" t="s">
        <v>71</v>
      </c>
      <c r="B14" s="338" t="s">
        <v>300</v>
      </c>
      <c r="C14" s="347">
        <v>3997000</v>
      </c>
      <c r="D14" s="347">
        <v>8634964</v>
      </c>
      <c r="E14" s="330">
        <v>8634964</v>
      </c>
    </row>
    <row r="15" spans="1:5" s="460" customFormat="1" ht="12" customHeight="1" thickBot="1">
      <c r="A15" s="319" t="s">
        <v>8</v>
      </c>
      <c r="B15" s="336" t="s">
        <v>301</v>
      </c>
      <c r="C15" s="346">
        <f>SUM(C16:C20)</f>
        <v>122242000</v>
      </c>
      <c r="D15" s="346">
        <f>SUM(D16:D20)</f>
        <v>102244000</v>
      </c>
      <c r="E15" s="329">
        <f>SUM(E16:E20)</f>
        <v>103560975</v>
      </c>
    </row>
    <row r="16" spans="1:5" s="460" customFormat="1" ht="12" customHeight="1">
      <c r="A16" s="470" t="s">
        <v>73</v>
      </c>
      <c r="B16" s="357" t="s">
        <v>302</v>
      </c>
      <c r="C16" s="348"/>
      <c r="D16" s="348"/>
      <c r="E16" s="331"/>
    </row>
    <row r="17" spans="1:5" s="460" customFormat="1" ht="12" customHeight="1">
      <c r="A17" s="471" t="s">
        <v>74</v>
      </c>
      <c r="B17" s="358" t="s">
        <v>303</v>
      </c>
      <c r="C17" s="347"/>
      <c r="D17" s="347"/>
      <c r="E17" s="330"/>
    </row>
    <row r="18" spans="1:5" s="460" customFormat="1" ht="12" customHeight="1">
      <c r="A18" s="471" t="s">
        <v>75</v>
      </c>
      <c r="B18" s="358" t="s">
        <v>304</v>
      </c>
      <c r="C18" s="347"/>
      <c r="D18" s="347"/>
      <c r="E18" s="330"/>
    </row>
    <row r="19" spans="1:5" s="460" customFormat="1" ht="12" customHeight="1">
      <c r="A19" s="471" t="s">
        <v>76</v>
      </c>
      <c r="B19" s="358" t="s">
        <v>305</v>
      </c>
      <c r="C19" s="347"/>
      <c r="D19" s="347"/>
      <c r="E19" s="330"/>
    </row>
    <row r="20" spans="1:5" s="460" customFormat="1" ht="12" customHeight="1">
      <c r="A20" s="471" t="s">
        <v>77</v>
      </c>
      <c r="B20" s="358" t="s">
        <v>306</v>
      </c>
      <c r="C20" s="347">
        <v>122242000</v>
      </c>
      <c r="D20" s="347">
        <v>102244000</v>
      </c>
      <c r="E20" s="330">
        <v>103560975</v>
      </c>
    </row>
    <row r="21" spans="1:5" s="487" customFormat="1" ht="12" customHeight="1" thickBot="1">
      <c r="A21" s="472" t="s">
        <v>84</v>
      </c>
      <c r="B21" s="338" t="s">
        <v>307</v>
      </c>
      <c r="C21" s="349"/>
      <c r="D21" s="349"/>
      <c r="E21" s="332"/>
    </row>
    <row r="22" spans="1:5" s="487" customFormat="1" ht="12" customHeight="1" thickBot="1">
      <c r="A22" s="319" t="s">
        <v>9</v>
      </c>
      <c r="B22" s="315" t="s">
        <v>308</v>
      </c>
      <c r="C22" s="346">
        <f>SUM(C23:C27)</f>
        <v>0</v>
      </c>
      <c r="D22" s="346">
        <f>SUM(D23:D27)</f>
        <v>22651935</v>
      </c>
      <c r="E22" s="329">
        <f>SUM(E23:E27)</f>
        <v>22651572</v>
      </c>
    </row>
    <row r="23" spans="1:5" s="487" customFormat="1" ht="12" customHeight="1">
      <c r="A23" s="470" t="s">
        <v>56</v>
      </c>
      <c r="B23" s="357" t="s">
        <v>309</v>
      </c>
      <c r="C23" s="348"/>
      <c r="D23" s="348">
        <v>22388935</v>
      </c>
      <c r="E23" s="331">
        <v>22388935</v>
      </c>
    </row>
    <row r="24" spans="1:5" s="460" customFormat="1" ht="12" customHeight="1">
      <c r="A24" s="471" t="s">
        <v>57</v>
      </c>
      <c r="B24" s="358" t="s">
        <v>310</v>
      </c>
      <c r="C24" s="347"/>
      <c r="D24" s="347"/>
      <c r="E24" s="330"/>
    </row>
    <row r="25" spans="1:5" s="487" customFormat="1" ht="12" customHeight="1">
      <c r="A25" s="471" t="s">
        <v>58</v>
      </c>
      <c r="B25" s="358" t="s">
        <v>311</v>
      </c>
      <c r="C25" s="347"/>
      <c r="D25" s="347"/>
      <c r="E25" s="330"/>
    </row>
    <row r="26" spans="1:5" s="487" customFormat="1" ht="12" customHeight="1">
      <c r="A26" s="471" t="s">
        <v>59</v>
      </c>
      <c r="B26" s="358" t="s">
        <v>312</v>
      </c>
      <c r="C26" s="347"/>
      <c r="D26" s="347"/>
      <c r="E26" s="330"/>
    </row>
    <row r="27" spans="1:5" s="487" customFormat="1" ht="12" customHeight="1">
      <c r="A27" s="471" t="s">
        <v>115</v>
      </c>
      <c r="B27" s="358" t="s">
        <v>313</v>
      </c>
      <c r="C27" s="347"/>
      <c r="D27" s="347">
        <v>263000</v>
      </c>
      <c r="E27" s="330">
        <v>262637</v>
      </c>
    </row>
    <row r="28" spans="1:5" s="487" customFormat="1" ht="12" customHeight="1" thickBot="1">
      <c r="A28" s="472" t="s">
        <v>116</v>
      </c>
      <c r="B28" s="359" t="s">
        <v>314</v>
      </c>
      <c r="C28" s="349"/>
      <c r="D28" s="349"/>
      <c r="E28" s="332"/>
    </row>
    <row r="29" spans="1:5" s="487" customFormat="1" ht="12" customHeight="1" thickBot="1">
      <c r="A29" s="319" t="s">
        <v>117</v>
      </c>
      <c r="B29" s="315" t="s">
        <v>656</v>
      </c>
      <c r="C29" s="352">
        <f>SUM(C30:C35)</f>
        <v>14827000</v>
      </c>
      <c r="D29" s="352">
        <f>SUM(D30:D35)</f>
        <v>13050000</v>
      </c>
      <c r="E29" s="365">
        <f>SUM(E30:E35)</f>
        <v>11954909</v>
      </c>
    </row>
    <row r="30" spans="1:5" s="487" customFormat="1" ht="12" customHeight="1">
      <c r="A30" s="470" t="s">
        <v>315</v>
      </c>
      <c r="B30" s="357" t="s">
        <v>660</v>
      </c>
      <c r="C30" s="348">
        <v>950000</v>
      </c>
      <c r="D30" s="348">
        <v>950000</v>
      </c>
      <c r="E30" s="331">
        <v>962125</v>
      </c>
    </row>
    <row r="31" spans="1:5" s="487" customFormat="1" ht="12" customHeight="1">
      <c r="A31" s="471" t="s">
        <v>316</v>
      </c>
      <c r="B31" s="358" t="s">
        <v>661</v>
      </c>
      <c r="C31" s="347"/>
      <c r="D31" s="347"/>
      <c r="E31" s="330"/>
    </row>
    <row r="32" spans="1:5" s="487" customFormat="1" ht="12" customHeight="1">
      <c r="A32" s="471" t="s">
        <v>317</v>
      </c>
      <c r="B32" s="358" t="s">
        <v>662</v>
      </c>
      <c r="C32" s="347">
        <v>8777000</v>
      </c>
      <c r="D32" s="347">
        <v>7000000</v>
      </c>
      <c r="E32" s="330">
        <v>6409616</v>
      </c>
    </row>
    <row r="33" spans="1:5" s="487" customFormat="1" ht="12" customHeight="1">
      <c r="A33" s="471" t="s">
        <v>657</v>
      </c>
      <c r="B33" s="358" t="s">
        <v>663</v>
      </c>
      <c r="C33" s="347">
        <v>350000</v>
      </c>
      <c r="D33" s="347">
        <v>350000</v>
      </c>
      <c r="E33" s="330"/>
    </row>
    <row r="34" spans="1:5" s="487" customFormat="1" ht="12" customHeight="1">
      <c r="A34" s="471" t="s">
        <v>658</v>
      </c>
      <c r="B34" s="358" t="s">
        <v>318</v>
      </c>
      <c r="C34" s="347">
        <v>1700000</v>
      </c>
      <c r="D34" s="347">
        <v>1700000</v>
      </c>
      <c r="E34" s="330">
        <v>1754784</v>
      </c>
    </row>
    <row r="35" spans="1:5" s="487" customFormat="1" ht="12" customHeight="1" thickBot="1">
      <c r="A35" s="472" t="s">
        <v>659</v>
      </c>
      <c r="B35" s="338" t="s">
        <v>319</v>
      </c>
      <c r="C35" s="349">
        <v>3050000</v>
      </c>
      <c r="D35" s="349">
        <v>3050000</v>
      </c>
      <c r="E35" s="332">
        <v>2828384</v>
      </c>
    </row>
    <row r="36" spans="1:5" s="487" customFormat="1" ht="12" customHeight="1" thickBot="1">
      <c r="A36" s="319" t="s">
        <v>11</v>
      </c>
      <c r="B36" s="315" t="s">
        <v>320</v>
      </c>
      <c r="C36" s="346">
        <f>SUM(C37:C46)</f>
        <v>9826000</v>
      </c>
      <c r="D36" s="346">
        <f>SUM(D37:D46)</f>
        <v>13820972</v>
      </c>
      <c r="E36" s="329">
        <f>SUM(E37:E46)</f>
        <v>15778695</v>
      </c>
    </row>
    <row r="37" spans="1:5" s="487" customFormat="1" ht="12" customHeight="1">
      <c r="A37" s="470" t="s">
        <v>60</v>
      </c>
      <c r="B37" s="357" t="s">
        <v>321</v>
      </c>
      <c r="C37" s="348">
        <v>2789000</v>
      </c>
      <c r="D37" s="348">
        <v>2789000</v>
      </c>
      <c r="E37" s="331">
        <v>2362091</v>
      </c>
    </row>
    <row r="38" spans="1:5" s="487" customFormat="1" ht="12" customHeight="1">
      <c r="A38" s="471" t="s">
        <v>61</v>
      </c>
      <c r="B38" s="358" t="s">
        <v>322</v>
      </c>
      <c r="C38" s="347"/>
      <c r="D38" s="347">
        <v>480000</v>
      </c>
      <c r="E38" s="330">
        <v>1052999</v>
      </c>
    </row>
    <row r="39" spans="1:5" s="487" customFormat="1" ht="12" customHeight="1">
      <c r="A39" s="471" t="s">
        <v>62</v>
      </c>
      <c r="B39" s="358" t="s">
        <v>323</v>
      </c>
      <c r="C39" s="347"/>
      <c r="D39" s="347">
        <v>180000</v>
      </c>
      <c r="E39" s="330">
        <v>776331</v>
      </c>
    </row>
    <row r="40" spans="1:5" s="487" customFormat="1" ht="12" customHeight="1">
      <c r="A40" s="471" t="s">
        <v>119</v>
      </c>
      <c r="B40" s="358" t="s">
        <v>324</v>
      </c>
      <c r="C40" s="347"/>
      <c r="D40" s="347"/>
      <c r="E40" s="330"/>
    </row>
    <row r="41" spans="1:5" s="487" customFormat="1" ht="12" customHeight="1">
      <c r="A41" s="471" t="s">
        <v>120</v>
      </c>
      <c r="B41" s="358" t="s">
        <v>325</v>
      </c>
      <c r="C41" s="347">
        <v>5901000</v>
      </c>
      <c r="D41" s="347">
        <v>6869000</v>
      </c>
      <c r="E41" s="330">
        <v>7068956</v>
      </c>
    </row>
    <row r="42" spans="1:5" s="487" customFormat="1" ht="12" customHeight="1">
      <c r="A42" s="471" t="s">
        <v>121</v>
      </c>
      <c r="B42" s="358" t="s">
        <v>326</v>
      </c>
      <c r="C42" s="347">
        <v>1136000</v>
      </c>
      <c r="D42" s="347">
        <v>2228972</v>
      </c>
      <c r="E42" s="330">
        <v>2665225</v>
      </c>
    </row>
    <row r="43" spans="1:5" s="487" customFormat="1" ht="12" customHeight="1">
      <c r="A43" s="471" t="s">
        <v>122</v>
      </c>
      <c r="B43" s="358" t="s">
        <v>327</v>
      </c>
      <c r="C43" s="347"/>
      <c r="D43" s="347">
        <v>1274000</v>
      </c>
      <c r="E43" s="330">
        <v>1852000</v>
      </c>
    </row>
    <row r="44" spans="1:5" s="487" customFormat="1" ht="12" customHeight="1">
      <c r="A44" s="471" t="s">
        <v>123</v>
      </c>
      <c r="B44" s="358" t="s">
        <v>328</v>
      </c>
      <c r="C44" s="347"/>
      <c r="D44" s="347"/>
      <c r="E44" s="330">
        <v>1076</v>
      </c>
    </row>
    <row r="45" spans="1:5" s="487" customFormat="1" ht="12" customHeight="1">
      <c r="A45" s="471" t="s">
        <v>329</v>
      </c>
      <c r="B45" s="358" t="s">
        <v>330</v>
      </c>
      <c r="C45" s="350"/>
      <c r="D45" s="350"/>
      <c r="E45" s="333"/>
    </row>
    <row r="46" spans="1:5" s="460" customFormat="1" ht="12" customHeight="1" thickBot="1">
      <c r="A46" s="472" t="s">
        <v>331</v>
      </c>
      <c r="B46" s="359" t="s">
        <v>332</v>
      </c>
      <c r="C46" s="351"/>
      <c r="D46" s="351"/>
      <c r="E46" s="334">
        <v>17</v>
      </c>
    </row>
    <row r="47" spans="1:5" s="487" customFormat="1" ht="12" customHeight="1" thickBot="1">
      <c r="A47" s="319" t="s">
        <v>12</v>
      </c>
      <c r="B47" s="315" t="s">
        <v>333</v>
      </c>
      <c r="C47" s="346">
        <f>SUM(C48:C52)</f>
        <v>0</v>
      </c>
      <c r="D47" s="346">
        <f>SUM(D48:D52)</f>
        <v>1031065</v>
      </c>
      <c r="E47" s="329">
        <f>SUM(E48:E52)</f>
        <v>67134</v>
      </c>
    </row>
    <row r="48" spans="1:5" s="487" customFormat="1" ht="12" customHeight="1">
      <c r="A48" s="470" t="s">
        <v>63</v>
      </c>
      <c r="B48" s="357" t="s">
        <v>334</v>
      </c>
      <c r="C48" s="367"/>
      <c r="D48" s="367"/>
      <c r="E48" s="335"/>
    </row>
    <row r="49" spans="1:5" s="487" customFormat="1" ht="12" customHeight="1">
      <c r="A49" s="471" t="s">
        <v>64</v>
      </c>
      <c r="B49" s="358" t="s">
        <v>335</v>
      </c>
      <c r="C49" s="350"/>
      <c r="D49" s="350">
        <v>1031065</v>
      </c>
      <c r="E49" s="333"/>
    </row>
    <row r="50" spans="1:5" s="487" customFormat="1" ht="12" customHeight="1">
      <c r="A50" s="471" t="s">
        <v>336</v>
      </c>
      <c r="B50" s="358" t="s">
        <v>337</v>
      </c>
      <c r="C50" s="350"/>
      <c r="D50" s="350"/>
      <c r="E50" s="333">
        <v>67134</v>
      </c>
    </row>
    <row r="51" spans="1:5" s="487" customFormat="1" ht="12" customHeight="1">
      <c r="A51" s="471" t="s">
        <v>338</v>
      </c>
      <c r="B51" s="358" t="s">
        <v>339</v>
      </c>
      <c r="C51" s="350"/>
      <c r="D51" s="350"/>
      <c r="E51" s="333"/>
    </row>
    <row r="52" spans="1:5" s="487" customFormat="1" ht="12" customHeight="1" thickBot="1">
      <c r="A52" s="472" t="s">
        <v>340</v>
      </c>
      <c r="B52" s="359" t="s">
        <v>341</v>
      </c>
      <c r="C52" s="351"/>
      <c r="D52" s="351"/>
      <c r="E52" s="334"/>
    </row>
    <row r="53" spans="1:5" s="487" customFormat="1" ht="12" customHeight="1" thickBot="1">
      <c r="A53" s="319" t="s">
        <v>124</v>
      </c>
      <c r="B53" s="315" t="s">
        <v>342</v>
      </c>
      <c r="C53" s="346">
        <f>SUM(C54:C56)</f>
        <v>4499503</v>
      </c>
      <c r="D53" s="346">
        <f>SUM(D54:D56)</f>
        <v>4499505</v>
      </c>
      <c r="E53" s="329">
        <f>SUM(E54:E56)</f>
        <v>200000</v>
      </c>
    </row>
    <row r="54" spans="1:5" s="460" customFormat="1" ht="12" customHeight="1">
      <c r="A54" s="470" t="s">
        <v>65</v>
      </c>
      <c r="B54" s="357" t="s">
        <v>343</v>
      </c>
      <c r="C54" s="348"/>
      <c r="D54" s="348"/>
      <c r="E54" s="331"/>
    </row>
    <row r="55" spans="1:5" s="460" customFormat="1" ht="12" customHeight="1">
      <c r="A55" s="471" t="s">
        <v>66</v>
      </c>
      <c r="B55" s="358" t="s">
        <v>344</v>
      </c>
      <c r="C55" s="347"/>
      <c r="D55" s="347"/>
      <c r="E55" s="330"/>
    </row>
    <row r="56" spans="1:5" s="460" customFormat="1" ht="12" customHeight="1">
      <c r="A56" s="471" t="s">
        <v>345</v>
      </c>
      <c r="B56" s="358" t="s">
        <v>346</v>
      </c>
      <c r="C56" s="347">
        <v>4499503</v>
      </c>
      <c r="D56" s="347">
        <v>4499505</v>
      </c>
      <c r="E56" s="330">
        <v>200000</v>
      </c>
    </row>
    <row r="57" spans="1:5" s="460" customFormat="1" ht="12" customHeight="1" thickBot="1">
      <c r="A57" s="472" t="s">
        <v>347</v>
      </c>
      <c r="B57" s="359" t="s">
        <v>348</v>
      </c>
      <c r="C57" s="349"/>
      <c r="D57" s="349"/>
      <c r="E57" s="332"/>
    </row>
    <row r="58" spans="1:5" s="487" customFormat="1" ht="12" customHeight="1" thickBot="1">
      <c r="A58" s="319" t="s">
        <v>14</v>
      </c>
      <c r="B58" s="336" t="s">
        <v>349</v>
      </c>
      <c r="C58" s="346">
        <f>SUM(C59:C61)</f>
        <v>0</v>
      </c>
      <c r="D58" s="346">
        <f>SUM(D59:D61)</f>
        <v>0</v>
      </c>
      <c r="E58" s="329">
        <f>SUM(E59:E61)</f>
        <v>0</v>
      </c>
    </row>
    <row r="59" spans="1:5" s="487" customFormat="1" ht="12" customHeight="1">
      <c r="A59" s="470" t="s">
        <v>125</v>
      </c>
      <c r="B59" s="357" t="s">
        <v>350</v>
      </c>
      <c r="C59" s="350"/>
      <c r="D59" s="350"/>
      <c r="E59" s="333"/>
    </row>
    <row r="60" spans="1:5" s="487" customFormat="1" ht="12" customHeight="1">
      <c r="A60" s="471" t="s">
        <v>126</v>
      </c>
      <c r="B60" s="358" t="s">
        <v>502</v>
      </c>
      <c r="C60" s="350"/>
      <c r="D60" s="350"/>
      <c r="E60" s="333"/>
    </row>
    <row r="61" spans="1:5" s="487" customFormat="1" ht="12" customHeight="1">
      <c r="A61" s="471" t="s">
        <v>150</v>
      </c>
      <c r="B61" s="358" t="s">
        <v>352</v>
      </c>
      <c r="C61" s="350"/>
      <c r="D61" s="350"/>
      <c r="E61" s="333"/>
    </row>
    <row r="62" spans="1:5" s="487" customFormat="1" ht="12" customHeight="1" thickBot="1">
      <c r="A62" s="472" t="s">
        <v>353</v>
      </c>
      <c r="B62" s="359" t="s">
        <v>354</v>
      </c>
      <c r="C62" s="350"/>
      <c r="D62" s="350"/>
      <c r="E62" s="333"/>
    </row>
    <row r="63" spans="1:5" s="487" customFormat="1" ht="12" customHeight="1" thickBot="1">
      <c r="A63" s="319" t="s">
        <v>15</v>
      </c>
      <c r="B63" s="315" t="s">
        <v>355</v>
      </c>
      <c r="C63" s="352">
        <f>+C8+C15+C22+C29+C36+C47+C53+C58</f>
        <v>215122000</v>
      </c>
      <c r="D63" s="352">
        <f>+D8+D15+D22+D29+D36+D47+D53+D58</f>
        <v>228999055</v>
      </c>
      <c r="E63" s="365">
        <f>+E8+E15+E22+E29+E36+E47+E53+E58</f>
        <v>225914863</v>
      </c>
    </row>
    <row r="64" spans="1:5" s="487" customFormat="1" ht="12" customHeight="1" thickBot="1">
      <c r="A64" s="473" t="s">
        <v>500</v>
      </c>
      <c r="B64" s="336" t="s">
        <v>357</v>
      </c>
      <c r="C64" s="346">
        <f>SUM(C65:C67)</f>
        <v>0</v>
      </c>
      <c r="D64" s="346">
        <f>SUM(D65:D67)</f>
        <v>0</v>
      </c>
      <c r="E64" s="329">
        <f>SUM(E65:E67)</f>
        <v>0</v>
      </c>
    </row>
    <row r="65" spans="1:5" s="487" customFormat="1" ht="12" customHeight="1">
      <c r="A65" s="470" t="s">
        <v>358</v>
      </c>
      <c r="B65" s="357" t="s">
        <v>359</v>
      </c>
      <c r="C65" s="350"/>
      <c r="D65" s="350"/>
      <c r="E65" s="333"/>
    </row>
    <row r="66" spans="1:5" s="487" customFormat="1" ht="12" customHeight="1">
      <c r="A66" s="471" t="s">
        <v>360</v>
      </c>
      <c r="B66" s="358" t="s">
        <v>361</v>
      </c>
      <c r="C66" s="350"/>
      <c r="D66" s="350"/>
      <c r="E66" s="333"/>
    </row>
    <row r="67" spans="1:5" s="487" customFormat="1" ht="12" customHeight="1" thickBot="1">
      <c r="A67" s="472" t="s">
        <v>362</v>
      </c>
      <c r="B67" s="466" t="s">
        <v>363</v>
      </c>
      <c r="C67" s="350"/>
      <c r="D67" s="350"/>
      <c r="E67" s="333"/>
    </row>
    <row r="68" spans="1:5" s="487" customFormat="1" ht="12" customHeight="1" thickBot="1">
      <c r="A68" s="473" t="s">
        <v>364</v>
      </c>
      <c r="B68" s="336" t="s">
        <v>365</v>
      </c>
      <c r="C68" s="346">
        <f>SUM(C69:C72)</f>
        <v>0</v>
      </c>
      <c r="D68" s="346">
        <f>SUM(D69:D72)</f>
        <v>0</v>
      </c>
      <c r="E68" s="329">
        <f>SUM(E69:E72)</f>
        <v>0</v>
      </c>
    </row>
    <row r="69" spans="1:5" s="487" customFormat="1" ht="12" customHeight="1">
      <c r="A69" s="470" t="s">
        <v>104</v>
      </c>
      <c r="B69" s="357" t="s">
        <v>366</v>
      </c>
      <c r="C69" s="350"/>
      <c r="D69" s="350"/>
      <c r="E69" s="333"/>
    </row>
    <row r="70" spans="1:5" s="487" customFormat="1" ht="12" customHeight="1">
      <c r="A70" s="471" t="s">
        <v>105</v>
      </c>
      <c r="B70" s="358" t="s">
        <v>367</v>
      </c>
      <c r="C70" s="350"/>
      <c r="D70" s="350"/>
      <c r="E70" s="333"/>
    </row>
    <row r="71" spans="1:5" s="487" customFormat="1" ht="12" customHeight="1">
      <c r="A71" s="471" t="s">
        <v>368</v>
      </c>
      <c r="B71" s="358" t="s">
        <v>369</v>
      </c>
      <c r="C71" s="350"/>
      <c r="D71" s="350"/>
      <c r="E71" s="333"/>
    </row>
    <row r="72" spans="1:5" s="487" customFormat="1" ht="12" customHeight="1" thickBot="1">
      <c r="A72" s="472" t="s">
        <v>370</v>
      </c>
      <c r="B72" s="359" t="s">
        <v>371</v>
      </c>
      <c r="C72" s="350"/>
      <c r="D72" s="350"/>
      <c r="E72" s="333"/>
    </row>
    <row r="73" spans="1:5" s="487" customFormat="1" ht="12" customHeight="1" thickBot="1">
      <c r="A73" s="473" t="s">
        <v>372</v>
      </c>
      <c r="B73" s="336" t="s">
        <v>373</v>
      </c>
      <c r="C73" s="346">
        <f>SUM(C74:C75)</f>
        <v>6250000</v>
      </c>
      <c r="D73" s="346">
        <f>SUM(D74:D75)</f>
        <v>9516000</v>
      </c>
      <c r="E73" s="329">
        <f>SUM(E74:E75)</f>
        <v>9516000</v>
      </c>
    </row>
    <row r="74" spans="1:5" s="487" customFormat="1" ht="12" customHeight="1">
      <c r="A74" s="470" t="s">
        <v>374</v>
      </c>
      <c r="B74" s="357" t="s">
        <v>375</v>
      </c>
      <c r="C74" s="350">
        <v>6250000</v>
      </c>
      <c r="D74" s="350">
        <v>9516000</v>
      </c>
      <c r="E74" s="333">
        <v>9516000</v>
      </c>
    </row>
    <row r="75" spans="1:5" s="487" customFormat="1" ht="12" customHeight="1" thickBot="1">
      <c r="A75" s="472" t="s">
        <v>376</v>
      </c>
      <c r="B75" s="359" t="s">
        <v>377</v>
      </c>
      <c r="C75" s="350"/>
      <c r="D75" s="350"/>
      <c r="E75" s="333"/>
    </row>
    <row r="76" spans="1:5" s="487" customFormat="1" ht="12" customHeight="1" thickBot="1">
      <c r="A76" s="473" t="s">
        <v>378</v>
      </c>
      <c r="B76" s="336" t="s">
        <v>379</v>
      </c>
      <c r="C76" s="346">
        <f>SUM(C77:C79)</f>
        <v>0</v>
      </c>
      <c r="D76" s="346">
        <f>SUM(D77:D79)</f>
        <v>0</v>
      </c>
      <c r="E76" s="329">
        <f>SUM(E77:E79)</f>
        <v>2325236</v>
      </c>
    </row>
    <row r="77" spans="1:5" s="487" customFormat="1" ht="12" customHeight="1">
      <c r="A77" s="470" t="s">
        <v>380</v>
      </c>
      <c r="B77" s="357" t="s">
        <v>381</v>
      </c>
      <c r="C77" s="350"/>
      <c r="D77" s="350"/>
      <c r="E77" s="333">
        <v>2325236</v>
      </c>
    </row>
    <row r="78" spans="1:5" s="487" customFormat="1" ht="12" customHeight="1">
      <c r="A78" s="471" t="s">
        <v>382</v>
      </c>
      <c r="B78" s="358" t="s">
        <v>383</v>
      </c>
      <c r="C78" s="350"/>
      <c r="D78" s="350"/>
      <c r="E78" s="333"/>
    </row>
    <row r="79" spans="1:5" s="487" customFormat="1" ht="12" customHeight="1" thickBot="1">
      <c r="A79" s="472" t="s">
        <v>384</v>
      </c>
      <c r="B79" s="359" t="s">
        <v>385</v>
      </c>
      <c r="C79" s="350"/>
      <c r="D79" s="350"/>
      <c r="E79" s="333"/>
    </row>
    <row r="80" spans="1:5" s="487" customFormat="1" ht="12" customHeight="1" thickBot="1">
      <c r="A80" s="473" t="s">
        <v>386</v>
      </c>
      <c r="B80" s="336" t="s">
        <v>387</v>
      </c>
      <c r="C80" s="346">
        <f>SUM(C81:C84)</f>
        <v>0</v>
      </c>
      <c r="D80" s="346">
        <f>SUM(D81:D84)</f>
        <v>0</v>
      </c>
      <c r="E80" s="329">
        <f>SUM(E81:E84)</f>
        <v>0</v>
      </c>
    </row>
    <row r="81" spans="1:5" s="487" customFormat="1" ht="12" customHeight="1">
      <c r="A81" s="474" t="s">
        <v>388</v>
      </c>
      <c r="B81" s="357" t="s">
        <v>389</v>
      </c>
      <c r="C81" s="350"/>
      <c r="D81" s="350"/>
      <c r="E81" s="333"/>
    </row>
    <row r="82" spans="1:5" s="487" customFormat="1" ht="12" customHeight="1">
      <c r="A82" s="475" t="s">
        <v>390</v>
      </c>
      <c r="B82" s="358" t="s">
        <v>391</v>
      </c>
      <c r="C82" s="350"/>
      <c r="D82" s="350"/>
      <c r="E82" s="333"/>
    </row>
    <row r="83" spans="1:5" s="487" customFormat="1" ht="12" customHeight="1">
      <c r="A83" s="475" t="s">
        <v>392</v>
      </c>
      <c r="B83" s="358" t="s">
        <v>393</v>
      </c>
      <c r="C83" s="350"/>
      <c r="D83" s="350"/>
      <c r="E83" s="333"/>
    </row>
    <row r="84" spans="1:5" s="487" customFormat="1" ht="12" customHeight="1" thickBot="1">
      <c r="A84" s="476" t="s">
        <v>394</v>
      </c>
      <c r="B84" s="359" t="s">
        <v>395</v>
      </c>
      <c r="C84" s="350"/>
      <c r="D84" s="350"/>
      <c r="E84" s="333"/>
    </row>
    <row r="85" spans="1:5" s="487" customFormat="1" ht="12" customHeight="1" thickBot="1">
      <c r="A85" s="473" t="s">
        <v>396</v>
      </c>
      <c r="B85" s="336" t="s">
        <v>397</v>
      </c>
      <c r="C85" s="371"/>
      <c r="D85" s="371"/>
      <c r="E85" s="372"/>
    </row>
    <row r="86" spans="1:5" s="487" customFormat="1" ht="12" customHeight="1" thickBot="1">
      <c r="A86" s="473" t="s">
        <v>398</v>
      </c>
      <c r="B86" s="467" t="s">
        <v>399</v>
      </c>
      <c r="C86" s="352">
        <f>+C64+C68+C73+C76+C80+C85</f>
        <v>6250000</v>
      </c>
      <c r="D86" s="352">
        <f>+D64+D68+D73+D76+D80+D85</f>
        <v>9516000</v>
      </c>
      <c r="E86" s="365">
        <f>+E64+E68+E73+E76+E80+E85</f>
        <v>11841236</v>
      </c>
    </row>
    <row r="87" spans="1:5" s="487" customFormat="1" ht="12" customHeight="1" thickBot="1">
      <c r="A87" s="477" t="s">
        <v>400</v>
      </c>
      <c r="B87" s="468" t="s">
        <v>501</v>
      </c>
      <c r="C87" s="352">
        <f>+C63+C86</f>
        <v>221372000</v>
      </c>
      <c r="D87" s="352">
        <f>+D63+D86</f>
        <v>238515055</v>
      </c>
      <c r="E87" s="365">
        <f>+E63+E86</f>
        <v>237756099</v>
      </c>
    </row>
    <row r="88" spans="1:5" s="487" customFormat="1" ht="15" customHeight="1">
      <c r="A88" s="444"/>
      <c r="B88" s="445"/>
      <c r="C88" s="458"/>
      <c r="D88" s="458"/>
      <c r="E88" s="458"/>
    </row>
    <row r="89" spans="1:5" ht="13.5" thickBot="1">
      <c r="A89" s="446"/>
      <c r="B89" s="447"/>
      <c r="C89" s="459"/>
      <c r="D89" s="459"/>
      <c r="E89" s="459"/>
    </row>
    <row r="90" spans="1:5" s="486" customFormat="1" ht="16.5" customHeight="1" thickBot="1">
      <c r="A90" s="677" t="s">
        <v>43</v>
      </c>
      <c r="B90" s="678"/>
      <c r="C90" s="678"/>
      <c r="D90" s="678"/>
      <c r="E90" s="679"/>
    </row>
    <row r="91" spans="1:5" s="277" customFormat="1" ht="12" customHeight="1" thickBot="1">
      <c r="A91" s="465" t="s">
        <v>7</v>
      </c>
      <c r="B91" s="318" t="s">
        <v>408</v>
      </c>
      <c r="C91" s="451">
        <f>SUM(C92:C96)</f>
        <v>172808000</v>
      </c>
      <c r="D91" s="451">
        <f>SUM(D92:D96)</f>
        <v>180915511</v>
      </c>
      <c r="E91" s="451">
        <f>SUM(E92:E96)</f>
        <v>152555972</v>
      </c>
    </row>
    <row r="92" spans="1:5" ht="12" customHeight="1">
      <c r="A92" s="478" t="s">
        <v>67</v>
      </c>
      <c r="B92" s="304" t="s">
        <v>37</v>
      </c>
      <c r="C92" s="78">
        <v>89103000</v>
      </c>
      <c r="D92" s="78">
        <v>88075626</v>
      </c>
      <c r="E92" s="299">
        <v>69593215</v>
      </c>
    </row>
    <row r="93" spans="1:5" ht="12" customHeight="1">
      <c r="A93" s="471" t="s">
        <v>68</v>
      </c>
      <c r="B93" s="302" t="s">
        <v>127</v>
      </c>
      <c r="C93" s="347">
        <v>16071000</v>
      </c>
      <c r="D93" s="347">
        <v>17311018</v>
      </c>
      <c r="E93" s="330">
        <v>17252621</v>
      </c>
    </row>
    <row r="94" spans="1:5" ht="12" customHeight="1">
      <c r="A94" s="471" t="s">
        <v>69</v>
      </c>
      <c r="B94" s="302" t="s">
        <v>96</v>
      </c>
      <c r="C94" s="349">
        <v>57631000</v>
      </c>
      <c r="D94" s="349">
        <v>60940227</v>
      </c>
      <c r="E94" s="332">
        <v>56353949</v>
      </c>
    </row>
    <row r="95" spans="1:5" ht="12" customHeight="1">
      <c r="A95" s="471" t="s">
        <v>70</v>
      </c>
      <c r="B95" s="305" t="s">
        <v>128</v>
      </c>
      <c r="C95" s="349">
        <v>4590000</v>
      </c>
      <c r="D95" s="349">
        <v>8675640</v>
      </c>
      <c r="E95" s="332">
        <v>5410375</v>
      </c>
    </row>
    <row r="96" spans="1:5" ht="12" customHeight="1">
      <c r="A96" s="471" t="s">
        <v>79</v>
      </c>
      <c r="B96" s="313" t="s">
        <v>129</v>
      </c>
      <c r="C96" s="349">
        <v>5413000</v>
      </c>
      <c r="D96" s="349">
        <v>5913000</v>
      </c>
      <c r="E96" s="332">
        <v>3945812</v>
      </c>
    </row>
    <row r="97" spans="1:5" ht="12" customHeight="1">
      <c r="A97" s="471" t="s">
        <v>71</v>
      </c>
      <c r="B97" s="302" t="s">
        <v>409</v>
      </c>
      <c r="C97" s="349">
        <v>4037000</v>
      </c>
      <c r="D97" s="349">
        <v>2578401</v>
      </c>
      <c r="E97" s="332">
        <v>2578401</v>
      </c>
    </row>
    <row r="98" spans="1:5" ht="12" customHeight="1">
      <c r="A98" s="471" t="s">
        <v>72</v>
      </c>
      <c r="B98" s="325" t="s">
        <v>410</v>
      </c>
      <c r="C98" s="349"/>
      <c r="D98" s="349"/>
      <c r="E98" s="332"/>
    </row>
    <row r="99" spans="1:5" ht="12" customHeight="1">
      <c r="A99" s="471" t="s">
        <v>80</v>
      </c>
      <c r="B99" s="326" t="s">
        <v>411</v>
      </c>
      <c r="C99" s="349"/>
      <c r="D99" s="349"/>
      <c r="E99" s="332"/>
    </row>
    <row r="100" spans="1:5" ht="12" customHeight="1">
      <c r="A100" s="471" t="s">
        <v>81</v>
      </c>
      <c r="B100" s="326" t="s">
        <v>412</v>
      </c>
      <c r="C100" s="349"/>
      <c r="D100" s="349"/>
      <c r="E100" s="332"/>
    </row>
    <row r="101" spans="1:5" ht="12" customHeight="1">
      <c r="A101" s="471" t="s">
        <v>82</v>
      </c>
      <c r="B101" s="325" t="s">
        <v>413</v>
      </c>
      <c r="C101" s="349"/>
      <c r="D101" s="349">
        <v>2203599</v>
      </c>
      <c r="E101" s="332">
        <v>662731</v>
      </c>
    </row>
    <row r="102" spans="1:5" ht="12" customHeight="1">
      <c r="A102" s="471" t="s">
        <v>83</v>
      </c>
      <c r="B102" s="325" t="s">
        <v>414</v>
      </c>
      <c r="C102" s="349"/>
      <c r="D102" s="349"/>
      <c r="E102" s="332"/>
    </row>
    <row r="103" spans="1:5" ht="12" customHeight="1">
      <c r="A103" s="471" t="s">
        <v>85</v>
      </c>
      <c r="B103" s="326" t="s">
        <v>415</v>
      </c>
      <c r="C103" s="349"/>
      <c r="D103" s="349"/>
      <c r="E103" s="332"/>
    </row>
    <row r="104" spans="1:5" ht="12" customHeight="1">
      <c r="A104" s="479" t="s">
        <v>130</v>
      </c>
      <c r="B104" s="327" t="s">
        <v>416</v>
      </c>
      <c r="C104" s="349"/>
      <c r="D104" s="349"/>
      <c r="E104" s="332"/>
    </row>
    <row r="105" spans="1:5" ht="12" customHeight="1">
      <c r="A105" s="471" t="s">
        <v>417</v>
      </c>
      <c r="B105" s="327" t="s">
        <v>418</v>
      </c>
      <c r="C105" s="349"/>
      <c r="D105" s="349"/>
      <c r="E105" s="332"/>
    </row>
    <row r="106" spans="1:5" s="277" customFormat="1" ht="12" customHeight="1" thickBot="1">
      <c r="A106" s="480" t="s">
        <v>419</v>
      </c>
      <c r="B106" s="328" t="s">
        <v>420</v>
      </c>
      <c r="C106" s="79">
        <v>1376000</v>
      </c>
      <c r="D106" s="79">
        <v>1131000</v>
      </c>
      <c r="E106" s="293">
        <v>704680</v>
      </c>
    </row>
    <row r="107" spans="1:5" ht="12" customHeight="1" thickBot="1">
      <c r="A107" s="319" t="s">
        <v>8</v>
      </c>
      <c r="B107" s="317" t="s">
        <v>421</v>
      </c>
      <c r="C107" s="340">
        <f>+C108+C110+C112</f>
        <v>22929000</v>
      </c>
      <c r="D107" s="340">
        <f>+D108+D110+D112</f>
        <v>29910800</v>
      </c>
      <c r="E107" s="340">
        <f>+E108+E110+E112</f>
        <v>29908374</v>
      </c>
    </row>
    <row r="108" spans="1:5" ht="12" customHeight="1">
      <c r="A108" s="470" t="s">
        <v>73</v>
      </c>
      <c r="B108" s="302" t="s">
        <v>149</v>
      </c>
      <c r="C108" s="348">
        <v>22929000</v>
      </c>
      <c r="D108" s="348">
        <v>29910800</v>
      </c>
      <c r="E108" s="331">
        <v>29908374</v>
      </c>
    </row>
    <row r="109" spans="1:5" ht="12" customHeight="1">
      <c r="A109" s="470" t="s">
        <v>74</v>
      </c>
      <c r="B109" s="306" t="s">
        <v>422</v>
      </c>
      <c r="C109" s="453"/>
      <c r="D109" s="453"/>
      <c r="E109" s="453"/>
    </row>
    <row r="110" spans="1:5" ht="12" customHeight="1">
      <c r="A110" s="470" t="s">
        <v>75</v>
      </c>
      <c r="B110" s="306" t="s">
        <v>131</v>
      </c>
      <c r="C110" s="452"/>
      <c r="D110" s="452"/>
      <c r="E110" s="452"/>
    </row>
    <row r="111" spans="1:5" ht="12" customHeight="1">
      <c r="A111" s="470" t="s">
        <v>76</v>
      </c>
      <c r="B111" s="306" t="s">
        <v>423</v>
      </c>
      <c r="C111" s="330"/>
      <c r="D111" s="330"/>
      <c r="E111" s="330"/>
    </row>
    <row r="112" spans="1:5" ht="12" customHeight="1">
      <c r="A112" s="470" t="s">
        <v>77</v>
      </c>
      <c r="B112" s="338" t="s">
        <v>151</v>
      </c>
      <c r="C112" s="330"/>
      <c r="D112" s="330"/>
      <c r="E112" s="330"/>
    </row>
    <row r="113" spans="1:5" ht="12" customHeight="1">
      <c r="A113" s="470" t="s">
        <v>84</v>
      </c>
      <c r="B113" s="337" t="s">
        <v>424</v>
      </c>
      <c r="C113" s="330"/>
      <c r="D113" s="330"/>
      <c r="E113" s="330"/>
    </row>
    <row r="114" spans="1:5" ht="12" customHeight="1">
      <c r="A114" s="470" t="s">
        <v>86</v>
      </c>
      <c r="B114" s="353" t="s">
        <v>425</v>
      </c>
      <c r="C114" s="330"/>
      <c r="D114" s="330"/>
      <c r="E114" s="330"/>
    </row>
    <row r="115" spans="1:5" ht="12" customHeight="1">
      <c r="A115" s="470" t="s">
        <v>132</v>
      </c>
      <c r="B115" s="326" t="s">
        <v>412</v>
      </c>
      <c r="C115" s="330"/>
      <c r="D115" s="330"/>
      <c r="E115" s="330"/>
    </row>
    <row r="116" spans="1:5" ht="12" customHeight="1">
      <c r="A116" s="470" t="s">
        <v>133</v>
      </c>
      <c r="B116" s="326" t="s">
        <v>426</v>
      </c>
      <c r="C116" s="330"/>
      <c r="D116" s="330"/>
      <c r="E116" s="330"/>
    </row>
    <row r="117" spans="1:5" ht="12" customHeight="1">
      <c r="A117" s="470" t="s">
        <v>134</v>
      </c>
      <c r="B117" s="326" t="s">
        <v>427</v>
      </c>
      <c r="C117" s="330"/>
      <c r="D117" s="330"/>
      <c r="E117" s="330"/>
    </row>
    <row r="118" spans="1:5" ht="12" customHeight="1">
      <c r="A118" s="470" t="s">
        <v>428</v>
      </c>
      <c r="B118" s="326" t="s">
        <v>415</v>
      </c>
      <c r="C118" s="330"/>
      <c r="D118" s="330"/>
      <c r="E118" s="330"/>
    </row>
    <row r="119" spans="1:5" ht="12" customHeight="1">
      <c r="A119" s="470" t="s">
        <v>429</v>
      </c>
      <c r="B119" s="326" t="s">
        <v>430</v>
      </c>
      <c r="C119" s="330"/>
      <c r="D119" s="330"/>
      <c r="E119" s="330"/>
    </row>
    <row r="120" spans="1:5" ht="12" customHeight="1" thickBot="1">
      <c r="A120" s="479" t="s">
        <v>431</v>
      </c>
      <c r="B120" s="326" t="s">
        <v>432</v>
      </c>
      <c r="C120" s="332"/>
      <c r="D120" s="332"/>
      <c r="E120" s="332"/>
    </row>
    <row r="121" spans="1:5" ht="12" customHeight="1" thickBot="1">
      <c r="A121" s="319" t="s">
        <v>9</v>
      </c>
      <c r="B121" s="322" t="s">
        <v>433</v>
      </c>
      <c r="C121" s="340">
        <f>+C122+C123</f>
        <v>0</v>
      </c>
      <c r="D121" s="340">
        <f>+D122+D123</f>
        <v>0</v>
      </c>
      <c r="E121" s="340">
        <f>+E122+E123</f>
        <v>0</v>
      </c>
    </row>
    <row r="122" spans="1:5" ht="12" customHeight="1">
      <c r="A122" s="470" t="s">
        <v>56</v>
      </c>
      <c r="B122" s="303" t="s">
        <v>45</v>
      </c>
      <c r="C122" s="453"/>
      <c r="D122" s="453"/>
      <c r="E122" s="453"/>
    </row>
    <row r="123" spans="1:5" ht="12" customHeight="1" thickBot="1">
      <c r="A123" s="472" t="s">
        <v>57</v>
      </c>
      <c r="B123" s="306" t="s">
        <v>46</v>
      </c>
      <c r="C123" s="454"/>
      <c r="D123" s="454"/>
      <c r="E123" s="454"/>
    </row>
    <row r="124" spans="1:5" ht="12" customHeight="1" thickBot="1">
      <c r="A124" s="319" t="s">
        <v>10</v>
      </c>
      <c r="B124" s="322" t="s">
        <v>434</v>
      </c>
      <c r="C124" s="340">
        <f>+C91+C107+C121</f>
        <v>195737000</v>
      </c>
      <c r="D124" s="340">
        <f>+D91+D107+D121</f>
        <v>210826311</v>
      </c>
      <c r="E124" s="340">
        <f>+E91+E107+E121</f>
        <v>182464346</v>
      </c>
    </row>
    <row r="125" spans="1:5" ht="12" customHeight="1" thickBot="1">
      <c r="A125" s="319" t="s">
        <v>11</v>
      </c>
      <c r="B125" s="322" t="s">
        <v>503</v>
      </c>
      <c r="C125" s="340">
        <f>+C126+C127+C128</f>
        <v>0</v>
      </c>
      <c r="D125" s="340">
        <f>+D126+D127+D128</f>
        <v>0</v>
      </c>
      <c r="E125" s="340">
        <f>+E126+E127+E128</f>
        <v>0</v>
      </c>
    </row>
    <row r="126" spans="1:5" ht="12" customHeight="1">
      <c r="A126" s="470" t="s">
        <v>60</v>
      </c>
      <c r="B126" s="303" t="s">
        <v>436</v>
      </c>
      <c r="C126" s="330"/>
      <c r="D126" s="330"/>
      <c r="E126" s="330"/>
    </row>
    <row r="127" spans="1:5" ht="12" customHeight="1">
      <c r="A127" s="470" t="s">
        <v>61</v>
      </c>
      <c r="B127" s="303" t="s">
        <v>437</v>
      </c>
      <c r="C127" s="330"/>
      <c r="D127" s="330"/>
      <c r="E127" s="330"/>
    </row>
    <row r="128" spans="1:5" ht="12" customHeight="1" thickBot="1">
      <c r="A128" s="479" t="s">
        <v>62</v>
      </c>
      <c r="B128" s="301" t="s">
        <v>438</v>
      </c>
      <c r="C128" s="330"/>
      <c r="D128" s="330"/>
      <c r="E128" s="330"/>
    </row>
    <row r="129" spans="1:5" ht="12" customHeight="1" thickBot="1">
      <c r="A129" s="319" t="s">
        <v>12</v>
      </c>
      <c r="B129" s="322" t="s">
        <v>439</v>
      </c>
      <c r="C129" s="340">
        <f>+C130+C131+C132+C133</f>
        <v>0</v>
      </c>
      <c r="D129" s="340">
        <f>+D130+D131+D132+D133</f>
        <v>0</v>
      </c>
      <c r="E129" s="340">
        <f>+E130+E131+E132+E133</f>
        <v>0</v>
      </c>
    </row>
    <row r="130" spans="1:5" ht="12" customHeight="1">
      <c r="A130" s="470" t="s">
        <v>63</v>
      </c>
      <c r="B130" s="303" t="s">
        <v>440</v>
      </c>
      <c r="C130" s="330"/>
      <c r="D130" s="330"/>
      <c r="E130" s="330"/>
    </row>
    <row r="131" spans="1:5" ht="12" customHeight="1">
      <c r="A131" s="470" t="s">
        <v>64</v>
      </c>
      <c r="B131" s="303" t="s">
        <v>441</v>
      </c>
      <c r="C131" s="330"/>
      <c r="D131" s="330"/>
      <c r="E131" s="330"/>
    </row>
    <row r="132" spans="1:5" ht="12" customHeight="1">
      <c r="A132" s="470" t="s">
        <v>336</v>
      </c>
      <c r="B132" s="303" t="s">
        <v>442</v>
      </c>
      <c r="C132" s="330"/>
      <c r="D132" s="330"/>
      <c r="E132" s="330"/>
    </row>
    <row r="133" spans="1:5" s="277" customFormat="1" ht="12" customHeight="1" thickBot="1">
      <c r="A133" s="479" t="s">
        <v>338</v>
      </c>
      <c r="B133" s="301" t="s">
        <v>443</v>
      </c>
      <c r="C133" s="330"/>
      <c r="D133" s="330"/>
      <c r="E133" s="330"/>
    </row>
    <row r="134" spans="1:11" ht="13.5" thickBot="1">
      <c r="A134" s="319" t="s">
        <v>13</v>
      </c>
      <c r="B134" s="322" t="s">
        <v>621</v>
      </c>
      <c r="C134" s="455">
        <f>+C135+C136+C137+C139+C138</f>
        <v>25635000</v>
      </c>
      <c r="D134" s="455">
        <f>+D135+D136+D137+D139+D138</f>
        <v>27688744</v>
      </c>
      <c r="E134" s="455">
        <f>+E135+E136+E137+E139+E138</f>
        <v>27563641</v>
      </c>
      <c r="K134" s="435"/>
    </row>
    <row r="135" spans="1:5" ht="12.75">
      <c r="A135" s="470" t="s">
        <v>65</v>
      </c>
      <c r="B135" s="303" t="s">
        <v>674</v>
      </c>
      <c r="C135" s="347">
        <v>25635000</v>
      </c>
      <c r="D135" s="347">
        <v>25635000</v>
      </c>
      <c r="E135" s="330">
        <v>25509897</v>
      </c>
    </row>
    <row r="136" spans="1:5" ht="12" customHeight="1">
      <c r="A136" s="470" t="s">
        <v>66</v>
      </c>
      <c r="B136" s="303" t="s">
        <v>446</v>
      </c>
      <c r="C136" s="347"/>
      <c r="D136" s="347">
        <v>2053744</v>
      </c>
      <c r="E136" s="330">
        <v>2053744</v>
      </c>
    </row>
    <row r="137" spans="1:5" s="277" customFormat="1" ht="12" customHeight="1">
      <c r="A137" s="470" t="s">
        <v>345</v>
      </c>
      <c r="B137" s="303" t="s">
        <v>620</v>
      </c>
      <c r="C137" s="347"/>
      <c r="D137" s="347"/>
      <c r="E137" s="330"/>
    </row>
    <row r="138" spans="1:5" s="277" customFormat="1" ht="12" customHeight="1">
      <c r="A138" s="470" t="s">
        <v>347</v>
      </c>
      <c r="B138" s="303" t="s">
        <v>447</v>
      </c>
      <c r="C138" s="347"/>
      <c r="D138" s="347"/>
      <c r="E138" s="330"/>
    </row>
    <row r="139" spans="1:5" s="277" customFormat="1" ht="12" customHeight="1" thickBot="1">
      <c r="A139" s="479" t="s">
        <v>619</v>
      </c>
      <c r="B139" s="301" t="s">
        <v>448</v>
      </c>
      <c r="C139" s="330"/>
      <c r="D139" s="330"/>
      <c r="E139" s="330"/>
    </row>
    <row r="140" spans="1:5" s="277" customFormat="1" ht="12" customHeight="1" thickBot="1">
      <c r="A140" s="319" t="s">
        <v>14</v>
      </c>
      <c r="B140" s="322" t="s">
        <v>504</v>
      </c>
      <c r="C140" s="456">
        <f>+C141+C142+C143+C144</f>
        <v>0</v>
      </c>
      <c r="D140" s="456">
        <f>+D141+D142+D143+D144</f>
        <v>0</v>
      </c>
      <c r="E140" s="456">
        <f>+E141+E142+E143+E144</f>
        <v>0</v>
      </c>
    </row>
    <row r="141" spans="1:5" s="277" customFormat="1" ht="12" customHeight="1">
      <c r="A141" s="470" t="s">
        <v>125</v>
      </c>
      <c r="B141" s="303" t="s">
        <v>450</v>
      </c>
      <c r="C141" s="330"/>
      <c r="D141" s="330"/>
      <c r="E141" s="330"/>
    </row>
    <row r="142" spans="1:5" s="277" customFormat="1" ht="12" customHeight="1">
      <c r="A142" s="470" t="s">
        <v>126</v>
      </c>
      <c r="B142" s="303" t="s">
        <v>451</v>
      </c>
      <c r="C142" s="330"/>
      <c r="D142" s="330"/>
      <c r="E142" s="330"/>
    </row>
    <row r="143" spans="1:5" s="277" customFormat="1" ht="12" customHeight="1">
      <c r="A143" s="470" t="s">
        <v>150</v>
      </c>
      <c r="B143" s="303" t="s">
        <v>452</v>
      </c>
      <c r="C143" s="330"/>
      <c r="D143" s="330"/>
      <c r="E143" s="330"/>
    </row>
    <row r="144" spans="1:5" ht="12.75" customHeight="1" thickBot="1">
      <c r="A144" s="470" t="s">
        <v>353</v>
      </c>
      <c r="B144" s="303" t="s">
        <v>453</v>
      </c>
      <c r="C144" s="330"/>
      <c r="D144" s="330"/>
      <c r="E144" s="330"/>
    </row>
    <row r="145" spans="1:5" ht="12" customHeight="1" thickBot="1">
      <c r="A145" s="319" t="s">
        <v>15</v>
      </c>
      <c r="B145" s="322" t="s">
        <v>454</v>
      </c>
      <c r="C145" s="469">
        <f>+C125+C129+C134+C140</f>
        <v>25635000</v>
      </c>
      <c r="D145" s="469">
        <f>+D125+D129+D134+D140</f>
        <v>27688744</v>
      </c>
      <c r="E145" s="469">
        <f>+E125+E129+E134+E140</f>
        <v>27563641</v>
      </c>
    </row>
    <row r="146" spans="1:5" ht="15" customHeight="1" thickBot="1">
      <c r="A146" s="481" t="s">
        <v>16</v>
      </c>
      <c r="B146" s="342" t="s">
        <v>455</v>
      </c>
      <c r="C146" s="469">
        <f>+C124+C145</f>
        <v>221372000</v>
      </c>
      <c r="D146" s="469">
        <f>+D124+D145</f>
        <v>238515055</v>
      </c>
      <c r="E146" s="469">
        <f>+E124+E145</f>
        <v>210027987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448" t="s">
        <v>667</v>
      </c>
      <c r="B148" s="449"/>
      <c r="C148" s="91">
        <v>6</v>
      </c>
      <c r="D148" s="92">
        <v>6</v>
      </c>
      <c r="E148" s="89">
        <v>6</v>
      </c>
    </row>
    <row r="149" spans="1:5" ht="14.25" customHeight="1" thickBot="1">
      <c r="A149" s="448" t="s">
        <v>666</v>
      </c>
      <c r="B149" s="449"/>
      <c r="C149" s="91">
        <v>77</v>
      </c>
      <c r="D149" s="92">
        <v>77</v>
      </c>
      <c r="E149" s="89">
        <v>54</v>
      </c>
    </row>
    <row r="154" ht="12.75">
      <c r="B154" s="636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headerFooter alignWithMargins="0">
    <oddHeader>&amp;R&amp;"Times New Roman CE,Dőlt"6. sz. melléklet a 7/2017. (V.25.) önkormányzati rendelethez</oddHeader>
  </headerFooter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02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39" customFormat="1" ht="21" customHeight="1" thickBot="1">
      <c r="A1" s="438"/>
      <c r="B1" s="440"/>
      <c r="C1" s="483"/>
      <c r="D1" s="483"/>
      <c r="E1" s="572" t="s">
        <v>701</v>
      </c>
    </row>
    <row r="2" spans="1:5" s="484" customFormat="1" ht="25.5" customHeight="1">
      <c r="A2" s="464" t="s">
        <v>141</v>
      </c>
      <c r="B2" s="680" t="s">
        <v>689</v>
      </c>
      <c r="C2" s="681"/>
      <c r="D2" s="682"/>
      <c r="E2" s="507" t="s">
        <v>47</v>
      </c>
    </row>
    <row r="3" spans="1:5" s="484" customFormat="1" ht="24.75" thickBot="1">
      <c r="A3" s="482" t="s">
        <v>140</v>
      </c>
      <c r="B3" s="683" t="s">
        <v>498</v>
      </c>
      <c r="C3" s="686"/>
      <c r="D3" s="687"/>
      <c r="E3" s="508" t="s">
        <v>41</v>
      </c>
    </row>
    <row r="4" spans="1:5" s="485" customFormat="1" ht="15.75" customHeight="1" thickBot="1">
      <c r="A4" s="441"/>
      <c r="B4" s="441"/>
      <c r="C4" s="442"/>
      <c r="D4" s="442"/>
      <c r="E4" s="442" t="str">
        <f>'5. sz. mell. '!M2</f>
        <v>Forintban!</v>
      </c>
    </row>
    <row r="5" spans="1:5" ht="24.75" thickBot="1">
      <c r="A5" s="287" t="s">
        <v>142</v>
      </c>
      <c r="B5" s="288" t="s">
        <v>665</v>
      </c>
      <c r="C5" s="77" t="s">
        <v>169</v>
      </c>
      <c r="D5" s="77" t="s">
        <v>174</v>
      </c>
      <c r="E5" s="443" t="s">
        <v>175</v>
      </c>
    </row>
    <row r="6" spans="1:5" s="486" customFormat="1" ht="12.75" customHeight="1" thickBot="1">
      <c r="A6" s="436" t="s">
        <v>402</v>
      </c>
      <c r="B6" s="437" t="s">
        <v>403</v>
      </c>
      <c r="C6" s="437" t="s">
        <v>404</v>
      </c>
      <c r="D6" s="90" t="s">
        <v>405</v>
      </c>
      <c r="E6" s="88" t="s">
        <v>406</v>
      </c>
    </row>
    <row r="7" spans="1:5" s="486" customFormat="1" ht="15.75" customHeight="1" thickBot="1">
      <c r="A7" s="677" t="s">
        <v>42</v>
      </c>
      <c r="B7" s="678"/>
      <c r="C7" s="678"/>
      <c r="D7" s="678"/>
      <c r="E7" s="679"/>
    </row>
    <row r="8" spans="1:5" s="460" customFormat="1" ht="12" customHeight="1" thickBot="1">
      <c r="A8" s="436" t="s">
        <v>7</v>
      </c>
      <c r="B8" s="498" t="s">
        <v>505</v>
      </c>
      <c r="C8" s="381">
        <f>SUM(C9:C18)</f>
        <v>0</v>
      </c>
      <c r="D8" s="527">
        <f>SUM(D9:D18)</f>
        <v>115000</v>
      </c>
      <c r="E8" s="504">
        <f>SUM(E9:E18)</f>
        <v>230543</v>
      </c>
    </row>
    <row r="9" spans="1:5" s="460" customFormat="1" ht="12" customHeight="1">
      <c r="A9" s="509" t="s">
        <v>67</v>
      </c>
      <c r="B9" s="304" t="s">
        <v>321</v>
      </c>
      <c r="C9" s="84"/>
      <c r="D9" s="528"/>
      <c r="E9" s="493"/>
    </row>
    <row r="10" spans="1:5" s="460" customFormat="1" ht="12" customHeight="1">
      <c r="A10" s="510" t="s">
        <v>68</v>
      </c>
      <c r="B10" s="302" t="s">
        <v>322</v>
      </c>
      <c r="C10" s="378"/>
      <c r="D10" s="529">
        <v>115000</v>
      </c>
      <c r="E10" s="93">
        <v>187250</v>
      </c>
    </row>
    <row r="11" spans="1:5" s="460" customFormat="1" ht="12" customHeight="1">
      <c r="A11" s="510" t="s">
        <v>69</v>
      </c>
      <c r="B11" s="302" t="s">
        <v>323</v>
      </c>
      <c r="C11" s="378"/>
      <c r="D11" s="529"/>
      <c r="E11" s="93"/>
    </row>
    <row r="12" spans="1:5" s="460" customFormat="1" ht="12" customHeight="1">
      <c r="A12" s="510" t="s">
        <v>70</v>
      </c>
      <c r="B12" s="302" t="s">
        <v>324</v>
      </c>
      <c r="C12" s="378"/>
      <c r="D12" s="529"/>
      <c r="E12" s="93"/>
    </row>
    <row r="13" spans="1:5" s="460" customFormat="1" ht="12" customHeight="1">
      <c r="A13" s="510" t="s">
        <v>103</v>
      </c>
      <c r="B13" s="302" t="s">
        <v>325</v>
      </c>
      <c r="C13" s="378"/>
      <c r="D13" s="529"/>
      <c r="E13" s="93"/>
    </row>
    <row r="14" spans="1:5" s="460" customFormat="1" ht="12" customHeight="1">
      <c r="A14" s="510" t="s">
        <v>71</v>
      </c>
      <c r="B14" s="302" t="s">
        <v>506</v>
      </c>
      <c r="C14" s="378"/>
      <c r="D14" s="529"/>
      <c r="E14" s="93"/>
    </row>
    <row r="15" spans="1:5" s="487" customFormat="1" ht="12" customHeight="1">
      <c r="A15" s="510" t="s">
        <v>72</v>
      </c>
      <c r="B15" s="301" t="s">
        <v>507</v>
      </c>
      <c r="C15" s="378"/>
      <c r="D15" s="529"/>
      <c r="E15" s="93"/>
    </row>
    <row r="16" spans="1:5" s="487" customFormat="1" ht="12" customHeight="1">
      <c r="A16" s="510" t="s">
        <v>80</v>
      </c>
      <c r="B16" s="302" t="s">
        <v>328</v>
      </c>
      <c r="C16" s="85"/>
      <c r="D16" s="530"/>
      <c r="E16" s="492">
        <v>3</v>
      </c>
    </row>
    <row r="17" spans="1:5" s="460" customFormat="1" ht="12" customHeight="1">
      <c r="A17" s="510" t="s">
        <v>81</v>
      </c>
      <c r="B17" s="302" t="s">
        <v>330</v>
      </c>
      <c r="C17" s="378"/>
      <c r="D17" s="529"/>
      <c r="E17" s="93"/>
    </row>
    <row r="18" spans="1:5" s="487" customFormat="1" ht="12" customHeight="1" thickBot="1">
      <c r="A18" s="510" t="s">
        <v>82</v>
      </c>
      <c r="B18" s="301" t="s">
        <v>332</v>
      </c>
      <c r="C18" s="380"/>
      <c r="D18" s="94"/>
      <c r="E18" s="488">
        <v>43290</v>
      </c>
    </row>
    <row r="19" spans="1:5" s="487" customFormat="1" ht="12" customHeight="1" thickBot="1">
      <c r="A19" s="436" t="s">
        <v>8</v>
      </c>
      <c r="B19" s="498" t="s">
        <v>508</v>
      </c>
      <c r="C19" s="381">
        <f>SUM(C20:C22)</f>
        <v>25635000</v>
      </c>
      <c r="D19" s="527">
        <f>SUM(D20:D22)</f>
        <v>25635000</v>
      </c>
      <c r="E19" s="504">
        <f>SUM(E20:E22)</f>
        <v>25509897</v>
      </c>
    </row>
    <row r="20" spans="1:5" s="487" customFormat="1" ht="12" customHeight="1">
      <c r="A20" s="510" t="s">
        <v>73</v>
      </c>
      <c r="B20" s="303" t="s">
        <v>302</v>
      </c>
      <c r="C20" s="378"/>
      <c r="D20" s="529"/>
      <c r="E20" s="93"/>
    </row>
    <row r="21" spans="1:5" s="487" customFormat="1" ht="12" customHeight="1">
      <c r="A21" s="510" t="s">
        <v>74</v>
      </c>
      <c r="B21" s="302" t="s">
        <v>509</v>
      </c>
      <c r="C21" s="378"/>
      <c r="D21" s="529"/>
      <c r="E21" s="93"/>
    </row>
    <row r="22" spans="1:5" s="487" customFormat="1" ht="12" customHeight="1">
      <c r="A22" s="510" t="s">
        <v>75</v>
      </c>
      <c r="B22" s="302" t="s">
        <v>510</v>
      </c>
      <c r="C22" s="380">
        <v>25635000</v>
      </c>
      <c r="D22" s="94">
        <v>25635000</v>
      </c>
      <c r="E22" s="488">
        <v>25509897</v>
      </c>
    </row>
    <row r="23" spans="1:5" s="460" customFormat="1" ht="12" customHeight="1" thickBot="1">
      <c r="A23" s="510" t="s">
        <v>76</v>
      </c>
      <c r="B23" s="302" t="s">
        <v>622</v>
      </c>
      <c r="C23" s="378"/>
      <c r="D23" s="529"/>
      <c r="E23" s="93"/>
    </row>
    <row r="24" spans="1:5" s="460" customFormat="1" ht="12" customHeight="1" thickBot="1">
      <c r="A24" s="497" t="s">
        <v>9</v>
      </c>
      <c r="B24" s="322" t="s">
        <v>118</v>
      </c>
      <c r="C24" s="42"/>
      <c r="D24" s="531"/>
      <c r="E24" s="503"/>
    </row>
    <row r="25" spans="1:5" s="460" customFormat="1" ht="12" customHeight="1" thickBot="1">
      <c r="A25" s="497" t="s">
        <v>10</v>
      </c>
      <c r="B25" s="322" t="s">
        <v>511</v>
      </c>
      <c r="C25" s="381">
        <f>+C26+C27</f>
        <v>0</v>
      </c>
      <c r="D25" s="527">
        <f>+D26+D27</f>
        <v>0</v>
      </c>
      <c r="E25" s="504">
        <f>+E26+E27</f>
        <v>0</v>
      </c>
    </row>
    <row r="26" spans="1:5" s="460" customFormat="1" ht="12" customHeight="1">
      <c r="A26" s="511" t="s">
        <v>315</v>
      </c>
      <c r="B26" s="512" t="s">
        <v>509</v>
      </c>
      <c r="C26" s="81"/>
      <c r="D26" s="518"/>
      <c r="E26" s="491"/>
    </row>
    <row r="27" spans="1:5" s="460" customFormat="1" ht="12" customHeight="1">
      <c r="A27" s="511" t="s">
        <v>316</v>
      </c>
      <c r="B27" s="513" t="s">
        <v>512</v>
      </c>
      <c r="C27" s="382"/>
      <c r="D27" s="532"/>
      <c r="E27" s="490"/>
    </row>
    <row r="28" spans="1:5" s="460" customFormat="1" ht="12" customHeight="1" thickBot="1">
      <c r="A28" s="510" t="s">
        <v>317</v>
      </c>
      <c r="B28" s="514" t="s">
        <v>623</v>
      </c>
      <c r="C28" s="494"/>
      <c r="D28" s="533"/>
      <c r="E28" s="489"/>
    </row>
    <row r="29" spans="1:5" s="460" customFormat="1" ht="12" customHeight="1" thickBot="1">
      <c r="A29" s="497" t="s">
        <v>11</v>
      </c>
      <c r="B29" s="322" t="s">
        <v>513</v>
      </c>
      <c r="C29" s="381">
        <f>+C30+C31+C32</f>
        <v>0</v>
      </c>
      <c r="D29" s="527">
        <f>+D30+D31+D32</f>
        <v>0</v>
      </c>
      <c r="E29" s="504">
        <f>+E30+E31+E32</f>
        <v>0</v>
      </c>
    </row>
    <row r="30" spans="1:5" s="460" customFormat="1" ht="12" customHeight="1">
      <c r="A30" s="511" t="s">
        <v>60</v>
      </c>
      <c r="B30" s="512" t="s">
        <v>334</v>
      </c>
      <c r="C30" s="81"/>
      <c r="D30" s="518"/>
      <c r="E30" s="491"/>
    </row>
    <row r="31" spans="1:5" s="460" customFormat="1" ht="12" customHeight="1">
      <c r="A31" s="511" t="s">
        <v>61</v>
      </c>
      <c r="B31" s="513" t="s">
        <v>335</v>
      </c>
      <c r="C31" s="382"/>
      <c r="D31" s="532"/>
      <c r="E31" s="490"/>
    </row>
    <row r="32" spans="1:5" s="460" customFormat="1" ht="12" customHeight="1" thickBot="1">
      <c r="A32" s="510" t="s">
        <v>62</v>
      </c>
      <c r="B32" s="496" t="s">
        <v>337</v>
      </c>
      <c r="C32" s="494"/>
      <c r="D32" s="533"/>
      <c r="E32" s="489"/>
    </row>
    <row r="33" spans="1:5" s="460" customFormat="1" ht="12" customHeight="1" thickBot="1">
      <c r="A33" s="497" t="s">
        <v>12</v>
      </c>
      <c r="B33" s="322" t="s">
        <v>462</v>
      </c>
      <c r="C33" s="42"/>
      <c r="D33" s="531"/>
      <c r="E33" s="503"/>
    </row>
    <row r="34" spans="1:5" s="460" customFormat="1" ht="12" customHeight="1" thickBot="1">
      <c r="A34" s="497" t="s">
        <v>13</v>
      </c>
      <c r="B34" s="322" t="s">
        <v>514</v>
      </c>
      <c r="C34" s="42"/>
      <c r="D34" s="531"/>
      <c r="E34" s="503"/>
    </row>
    <row r="35" spans="1:5" s="460" customFormat="1" ht="12" customHeight="1" thickBot="1">
      <c r="A35" s="436" t="s">
        <v>14</v>
      </c>
      <c r="B35" s="322" t="s">
        <v>515</v>
      </c>
      <c r="C35" s="381">
        <f>+C8+C19+C24+C25+C29+C33+C34</f>
        <v>25635000</v>
      </c>
      <c r="D35" s="527">
        <f>+D8+D19+D24+D25+D29+D33+D34</f>
        <v>25750000</v>
      </c>
      <c r="E35" s="504">
        <f>+E8+E19+E24+E25+E29+E33+E34</f>
        <v>25740440</v>
      </c>
    </row>
    <row r="36" spans="1:5" s="487" customFormat="1" ht="12" customHeight="1" thickBot="1">
      <c r="A36" s="499" t="s">
        <v>15</v>
      </c>
      <c r="B36" s="322" t="s">
        <v>516</v>
      </c>
      <c r="C36" s="381">
        <f>+C37+C38+C39</f>
        <v>22000</v>
      </c>
      <c r="D36" s="527">
        <f>+D37+D38+D39</f>
        <v>22000</v>
      </c>
      <c r="E36" s="504">
        <f>+E37+E38+E39</f>
        <v>22000</v>
      </c>
    </row>
    <row r="37" spans="1:5" s="487" customFormat="1" ht="15" customHeight="1">
      <c r="A37" s="511" t="s">
        <v>517</v>
      </c>
      <c r="B37" s="512" t="s">
        <v>156</v>
      </c>
      <c r="C37" s="81">
        <v>22000</v>
      </c>
      <c r="D37" s="518">
        <v>22000</v>
      </c>
      <c r="E37" s="491">
        <v>22000</v>
      </c>
    </row>
    <row r="38" spans="1:5" s="487" customFormat="1" ht="15" customHeight="1">
      <c r="A38" s="511" t="s">
        <v>518</v>
      </c>
      <c r="B38" s="513" t="s">
        <v>3</v>
      </c>
      <c r="C38" s="382"/>
      <c r="D38" s="532"/>
      <c r="E38" s="490"/>
    </row>
    <row r="39" spans="1:5" ht="13.5" thickBot="1">
      <c r="A39" s="510" t="s">
        <v>519</v>
      </c>
      <c r="B39" s="496" t="s">
        <v>520</v>
      </c>
      <c r="C39" s="494"/>
      <c r="D39" s="533"/>
      <c r="E39" s="489"/>
    </row>
    <row r="40" spans="1:5" s="486" customFormat="1" ht="16.5" customHeight="1" thickBot="1">
      <c r="A40" s="499" t="s">
        <v>16</v>
      </c>
      <c r="B40" s="500" t="s">
        <v>521</v>
      </c>
      <c r="C40" s="87">
        <f>+C35+C36</f>
        <v>25657000</v>
      </c>
      <c r="D40" s="534">
        <f>+D35+D36</f>
        <v>25772000</v>
      </c>
      <c r="E40" s="505">
        <f>+E35+E36</f>
        <v>25762440</v>
      </c>
    </row>
    <row r="41" spans="1:5" s="277" customFormat="1" ht="12" customHeight="1">
      <c r="A41" s="444"/>
      <c r="B41" s="445"/>
      <c r="C41" s="458"/>
      <c r="D41" s="458"/>
      <c r="E41" s="458"/>
    </row>
    <row r="42" spans="1:5" ht="12" customHeight="1" thickBot="1">
      <c r="A42" s="446"/>
      <c r="B42" s="447"/>
      <c r="C42" s="459"/>
      <c r="D42" s="459"/>
      <c r="E42" s="459"/>
    </row>
    <row r="43" spans="1:5" ht="12" customHeight="1" thickBot="1">
      <c r="A43" s="677" t="s">
        <v>43</v>
      </c>
      <c r="B43" s="678"/>
      <c r="C43" s="678"/>
      <c r="D43" s="678"/>
      <c r="E43" s="679"/>
    </row>
    <row r="44" spans="1:5" ht="12" customHeight="1" thickBot="1">
      <c r="A44" s="497" t="s">
        <v>7</v>
      </c>
      <c r="B44" s="322" t="s">
        <v>522</v>
      </c>
      <c r="C44" s="381">
        <f>SUM(C45:C49)</f>
        <v>25607000</v>
      </c>
      <c r="D44" s="381">
        <f>SUM(D45:D49)</f>
        <v>25772000</v>
      </c>
      <c r="E44" s="504">
        <f>SUM(E45:E49)</f>
        <v>25742850</v>
      </c>
    </row>
    <row r="45" spans="1:5" ht="12" customHeight="1">
      <c r="A45" s="510" t="s">
        <v>67</v>
      </c>
      <c r="B45" s="303" t="s">
        <v>37</v>
      </c>
      <c r="C45" s="81">
        <v>17131000</v>
      </c>
      <c r="D45" s="81">
        <v>17226000</v>
      </c>
      <c r="E45" s="491">
        <v>17221158</v>
      </c>
    </row>
    <row r="46" spans="1:5" ht="12" customHeight="1">
      <c r="A46" s="510" t="s">
        <v>68</v>
      </c>
      <c r="B46" s="302" t="s">
        <v>127</v>
      </c>
      <c r="C46" s="375">
        <v>4540000</v>
      </c>
      <c r="D46" s="375">
        <v>4808000</v>
      </c>
      <c r="E46" s="515">
        <v>4807723</v>
      </c>
    </row>
    <row r="47" spans="1:5" ht="12" customHeight="1">
      <c r="A47" s="510" t="s">
        <v>69</v>
      </c>
      <c r="B47" s="302" t="s">
        <v>96</v>
      </c>
      <c r="C47" s="375">
        <v>3936000</v>
      </c>
      <c r="D47" s="375">
        <v>3738000</v>
      </c>
      <c r="E47" s="515">
        <v>3713969</v>
      </c>
    </row>
    <row r="48" spans="1:5" s="277" customFormat="1" ht="12" customHeight="1">
      <c r="A48" s="510" t="s">
        <v>70</v>
      </c>
      <c r="B48" s="302" t="s">
        <v>128</v>
      </c>
      <c r="C48" s="375"/>
      <c r="D48" s="375"/>
      <c r="E48" s="515"/>
    </row>
    <row r="49" spans="1:5" ht="12" customHeight="1" thickBot="1">
      <c r="A49" s="510" t="s">
        <v>103</v>
      </c>
      <c r="B49" s="302" t="s">
        <v>129</v>
      </c>
      <c r="C49" s="375"/>
      <c r="D49" s="375"/>
      <c r="E49" s="515"/>
    </row>
    <row r="50" spans="1:5" ht="12" customHeight="1" thickBot="1">
      <c r="A50" s="497" t="s">
        <v>8</v>
      </c>
      <c r="B50" s="322" t="s">
        <v>523</v>
      </c>
      <c r="C50" s="381">
        <f>SUM(C51:C53)</f>
        <v>0</v>
      </c>
      <c r="D50" s="381">
        <f>SUM(D51:D53)</f>
        <v>0</v>
      </c>
      <c r="E50" s="504">
        <f>SUM(E51:E53)</f>
        <v>0</v>
      </c>
    </row>
    <row r="51" spans="1:5" ht="12" customHeight="1">
      <c r="A51" s="510" t="s">
        <v>73</v>
      </c>
      <c r="B51" s="303" t="s">
        <v>149</v>
      </c>
      <c r="C51" s="81"/>
      <c r="D51" s="81"/>
      <c r="E51" s="491"/>
    </row>
    <row r="52" spans="1:5" ht="12" customHeight="1">
      <c r="A52" s="510" t="s">
        <v>74</v>
      </c>
      <c r="B52" s="302" t="s">
        <v>131</v>
      </c>
      <c r="C52" s="375"/>
      <c r="D52" s="375"/>
      <c r="E52" s="515"/>
    </row>
    <row r="53" spans="1:5" ht="15" customHeight="1">
      <c r="A53" s="510" t="s">
        <v>75</v>
      </c>
      <c r="B53" s="302" t="s">
        <v>44</v>
      </c>
      <c r="C53" s="375"/>
      <c r="D53" s="375"/>
      <c r="E53" s="515"/>
    </row>
    <row r="54" spans="1:5" ht="13.5" thickBot="1">
      <c r="A54" s="510" t="s">
        <v>76</v>
      </c>
      <c r="B54" s="302" t="s">
        <v>624</v>
      </c>
      <c r="C54" s="375"/>
      <c r="D54" s="375"/>
      <c r="E54" s="515"/>
    </row>
    <row r="55" spans="1:5" ht="15" customHeight="1" thickBot="1">
      <c r="A55" s="497" t="s">
        <v>9</v>
      </c>
      <c r="B55" s="501" t="s">
        <v>524</v>
      </c>
      <c r="C55" s="87">
        <f>+C44+C50</f>
        <v>25607000</v>
      </c>
      <c r="D55" s="87">
        <f>+D44+D50</f>
        <v>25772000</v>
      </c>
      <c r="E55" s="505">
        <f>+E44+E50</f>
        <v>25742850</v>
      </c>
    </row>
    <row r="56" spans="3:5" ht="13.5" thickBot="1">
      <c r="C56" s="506"/>
      <c r="D56" s="506"/>
      <c r="E56" s="506"/>
    </row>
    <row r="57" spans="1:5" ht="13.5" thickBot="1">
      <c r="A57" s="584" t="s">
        <v>667</v>
      </c>
      <c r="B57" s="585"/>
      <c r="C57" s="91" t="s">
        <v>680</v>
      </c>
      <c r="D57" s="91" t="s">
        <v>680</v>
      </c>
      <c r="E57" s="495" t="s">
        <v>680</v>
      </c>
    </row>
    <row r="58" spans="1:5" ht="13.5" thickBot="1">
      <c r="A58" s="586" t="s">
        <v>666</v>
      </c>
      <c r="B58" s="587"/>
      <c r="C58" s="91"/>
      <c r="D58" s="91"/>
      <c r="E58" s="495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UserII</cp:lastModifiedBy>
  <cp:lastPrinted>2017-05-30T11:10:02Z</cp:lastPrinted>
  <dcterms:created xsi:type="dcterms:W3CDTF">1999-10-30T10:30:45Z</dcterms:created>
  <dcterms:modified xsi:type="dcterms:W3CDTF">2017-05-30T11:25:06Z</dcterms:modified>
  <cp:category/>
  <cp:version/>
  <cp:contentType/>
  <cp:contentStatus/>
</cp:coreProperties>
</file>